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User\Documents\DCTL\Exposure Zone False Colour\"/>
    </mc:Choice>
  </mc:AlternateContent>
  <xr:revisionPtr revIDLastSave="0" documentId="13_ncr:1_{67B904AB-7737-457F-BDEC-70D9A755D957}" xr6:coauthVersionLast="47" xr6:coauthVersionMax="47" xr10:uidLastSave="{00000000-0000-0000-0000-000000000000}"/>
  <bookViews>
    <workbookView xWindow="-96" yWindow="-96" windowWidth="23232" windowHeight="12432" firstSheet="13" activeTab="18" xr2:uid="{00000000-000D-0000-FFFF-FFFF00000000}"/>
  </bookViews>
  <sheets>
    <sheet name="README" sheetId="1" r:id="rId1"/>
    <sheet name="LOG compare" sheetId="2" r:id="rId2"/>
    <sheet name="Arri709" sheetId="3" r:id="rId3"/>
    <sheet name="LogC3" sheetId="4" r:id="rId4"/>
    <sheet name="Alexa35 LogC4" sheetId="5" r:id="rId5"/>
    <sheet name="ARRI LogC4" sheetId="6" r:id="rId6"/>
    <sheet name="SLog3" sheetId="7" r:id="rId7"/>
    <sheet name="VLog" sheetId="8" r:id="rId8"/>
    <sheet name="BMDFilmG5" sheetId="9" r:id="rId9"/>
    <sheet name="RedLog3G10" sheetId="10" r:id="rId10"/>
    <sheet name="CLog" sheetId="11" r:id="rId11"/>
    <sheet name="CLog2" sheetId="12" r:id="rId12"/>
    <sheet name="CLog3" sheetId="13" r:id="rId13"/>
    <sheet name="Apple Log" sheetId="14" r:id="rId14"/>
    <sheet name="FLog2" sheetId="15" r:id="rId15"/>
    <sheet name="FLog" sheetId="16" r:id="rId16"/>
    <sheet name="DLogM" sheetId="17" r:id="rId17"/>
    <sheet name="DLog" sheetId="18" r:id="rId18"/>
    <sheet name="NLog" sheetId="19"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5" l="1"/>
  <c r="E181" i="19"/>
  <c r="F181" i="19" s="1"/>
  <c r="E180" i="19"/>
  <c r="F180" i="19" s="1"/>
  <c r="F179" i="19"/>
  <c r="E179" i="19"/>
  <c r="F178" i="19"/>
  <c r="E178" i="19"/>
  <c r="F177" i="19"/>
  <c r="E177" i="19"/>
  <c r="F176" i="19"/>
  <c r="E176" i="19"/>
  <c r="F175" i="19"/>
  <c r="E175" i="19"/>
  <c r="F174" i="19"/>
  <c r="E174" i="19"/>
  <c r="E173" i="19"/>
  <c r="F173" i="19" s="1"/>
  <c r="E172" i="19"/>
  <c r="F172" i="19" s="1"/>
  <c r="F171" i="19"/>
  <c r="E171" i="19"/>
  <c r="F170" i="19"/>
  <c r="E170" i="19"/>
  <c r="F169" i="19"/>
  <c r="E169" i="19"/>
  <c r="F168" i="19"/>
  <c r="E168" i="19"/>
  <c r="F167" i="19"/>
  <c r="E167" i="19"/>
  <c r="F166" i="19"/>
  <c r="E166" i="19"/>
  <c r="E165" i="19"/>
  <c r="F165" i="19" s="1"/>
  <c r="E164" i="19"/>
  <c r="F164" i="19" s="1"/>
  <c r="F163" i="19"/>
  <c r="E163" i="19"/>
  <c r="F162" i="19"/>
  <c r="E162" i="19"/>
  <c r="F161" i="19"/>
  <c r="E161" i="19"/>
  <c r="F160" i="19"/>
  <c r="E160" i="19"/>
  <c r="F159" i="19"/>
  <c r="E159" i="19"/>
  <c r="F158" i="19"/>
  <c r="E158" i="19"/>
  <c r="E157" i="19"/>
  <c r="F157" i="19" s="1"/>
  <c r="E156" i="19"/>
  <c r="F156" i="19" s="1"/>
  <c r="F155" i="19"/>
  <c r="E155" i="19"/>
  <c r="F154" i="19"/>
  <c r="E154" i="19"/>
  <c r="F153" i="19"/>
  <c r="E153" i="19"/>
  <c r="F152" i="19"/>
  <c r="E152" i="19"/>
  <c r="F151" i="19"/>
  <c r="E151" i="19"/>
  <c r="F150" i="19"/>
  <c r="E150" i="19"/>
  <c r="E149" i="19"/>
  <c r="F149" i="19" s="1"/>
  <c r="E148" i="19"/>
  <c r="F148" i="19" s="1"/>
  <c r="F147" i="19"/>
  <c r="E147" i="19"/>
  <c r="F146" i="19"/>
  <c r="E146" i="19"/>
  <c r="F145" i="19"/>
  <c r="E145" i="19"/>
  <c r="F144" i="19"/>
  <c r="E144" i="19"/>
  <c r="F143" i="19"/>
  <c r="E143" i="19"/>
  <c r="F142" i="19"/>
  <c r="E142" i="19"/>
  <c r="E141" i="19"/>
  <c r="F141" i="19" s="1"/>
  <c r="E140" i="19"/>
  <c r="F140" i="19" s="1"/>
  <c r="F139" i="19"/>
  <c r="E139" i="19"/>
  <c r="F138" i="19"/>
  <c r="E138" i="19"/>
  <c r="F137" i="19"/>
  <c r="E137" i="19"/>
  <c r="F136" i="19"/>
  <c r="E136" i="19"/>
  <c r="F135" i="19"/>
  <c r="E135" i="19"/>
  <c r="F134" i="19"/>
  <c r="E134" i="19"/>
  <c r="E133" i="19"/>
  <c r="F133" i="19" s="1"/>
  <c r="E132" i="19"/>
  <c r="F132" i="19" s="1"/>
  <c r="F131" i="19"/>
  <c r="E131" i="19"/>
  <c r="F130" i="19"/>
  <c r="E130" i="19"/>
  <c r="F129" i="19"/>
  <c r="E129" i="19"/>
  <c r="F128" i="19"/>
  <c r="E128" i="19"/>
  <c r="F127" i="19"/>
  <c r="E127" i="19"/>
  <c r="F126" i="19"/>
  <c r="E126" i="19"/>
  <c r="E125" i="19"/>
  <c r="F125" i="19" s="1"/>
  <c r="E124" i="19"/>
  <c r="F124" i="19" s="1"/>
  <c r="F123" i="19"/>
  <c r="E123" i="19"/>
  <c r="F122" i="19"/>
  <c r="E122" i="19"/>
  <c r="F121" i="19"/>
  <c r="E121" i="19"/>
  <c r="F120" i="19"/>
  <c r="E120" i="19"/>
  <c r="F119" i="19"/>
  <c r="E119" i="19"/>
  <c r="F118" i="19"/>
  <c r="E118" i="19"/>
  <c r="E117" i="19"/>
  <c r="F117" i="19" s="1"/>
  <c r="E116" i="19"/>
  <c r="F116" i="19" s="1"/>
  <c r="F115" i="19"/>
  <c r="E115" i="19"/>
  <c r="F114" i="19"/>
  <c r="E114" i="19"/>
  <c r="F113" i="19"/>
  <c r="E113" i="19"/>
  <c r="F112" i="19"/>
  <c r="E112" i="19"/>
  <c r="F111" i="19"/>
  <c r="E111" i="19"/>
  <c r="F110" i="19"/>
  <c r="E110" i="19"/>
  <c r="E109" i="19"/>
  <c r="F109" i="19" s="1"/>
  <c r="E108" i="19"/>
  <c r="F108" i="19" s="1"/>
  <c r="F107" i="19"/>
  <c r="E107" i="19"/>
  <c r="F106" i="19"/>
  <c r="E106" i="19"/>
  <c r="F105" i="19"/>
  <c r="E105" i="19"/>
  <c r="F104" i="19"/>
  <c r="E104" i="19"/>
  <c r="F103" i="19"/>
  <c r="E103" i="19"/>
  <c r="F102" i="19"/>
  <c r="E102" i="19"/>
  <c r="E101" i="19"/>
  <c r="F101" i="19" s="1"/>
  <c r="E100" i="19"/>
  <c r="F100" i="19" s="1"/>
  <c r="F99" i="19"/>
  <c r="E99" i="19"/>
  <c r="F98" i="19"/>
  <c r="E98" i="19"/>
  <c r="F97" i="19"/>
  <c r="E97" i="19"/>
  <c r="F96" i="19"/>
  <c r="E96" i="19"/>
  <c r="F95" i="19"/>
  <c r="E95" i="19"/>
  <c r="F94" i="19"/>
  <c r="E94" i="19"/>
  <c r="E93" i="19"/>
  <c r="F93" i="19" s="1"/>
  <c r="E92" i="19"/>
  <c r="F92" i="19" s="1"/>
  <c r="F91" i="19"/>
  <c r="E91" i="19"/>
  <c r="F90" i="19"/>
  <c r="E90" i="19"/>
  <c r="F89" i="19"/>
  <c r="E89" i="19"/>
  <c r="F88" i="19"/>
  <c r="E88" i="19"/>
  <c r="F87" i="19"/>
  <c r="E87" i="19"/>
  <c r="F86" i="19"/>
  <c r="E86" i="19"/>
  <c r="E85" i="19"/>
  <c r="F85" i="19" s="1"/>
  <c r="E84" i="19"/>
  <c r="F84" i="19" s="1"/>
  <c r="F83" i="19"/>
  <c r="E83" i="19"/>
  <c r="F82" i="19"/>
  <c r="E82" i="19"/>
  <c r="F81" i="19"/>
  <c r="E81" i="19"/>
  <c r="F80" i="19"/>
  <c r="E80" i="19"/>
  <c r="F79" i="19"/>
  <c r="E79" i="19"/>
  <c r="F78" i="19"/>
  <c r="E78" i="19"/>
  <c r="E77" i="19"/>
  <c r="F77" i="19" s="1"/>
  <c r="E76" i="19"/>
  <c r="F76" i="19" s="1"/>
  <c r="F75" i="19"/>
  <c r="E75" i="19"/>
  <c r="F74" i="19"/>
  <c r="E74" i="19"/>
  <c r="F73" i="19"/>
  <c r="E73" i="19"/>
  <c r="F72" i="19"/>
  <c r="E72" i="19"/>
  <c r="F71" i="19"/>
  <c r="E71" i="19"/>
  <c r="F70" i="19"/>
  <c r="E70" i="19"/>
  <c r="E69" i="19"/>
  <c r="F69" i="19" s="1"/>
  <c r="E68" i="19"/>
  <c r="F68" i="19" s="1"/>
  <c r="F67" i="19"/>
  <c r="E67" i="19"/>
  <c r="F66" i="19"/>
  <c r="E66" i="19"/>
  <c r="F65" i="19"/>
  <c r="E65" i="19"/>
  <c r="F64" i="19"/>
  <c r="E64" i="19"/>
  <c r="F63" i="19"/>
  <c r="E63" i="19"/>
  <c r="F62" i="19"/>
  <c r="E62" i="19"/>
  <c r="E61" i="19"/>
  <c r="F61" i="19" s="1"/>
  <c r="E60" i="19"/>
  <c r="F60" i="19" s="1"/>
  <c r="F59" i="19"/>
  <c r="E59" i="19"/>
  <c r="F58" i="19"/>
  <c r="E58" i="19"/>
  <c r="F57" i="19"/>
  <c r="E57" i="19"/>
  <c r="F56" i="19"/>
  <c r="E56" i="19"/>
  <c r="F55" i="19"/>
  <c r="E55" i="19"/>
  <c r="F54" i="19"/>
  <c r="E54" i="19"/>
  <c r="E53" i="19"/>
  <c r="F53" i="19" s="1"/>
  <c r="E52" i="19"/>
  <c r="F52" i="19" s="1"/>
  <c r="F51" i="19"/>
  <c r="E51" i="19"/>
  <c r="F50" i="19"/>
  <c r="E50" i="19"/>
  <c r="F49" i="19"/>
  <c r="E49" i="19"/>
  <c r="F48" i="19"/>
  <c r="E48" i="19"/>
  <c r="F47" i="19"/>
  <c r="E47" i="19"/>
  <c r="F46" i="19"/>
  <c r="E46" i="19"/>
  <c r="F45" i="19"/>
  <c r="E45" i="19"/>
  <c r="E44" i="19"/>
  <c r="F44" i="19" s="1"/>
  <c r="F43" i="19"/>
  <c r="E43" i="19"/>
  <c r="F42" i="19"/>
  <c r="E42" i="19"/>
  <c r="F41" i="19"/>
  <c r="E41" i="19"/>
  <c r="F40" i="19"/>
  <c r="E40" i="19"/>
  <c r="F39" i="19"/>
  <c r="E39" i="19"/>
  <c r="F38" i="19"/>
  <c r="E38" i="19"/>
  <c r="E37" i="19"/>
  <c r="F37" i="19" s="1"/>
  <c r="E36" i="19"/>
  <c r="F36" i="19" s="1"/>
  <c r="F35" i="19"/>
  <c r="E35" i="19"/>
  <c r="F34" i="19"/>
  <c r="E34" i="19"/>
  <c r="F33" i="19"/>
  <c r="E33" i="19"/>
  <c r="F32" i="19"/>
  <c r="E32" i="19"/>
  <c r="F31" i="19"/>
  <c r="E31" i="19"/>
  <c r="F26" i="19"/>
  <c r="E26" i="19"/>
  <c r="E25" i="19"/>
  <c r="F25" i="19" s="1"/>
  <c r="E24" i="19"/>
  <c r="F24" i="19" s="1"/>
  <c r="F23" i="19"/>
  <c r="E23" i="19"/>
  <c r="F22" i="19"/>
  <c r="E22" i="19"/>
  <c r="F21" i="19"/>
  <c r="E21" i="19"/>
  <c r="F20" i="19"/>
  <c r="E20" i="19"/>
  <c r="F19" i="19"/>
  <c r="E19" i="19"/>
  <c r="F18" i="19"/>
  <c r="E18" i="19"/>
  <c r="E17" i="19"/>
  <c r="F17" i="19" s="1"/>
  <c r="D17" i="19"/>
  <c r="E16" i="19"/>
  <c r="F16" i="19" s="1"/>
  <c r="E15" i="19"/>
  <c r="F15" i="19" s="1"/>
  <c r="E14" i="19"/>
  <c r="F14" i="19" s="1"/>
  <c r="G13" i="19"/>
  <c r="F13" i="19"/>
  <c r="E12" i="19"/>
  <c r="F12" i="19" s="1"/>
  <c r="F11" i="19"/>
  <c r="E11" i="19"/>
  <c r="E10" i="19"/>
  <c r="F10" i="19" s="1"/>
  <c r="E9" i="19"/>
  <c r="F9" i="19" s="1"/>
  <c r="E8" i="19"/>
  <c r="F8" i="19" s="1"/>
  <c r="E7" i="19"/>
  <c r="F7" i="19" s="1"/>
  <c r="E6" i="19"/>
  <c r="F6" i="19" s="1"/>
  <c r="E5" i="19"/>
  <c r="F5" i="19" s="1"/>
  <c r="E4" i="19"/>
  <c r="F4" i="19" s="1"/>
  <c r="G191" i="18"/>
  <c r="E191" i="18"/>
  <c r="F191" i="18" s="1"/>
  <c r="E190" i="18"/>
  <c r="G190" i="18" s="1"/>
  <c r="G189" i="18"/>
  <c r="F189" i="18"/>
  <c r="E189" i="18"/>
  <c r="G188" i="18"/>
  <c r="E188" i="18"/>
  <c r="F188" i="18" s="1"/>
  <c r="F187" i="18"/>
  <c r="E187" i="18"/>
  <c r="G187" i="18" s="1"/>
  <c r="G186" i="18"/>
  <c r="F186" i="18"/>
  <c r="E186" i="18"/>
  <c r="E185" i="18"/>
  <c r="G185" i="18" s="1"/>
  <c r="E184" i="18"/>
  <c r="G184" i="18" s="1"/>
  <c r="G183" i="18"/>
  <c r="F183" i="18"/>
  <c r="E183" i="18"/>
  <c r="E182" i="18"/>
  <c r="G182" i="18" s="1"/>
  <c r="F181" i="18"/>
  <c r="E181" i="18"/>
  <c r="G181" i="18" s="1"/>
  <c r="E180" i="18"/>
  <c r="G180" i="18" s="1"/>
  <c r="E179" i="18"/>
  <c r="G178" i="18"/>
  <c r="E178" i="18"/>
  <c r="F178" i="18" s="1"/>
  <c r="G177" i="18"/>
  <c r="F177" i="18"/>
  <c r="E177" i="18"/>
  <c r="E176" i="18"/>
  <c r="G175" i="18"/>
  <c r="E175" i="18"/>
  <c r="F175" i="18" s="1"/>
  <c r="E174" i="18"/>
  <c r="G174" i="18" s="1"/>
  <c r="G173" i="18"/>
  <c r="F173" i="18"/>
  <c r="E173" i="18"/>
  <c r="G172" i="18"/>
  <c r="E172" i="18"/>
  <c r="F172" i="18" s="1"/>
  <c r="F171" i="18"/>
  <c r="E171" i="18"/>
  <c r="G171" i="18" s="1"/>
  <c r="G170" i="18"/>
  <c r="F170" i="18"/>
  <c r="E170" i="18"/>
  <c r="F169" i="18"/>
  <c r="E169" i="18"/>
  <c r="G169" i="18" s="1"/>
  <c r="E168" i="18"/>
  <c r="G168" i="18" s="1"/>
  <c r="G167" i="18"/>
  <c r="F167" i="18"/>
  <c r="E167" i="18"/>
  <c r="E166" i="18"/>
  <c r="G166" i="18" s="1"/>
  <c r="F165" i="18"/>
  <c r="E165" i="18"/>
  <c r="G165" i="18" s="1"/>
  <c r="E164" i="18"/>
  <c r="G164" i="18" s="1"/>
  <c r="E163" i="18"/>
  <c r="G162" i="18"/>
  <c r="E162" i="18"/>
  <c r="F162" i="18" s="1"/>
  <c r="G161" i="18"/>
  <c r="F161" i="18"/>
  <c r="E161" i="18"/>
  <c r="E160" i="18"/>
  <c r="G159" i="18"/>
  <c r="E159" i="18"/>
  <c r="F159" i="18" s="1"/>
  <c r="E158" i="18"/>
  <c r="G158" i="18" s="1"/>
  <c r="G157" i="18"/>
  <c r="F157" i="18"/>
  <c r="E157" i="18"/>
  <c r="G156" i="18"/>
  <c r="E156" i="18"/>
  <c r="F156" i="18" s="1"/>
  <c r="F155" i="18"/>
  <c r="E155" i="18"/>
  <c r="G155" i="18" s="1"/>
  <c r="G154" i="18"/>
  <c r="F154" i="18"/>
  <c r="E154" i="18"/>
  <c r="F153" i="18"/>
  <c r="E153" i="18"/>
  <c r="G153" i="18" s="1"/>
  <c r="E152" i="18"/>
  <c r="G152" i="18" s="1"/>
  <c r="F151" i="18"/>
  <c r="E151" i="18"/>
  <c r="G151" i="18" s="1"/>
  <c r="E150" i="18"/>
  <c r="G150" i="18" s="1"/>
  <c r="F149" i="18"/>
  <c r="E149" i="18"/>
  <c r="G149" i="18" s="1"/>
  <c r="E148" i="18"/>
  <c r="G148" i="18" s="1"/>
  <c r="E147" i="18"/>
  <c r="G146" i="18"/>
  <c r="E146" i="18"/>
  <c r="F146" i="18" s="1"/>
  <c r="G145" i="18"/>
  <c r="F145" i="18"/>
  <c r="E145" i="18"/>
  <c r="E144" i="18"/>
  <c r="G143" i="18"/>
  <c r="E143" i="18"/>
  <c r="F143" i="18" s="1"/>
  <c r="E142" i="18"/>
  <c r="G142" i="18" s="1"/>
  <c r="G141" i="18"/>
  <c r="F141" i="18"/>
  <c r="E141" i="18"/>
  <c r="G140" i="18"/>
  <c r="E140" i="18"/>
  <c r="F140" i="18" s="1"/>
  <c r="F139" i="18"/>
  <c r="E139" i="18"/>
  <c r="G139" i="18" s="1"/>
  <c r="G138" i="18"/>
  <c r="F138" i="18"/>
  <c r="E138" i="18"/>
  <c r="F137" i="18"/>
  <c r="E137" i="18"/>
  <c r="G137" i="18" s="1"/>
  <c r="E136" i="18"/>
  <c r="G136" i="18" s="1"/>
  <c r="F135" i="18"/>
  <c r="E135" i="18"/>
  <c r="G135" i="18" s="1"/>
  <c r="E134" i="18"/>
  <c r="G134" i="18" s="1"/>
  <c r="F133" i="18"/>
  <c r="E133" i="18"/>
  <c r="G133" i="18" s="1"/>
  <c r="E132" i="18"/>
  <c r="G132" i="18" s="1"/>
  <c r="E131" i="18"/>
  <c r="G130" i="18"/>
  <c r="E130" i="18"/>
  <c r="F130" i="18" s="1"/>
  <c r="G129" i="18"/>
  <c r="F129" i="18"/>
  <c r="E129" i="18"/>
  <c r="E128" i="18"/>
  <c r="G127" i="18"/>
  <c r="E127" i="18"/>
  <c r="F127" i="18" s="1"/>
  <c r="E126" i="18"/>
  <c r="G126" i="18" s="1"/>
  <c r="G125" i="18"/>
  <c r="F125" i="18"/>
  <c r="E125" i="18"/>
  <c r="G124" i="18"/>
  <c r="F124" i="18"/>
  <c r="E124" i="18"/>
  <c r="F123" i="18"/>
  <c r="E123" i="18"/>
  <c r="G123" i="18" s="1"/>
  <c r="G122" i="18"/>
  <c r="F122" i="18"/>
  <c r="E122" i="18"/>
  <c r="F121" i="18"/>
  <c r="E121" i="18"/>
  <c r="G121" i="18" s="1"/>
  <c r="E120" i="18"/>
  <c r="G120" i="18" s="1"/>
  <c r="F119" i="18"/>
  <c r="E119" i="18"/>
  <c r="G119" i="18" s="1"/>
  <c r="E118" i="18"/>
  <c r="G118" i="18" s="1"/>
  <c r="F117" i="18"/>
  <c r="E117" i="18"/>
  <c r="G117" i="18" s="1"/>
  <c r="E116" i="18"/>
  <c r="G116" i="18" s="1"/>
  <c r="E115" i="18"/>
  <c r="G114" i="18"/>
  <c r="E114" i="18"/>
  <c r="F114" i="18" s="1"/>
  <c r="G113" i="18"/>
  <c r="E113" i="18"/>
  <c r="F113" i="18" s="1"/>
  <c r="E112" i="18"/>
  <c r="G111" i="18"/>
  <c r="E111" i="18"/>
  <c r="F111" i="18" s="1"/>
  <c r="E110" i="18"/>
  <c r="G110" i="18" s="1"/>
  <c r="G109" i="18"/>
  <c r="F109" i="18"/>
  <c r="E109" i="18"/>
  <c r="G108" i="18"/>
  <c r="F108" i="18"/>
  <c r="E108" i="18"/>
  <c r="F107" i="18"/>
  <c r="E107" i="18"/>
  <c r="G107" i="18" s="1"/>
  <c r="G106" i="18"/>
  <c r="F106" i="18"/>
  <c r="E106" i="18"/>
  <c r="F105" i="18"/>
  <c r="E105" i="18"/>
  <c r="G105" i="18" s="1"/>
  <c r="F104" i="18"/>
  <c r="E104" i="18"/>
  <c r="G104" i="18" s="1"/>
  <c r="F103" i="18"/>
  <c r="E103" i="18"/>
  <c r="G103" i="18" s="1"/>
  <c r="E102" i="18"/>
  <c r="G102" i="18" s="1"/>
  <c r="F101" i="18"/>
  <c r="E101" i="18"/>
  <c r="G101" i="18" s="1"/>
  <c r="E100" i="18"/>
  <c r="G100" i="18" s="1"/>
  <c r="E99" i="18"/>
  <c r="G98" i="18"/>
  <c r="E98" i="18"/>
  <c r="F98" i="18" s="1"/>
  <c r="G97" i="18"/>
  <c r="F97" i="18"/>
  <c r="E97" i="18"/>
  <c r="E96" i="18"/>
  <c r="G95" i="18"/>
  <c r="E95" i="18"/>
  <c r="F95" i="18" s="1"/>
  <c r="E94" i="18"/>
  <c r="G94" i="18" s="1"/>
  <c r="G93" i="18"/>
  <c r="F93" i="18"/>
  <c r="E93" i="18"/>
  <c r="G92" i="18"/>
  <c r="F92" i="18"/>
  <c r="E92" i="18"/>
  <c r="F91" i="18"/>
  <c r="E91" i="18"/>
  <c r="G91" i="18" s="1"/>
  <c r="G90" i="18"/>
  <c r="F90" i="18"/>
  <c r="E90" i="18"/>
  <c r="F89" i="18"/>
  <c r="E89" i="18"/>
  <c r="G89" i="18" s="1"/>
  <c r="E88" i="18"/>
  <c r="G88" i="18" s="1"/>
  <c r="F87" i="18"/>
  <c r="E87" i="18"/>
  <c r="G87" i="18" s="1"/>
  <c r="E86" i="18"/>
  <c r="G86" i="18" s="1"/>
  <c r="F85" i="18"/>
  <c r="E85" i="18"/>
  <c r="G85" i="18" s="1"/>
  <c r="E84" i="18"/>
  <c r="G84" i="18" s="1"/>
  <c r="E83" i="18"/>
  <c r="G82" i="18"/>
  <c r="E82" i="18"/>
  <c r="F82" i="18" s="1"/>
  <c r="G81" i="18"/>
  <c r="E81" i="18"/>
  <c r="F81" i="18" s="1"/>
  <c r="E80" i="18"/>
  <c r="G79" i="18"/>
  <c r="E79" i="18"/>
  <c r="F79" i="18" s="1"/>
  <c r="E78" i="18"/>
  <c r="G78" i="18" s="1"/>
  <c r="G77" i="18"/>
  <c r="F77" i="18"/>
  <c r="E77" i="18"/>
  <c r="G76" i="18"/>
  <c r="F76" i="18"/>
  <c r="E76" i="18"/>
  <c r="F75" i="18"/>
  <c r="E75" i="18"/>
  <c r="G75" i="18" s="1"/>
  <c r="G74" i="18"/>
  <c r="F74" i="18"/>
  <c r="E74" i="18"/>
  <c r="F73" i="18"/>
  <c r="E73" i="18"/>
  <c r="G73" i="18" s="1"/>
  <c r="E72" i="18"/>
  <c r="G72" i="18" s="1"/>
  <c r="F71" i="18"/>
  <c r="E71" i="18"/>
  <c r="G71" i="18" s="1"/>
  <c r="E70" i="18"/>
  <c r="G70" i="18" s="1"/>
  <c r="F69" i="18"/>
  <c r="E69" i="18"/>
  <c r="G69" i="18" s="1"/>
  <c r="E68" i="18"/>
  <c r="G68" i="18" s="1"/>
  <c r="E67" i="18"/>
  <c r="G66" i="18"/>
  <c r="E66" i="18"/>
  <c r="F66" i="18" s="1"/>
  <c r="G65" i="18"/>
  <c r="E65" i="18"/>
  <c r="F65" i="18" s="1"/>
  <c r="E64" i="18"/>
  <c r="G63" i="18"/>
  <c r="E63" i="18"/>
  <c r="F63" i="18" s="1"/>
  <c r="E62" i="18"/>
  <c r="G62" i="18" s="1"/>
  <c r="G61" i="18"/>
  <c r="F61" i="18"/>
  <c r="E61" i="18"/>
  <c r="G60" i="18"/>
  <c r="F60" i="18"/>
  <c r="E60" i="18"/>
  <c r="F59" i="18"/>
  <c r="E59" i="18"/>
  <c r="G59" i="18" s="1"/>
  <c r="G58" i="18"/>
  <c r="F58" i="18"/>
  <c r="E58" i="18"/>
  <c r="F57" i="18"/>
  <c r="E57" i="18"/>
  <c r="G57" i="18" s="1"/>
  <c r="F56" i="18"/>
  <c r="E56" i="18"/>
  <c r="G56" i="18" s="1"/>
  <c r="F55" i="18"/>
  <c r="E55" i="18"/>
  <c r="G55" i="18" s="1"/>
  <c r="E54" i="18"/>
  <c r="G54" i="18" s="1"/>
  <c r="F53" i="18"/>
  <c r="E53" i="18"/>
  <c r="G53" i="18" s="1"/>
  <c r="E52" i="18"/>
  <c r="G52" i="18" s="1"/>
  <c r="E51" i="18"/>
  <c r="G50" i="18"/>
  <c r="E50" i="18"/>
  <c r="F50" i="18" s="1"/>
  <c r="G49" i="18"/>
  <c r="E49" i="18"/>
  <c r="F49" i="18" s="1"/>
  <c r="E48" i="18"/>
  <c r="G47" i="18"/>
  <c r="F47" i="18"/>
  <c r="E47" i="18"/>
  <c r="E46" i="18"/>
  <c r="G46" i="18" s="1"/>
  <c r="G45" i="18"/>
  <c r="F45" i="18"/>
  <c r="E45" i="18"/>
  <c r="G44" i="18"/>
  <c r="F44" i="18"/>
  <c r="E44" i="18"/>
  <c r="F43" i="18"/>
  <c r="E43" i="18"/>
  <c r="G43" i="18" s="1"/>
  <c r="G42" i="18"/>
  <c r="F42" i="18"/>
  <c r="E42" i="18"/>
  <c r="F41" i="18"/>
  <c r="E41" i="18"/>
  <c r="G41" i="18" s="1"/>
  <c r="F40" i="18"/>
  <c r="E40" i="18"/>
  <c r="G40" i="18" s="1"/>
  <c r="F39" i="18"/>
  <c r="E39" i="18"/>
  <c r="G39" i="18" s="1"/>
  <c r="E38" i="18"/>
  <c r="G38" i="18" s="1"/>
  <c r="F37" i="18"/>
  <c r="E37" i="18"/>
  <c r="G37" i="18" s="1"/>
  <c r="E36" i="18"/>
  <c r="G36" i="18" s="1"/>
  <c r="E35" i="18"/>
  <c r="G34" i="18"/>
  <c r="E34" i="18"/>
  <c r="F34" i="18" s="1"/>
  <c r="G33" i="18"/>
  <c r="E33" i="18"/>
  <c r="F33" i="18" s="1"/>
  <c r="E32" i="18"/>
  <c r="G31" i="18"/>
  <c r="F31" i="18"/>
  <c r="E31" i="18"/>
  <c r="E26" i="18"/>
  <c r="G26" i="18" s="1"/>
  <c r="G25" i="18"/>
  <c r="F25" i="18"/>
  <c r="E25" i="18"/>
  <c r="G24" i="18"/>
  <c r="F24" i="18"/>
  <c r="E24" i="18"/>
  <c r="F23" i="18"/>
  <c r="E23" i="18"/>
  <c r="G23" i="18" s="1"/>
  <c r="G22" i="18"/>
  <c r="E22" i="18"/>
  <c r="F22" i="18" s="1"/>
  <c r="F21" i="18"/>
  <c r="E21" i="18"/>
  <c r="G21" i="18" s="1"/>
  <c r="E20" i="18"/>
  <c r="F19" i="18"/>
  <c r="E19" i="18"/>
  <c r="G19" i="18" s="1"/>
  <c r="E18" i="18"/>
  <c r="G18" i="18" s="1"/>
  <c r="D17" i="18"/>
  <c r="E17" i="18" s="1"/>
  <c r="G17" i="18" s="1"/>
  <c r="D16" i="18"/>
  <c r="E16" i="18" s="1"/>
  <c r="G15" i="18"/>
  <c r="F15" i="18"/>
  <c r="E15" i="18"/>
  <c r="D14" i="18"/>
  <c r="E14" i="18" s="1"/>
  <c r="G13" i="18"/>
  <c r="F13" i="18"/>
  <c r="G12" i="18"/>
  <c r="E12" i="18"/>
  <c r="F12" i="18" s="1"/>
  <c r="F11" i="18"/>
  <c r="E11" i="18"/>
  <c r="G11" i="18" s="1"/>
  <c r="F10" i="18"/>
  <c r="E10" i="18"/>
  <c r="G10" i="18" s="1"/>
  <c r="F9" i="18"/>
  <c r="E9" i="18"/>
  <c r="G9" i="18" s="1"/>
  <c r="E8" i="18"/>
  <c r="G8" i="18" s="1"/>
  <c r="F7" i="18"/>
  <c r="E7" i="18"/>
  <c r="G7" i="18" s="1"/>
  <c r="E6" i="18"/>
  <c r="G6" i="18" s="1"/>
  <c r="E5" i="18"/>
  <c r="G4" i="18"/>
  <c r="E4" i="18"/>
  <c r="F4" i="18" s="1"/>
  <c r="G191" i="17"/>
  <c r="F191" i="17"/>
  <c r="G190" i="17"/>
  <c r="F190" i="17"/>
  <c r="G189" i="17"/>
  <c r="F189" i="17"/>
  <c r="G188" i="17"/>
  <c r="F188" i="17"/>
  <c r="G187" i="17"/>
  <c r="F187" i="17"/>
  <c r="G186" i="17"/>
  <c r="F186" i="17"/>
  <c r="G185" i="17"/>
  <c r="F185" i="17"/>
  <c r="G184" i="17"/>
  <c r="F184" i="17"/>
  <c r="G183" i="17"/>
  <c r="F183" i="17"/>
  <c r="G182" i="17"/>
  <c r="F182" i="17"/>
  <c r="G181" i="17"/>
  <c r="F181" i="17"/>
  <c r="G180" i="17"/>
  <c r="F180" i="17"/>
  <c r="G179" i="17"/>
  <c r="F179" i="17"/>
  <c r="G178" i="17"/>
  <c r="F178" i="17"/>
  <c r="G177" i="17"/>
  <c r="F177" i="17"/>
  <c r="G176" i="17"/>
  <c r="F176" i="17"/>
  <c r="G175" i="17"/>
  <c r="F175" i="17"/>
  <c r="G174" i="17"/>
  <c r="F174" i="17"/>
  <c r="G173" i="17"/>
  <c r="F173" i="17"/>
  <c r="G172" i="17"/>
  <c r="F172" i="17"/>
  <c r="G171" i="17"/>
  <c r="F171" i="17"/>
  <c r="G170" i="17"/>
  <c r="F170" i="17"/>
  <c r="G169" i="17"/>
  <c r="F169" i="17"/>
  <c r="G168" i="17"/>
  <c r="F168" i="17"/>
  <c r="G167" i="17"/>
  <c r="F167" i="17"/>
  <c r="G166" i="17"/>
  <c r="F166" i="17"/>
  <c r="G165" i="17"/>
  <c r="F165" i="17"/>
  <c r="G164" i="17"/>
  <c r="F164" i="17"/>
  <c r="G163" i="17"/>
  <c r="F163" i="17"/>
  <c r="G162" i="17"/>
  <c r="F162" i="17"/>
  <c r="G161" i="17"/>
  <c r="F161" i="17"/>
  <c r="G160" i="17"/>
  <c r="F160" i="17"/>
  <c r="G159" i="17"/>
  <c r="F159" i="17"/>
  <c r="G158" i="17"/>
  <c r="F158" i="17"/>
  <c r="G157" i="17"/>
  <c r="F157" i="17"/>
  <c r="G156" i="17"/>
  <c r="F156" i="17"/>
  <c r="G155" i="17"/>
  <c r="F155" i="17"/>
  <c r="G154" i="17"/>
  <c r="F154" i="17"/>
  <c r="G153" i="17"/>
  <c r="F153" i="17"/>
  <c r="G152" i="17"/>
  <c r="F152" i="17"/>
  <c r="G151" i="17"/>
  <c r="F151" i="17"/>
  <c r="G150" i="17"/>
  <c r="F150" i="17"/>
  <c r="G149" i="17"/>
  <c r="F149" i="17"/>
  <c r="G148" i="17"/>
  <c r="F148" i="17"/>
  <c r="G147" i="17"/>
  <c r="F147" i="17"/>
  <c r="G146" i="17"/>
  <c r="F146" i="17"/>
  <c r="G145" i="17"/>
  <c r="F145" i="17"/>
  <c r="G144" i="17"/>
  <c r="F144" i="17"/>
  <c r="G143" i="17"/>
  <c r="F143" i="17"/>
  <c r="G142" i="17"/>
  <c r="F142" i="17"/>
  <c r="G141" i="17"/>
  <c r="F141" i="17"/>
  <c r="G140" i="17"/>
  <c r="F140" i="17"/>
  <c r="G139" i="17"/>
  <c r="F139" i="17"/>
  <c r="G138" i="17"/>
  <c r="F138" i="17"/>
  <c r="G137" i="17"/>
  <c r="F137" i="17"/>
  <c r="G136" i="17"/>
  <c r="F136" i="17"/>
  <c r="G135" i="17"/>
  <c r="F135" i="17"/>
  <c r="G134" i="17"/>
  <c r="F134" i="17"/>
  <c r="G133" i="17"/>
  <c r="F133" i="17"/>
  <c r="G132" i="17"/>
  <c r="F132" i="17"/>
  <c r="G131" i="17"/>
  <c r="F131" i="17"/>
  <c r="G130" i="17"/>
  <c r="F130" i="17"/>
  <c r="G129" i="17"/>
  <c r="F129" i="17"/>
  <c r="G128" i="17"/>
  <c r="F128" i="17"/>
  <c r="G127" i="17"/>
  <c r="F127" i="17"/>
  <c r="G126" i="17"/>
  <c r="F126" i="17"/>
  <c r="G125" i="17"/>
  <c r="F125" i="17"/>
  <c r="G124" i="17"/>
  <c r="F124" i="17"/>
  <c r="G123" i="17"/>
  <c r="F123" i="17"/>
  <c r="G122" i="17"/>
  <c r="F122" i="17"/>
  <c r="G121" i="17"/>
  <c r="F121" i="17"/>
  <c r="G120" i="17"/>
  <c r="F120" i="17"/>
  <c r="G119" i="17"/>
  <c r="F119" i="17"/>
  <c r="G118" i="17"/>
  <c r="F118" i="17"/>
  <c r="G117" i="17"/>
  <c r="F117" i="17"/>
  <c r="G116" i="17"/>
  <c r="F116" i="17"/>
  <c r="G115" i="17"/>
  <c r="F115" i="17"/>
  <c r="G114" i="17"/>
  <c r="F114" i="17"/>
  <c r="G113" i="17"/>
  <c r="F113" i="17"/>
  <c r="G112" i="17"/>
  <c r="F112" i="17"/>
  <c r="G111" i="17"/>
  <c r="F111" i="17"/>
  <c r="G110" i="17"/>
  <c r="F110" i="17"/>
  <c r="G109" i="17"/>
  <c r="F109" i="17"/>
  <c r="G108" i="17"/>
  <c r="F108" i="17"/>
  <c r="G107" i="17"/>
  <c r="F107" i="17"/>
  <c r="G106" i="17"/>
  <c r="F106" i="17"/>
  <c r="G105" i="17"/>
  <c r="F105" i="17"/>
  <c r="G104" i="17"/>
  <c r="F104" i="17"/>
  <c r="G103" i="17"/>
  <c r="F103" i="17"/>
  <c r="G102" i="17"/>
  <c r="F102" i="17"/>
  <c r="G101" i="17"/>
  <c r="F101" i="17"/>
  <c r="G100" i="17"/>
  <c r="F100" i="17"/>
  <c r="G99" i="17"/>
  <c r="F99" i="17"/>
  <c r="G98" i="17"/>
  <c r="F98" i="17"/>
  <c r="G97" i="17"/>
  <c r="F97" i="17"/>
  <c r="G96" i="17"/>
  <c r="F96" i="17"/>
  <c r="G95" i="17"/>
  <c r="F95" i="17"/>
  <c r="G94" i="17"/>
  <c r="F94" i="17"/>
  <c r="G93" i="17"/>
  <c r="F93" i="17"/>
  <c r="G92" i="17"/>
  <c r="F92" i="17"/>
  <c r="G91" i="17"/>
  <c r="F91" i="17"/>
  <c r="G90" i="17"/>
  <c r="F90" i="17"/>
  <c r="G89" i="17"/>
  <c r="F89" i="17"/>
  <c r="G88" i="17"/>
  <c r="F88" i="17"/>
  <c r="G87" i="17"/>
  <c r="F87" i="17"/>
  <c r="G86" i="17"/>
  <c r="F86" i="17"/>
  <c r="G85" i="17"/>
  <c r="F85" i="17"/>
  <c r="G84" i="17"/>
  <c r="F84" i="17"/>
  <c r="G83" i="17"/>
  <c r="F83" i="17"/>
  <c r="G82" i="17"/>
  <c r="F82" i="17"/>
  <c r="G81" i="17"/>
  <c r="F81" i="17"/>
  <c r="G80" i="17"/>
  <c r="F80" i="17"/>
  <c r="G79" i="17"/>
  <c r="F79" i="17"/>
  <c r="G78" i="17"/>
  <c r="F78" i="17"/>
  <c r="G77" i="17"/>
  <c r="F77" i="17"/>
  <c r="G76" i="17"/>
  <c r="F76" i="17"/>
  <c r="G75" i="17"/>
  <c r="F75" i="17"/>
  <c r="G74" i="17"/>
  <c r="F74" i="17"/>
  <c r="G73" i="17"/>
  <c r="F73" i="17"/>
  <c r="G72" i="17"/>
  <c r="F72" i="17"/>
  <c r="G71" i="17"/>
  <c r="F71" i="17"/>
  <c r="G70" i="17"/>
  <c r="F70" i="17"/>
  <c r="G69" i="17"/>
  <c r="F69" i="17"/>
  <c r="G68" i="17"/>
  <c r="F68" i="17"/>
  <c r="G67" i="17"/>
  <c r="F67" i="17"/>
  <c r="G66" i="17"/>
  <c r="F66" i="17"/>
  <c r="G65" i="17"/>
  <c r="F65" i="17"/>
  <c r="G64" i="17"/>
  <c r="F64" i="17"/>
  <c r="G63" i="17"/>
  <c r="F63" i="17"/>
  <c r="G62" i="17"/>
  <c r="F62" i="17"/>
  <c r="G61" i="17"/>
  <c r="F61" i="17"/>
  <c r="G60" i="17"/>
  <c r="F60" i="17"/>
  <c r="G59" i="17"/>
  <c r="F59" i="17"/>
  <c r="G58" i="17"/>
  <c r="F58" i="17"/>
  <c r="G57" i="17"/>
  <c r="F57" i="17"/>
  <c r="G56" i="17"/>
  <c r="F56" i="17"/>
  <c r="G55" i="17"/>
  <c r="F55" i="17"/>
  <c r="G54" i="17"/>
  <c r="F54" i="17"/>
  <c r="G53" i="17"/>
  <c r="F53" i="17"/>
  <c r="G52" i="17"/>
  <c r="F52" i="17"/>
  <c r="G51" i="17"/>
  <c r="F51" i="17"/>
  <c r="G50" i="17"/>
  <c r="F50" i="17"/>
  <c r="G49" i="17"/>
  <c r="F49" i="17"/>
  <c r="G48" i="17"/>
  <c r="F48" i="17"/>
  <c r="G47" i="17"/>
  <c r="F47" i="17"/>
  <c r="G46" i="17"/>
  <c r="F46" i="17"/>
  <c r="G45" i="17"/>
  <c r="F45" i="17"/>
  <c r="G44" i="17"/>
  <c r="F44" i="17"/>
  <c r="G43" i="17"/>
  <c r="F43" i="17"/>
  <c r="G42" i="17"/>
  <c r="F42" i="17"/>
  <c r="G41" i="17"/>
  <c r="F41" i="17"/>
  <c r="G40" i="17"/>
  <c r="F40" i="17"/>
  <c r="G39" i="17"/>
  <c r="F39" i="17"/>
  <c r="G38" i="17"/>
  <c r="F38" i="17"/>
  <c r="G37" i="17"/>
  <c r="F37" i="17"/>
  <c r="G36" i="17"/>
  <c r="F36" i="17"/>
  <c r="G35" i="17"/>
  <c r="F35" i="17"/>
  <c r="G34" i="17"/>
  <c r="F34" i="17"/>
  <c r="G33" i="17"/>
  <c r="F33" i="17"/>
  <c r="G32" i="17"/>
  <c r="F32" i="17"/>
  <c r="G31" i="17"/>
  <c r="F31" i="17"/>
  <c r="G26" i="17"/>
  <c r="F26" i="17"/>
  <c r="G25" i="17"/>
  <c r="F25" i="17"/>
  <c r="G24" i="17"/>
  <c r="F24" i="17"/>
  <c r="G23" i="17"/>
  <c r="F23" i="17"/>
  <c r="G17" i="17"/>
  <c r="F17" i="17"/>
  <c r="D17" i="17"/>
  <c r="G16" i="17"/>
  <c r="F16" i="17"/>
  <c r="D16" i="17"/>
  <c r="G14" i="17"/>
  <c r="F14" i="17"/>
  <c r="D14" i="17"/>
  <c r="G13" i="17"/>
  <c r="F13" i="17"/>
  <c r="G4" i="17"/>
  <c r="F4" i="17"/>
  <c r="G191" i="16"/>
  <c r="F191" i="16"/>
  <c r="G190" i="16"/>
  <c r="F190" i="16"/>
  <c r="G189" i="16"/>
  <c r="F189" i="16"/>
  <c r="G188" i="16"/>
  <c r="F188" i="16"/>
  <c r="G187" i="16"/>
  <c r="F187" i="16"/>
  <c r="G186" i="16"/>
  <c r="F186" i="16"/>
  <c r="G185" i="16"/>
  <c r="F185" i="16"/>
  <c r="G184" i="16"/>
  <c r="F184" i="16"/>
  <c r="G183" i="16"/>
  <c r="F183" i="16"/>
  <c r="G182" i="16"/>
  <c r="F182" i="16"/>
  <c r="G181" i="16"/>
  <c r="F181" i="16"/>
  <c r="G180" i="16"/>
  <c r="F180" i="16"/>
  <c r="G179" i="16"/>
  <c r="F179" i="16"/>
  <c r="G178" i="16"/>
  <c r="F178" i="16"/>
  <c r="G177" i="16"/>
  <c r="F177" i="16"/>
  <c r="G176" i="16"/>
  <c r="F176" i="16"/>
  <c r="G175" i="16"/>
  <c r="F175" i="16"/>
  <c r="G174" i="16"/>
  <c r="F174" i="16"/>
  <c r="G173" i="16"/>
  <c r="F173" i="16"/>
  <c r="G172" i="16"/>
  <c r="F172" i="16"/>
  <c r="G171" i="16"/>
  <c r="F171" i="16"/>
  <c r="G170" i="16"/>
  <c r="F170" i="16"/>
  <c r="G169" i="16"/>
  <c r="F169" i="16"/>
  <c r="G168" i="16"/>
  <c r="F168" i="16"/>
  <c r="G167" i="16"/>
  <c r="F167" i="16"/>
  <c r="G166" i="16"/>
  <c r="F166" i="16"/>
  <c r="G165" i="16"/>
  <c r="F165" i="16"/>
  <c r="G164" i="16"/>
  <c r="F164" i="16"/>
  <c r="G163" i="16"/>
  <c r="F163" i="16"/>
  <c r="G162" i="16"/>
  <c r="F162" i="16"/>
  <c r="G161" i="16"/>
  <c r="F161" i="16"/>
  <c r="G160" i="16"/>
  <c r="F160" i="16"/>
  <c r="G159" i="16"/>
  <c r="F159" i="16"/>
  <c r="G158" i="16"/>
  <c r="F158" i="16"/>
  <c r="G157" i="16"/>
  <c r="F157" i="16"/>
  <c r="G156" i="16"/>
  <c r="F156" i="16"/>
  <c r="G155" i="16"/>
  <c r="F155" i="16"/>
  <c r="G154" i="16"/>
  <c r="F154" i="16"/>
  <c r="G153" i="16"/>
  <c r="F153" i="16"/>
  <c r="G152" i="16"/>
  <c r="F152" i="16"/>
  <c r="G151" i="16"/>
  <c r="F151" i="16"/>
  <c r="G150" i="16"/>
  <c r="F150" i="16"/>
  <c r="G149" i="16"/>
  <c r="F149" i="16"/>
  <c r="G148" i="16"/>
  <c r="F148" i="16"/>
  <c r="G147" i="16"/>
  <c r="F147" i="16"/>
  <c r="G146" i="16"/>
  <c r="F146" i="16"/>
  <c r="G145" i="16"/>
  <c r="F145" i="16"/>
  <c r="G144" i="16"/>
  <c r="F144" i="16"/>
  <c r="G143" i="16"/>
  <c r="F143" i="16"/>
  <c r="G142" i="16"/>
  <c r="F142" i="16"/>
  <c r="G141" i="16"/>
  <c r="F141" i="16"/>
  <c r="G140" i="16"/>
  <c r="F140" i="16"/>
  <c r="G139" i="16"/>
  <c r="F139" i="16"/>
  <c r="G138" i="16"/>
  <c r="F138" i="16"/>
  <c r="G137" i="16"/>
  <c r="F137" i="16"/>
  <c r="G136" i="16"/>
  <c r="F136" i="16"/>
  <c r="G135" i="16"/>
  <c r="F135" i="16"/>
  <c r="G134" i="16"/>
  <c r="F134" i="16"/>
  <c r="G133" i="16"/>
  <c r="F133" i="16"/>
  <c r="G132" i="16"/>
  <c r="F132" i="16"/>
  <c r="G131" i="16"/>
  <c r="F131" i="16"/>
  <c r="G130" i="16"/>
  <c r="F130" i="16"/>
  <c r="G129" i="16"/>
  <c r="F129" i="16"/>
  <c r="G128" i="16"/>
  <c r="F128" i="16"/>
  <c r="G127" i="16"/>
  <c r="F127" i="16"/>
  <c r="G126" i="16"/>
  <c r="F126" i="16"/>
  <c r="G125" i="16"/>
  <c r="F125" i="16"/>
  <c r="G124" i="16"/>
  <c r="F124" i="16"/>
  <c r="G123" i="16"/>
  <c r="F123" i="16"/>
  <c r="G122" i="16"/>
  <c r="F122" i="16"/>
  <c r="G121" i="16"/>
  <c r="F121" i="16"/>
  <c r="G120" i="16"/>
  <c r="F120" i="16"/>
  <c r="G119" i="16"/>
  <c r="F119" i="16"/>
  <c r="G118" i="16"/>
  <c r="F118" i="16"/>
  <c r="G117" i="16"/>
  <c r="F117" i="16"/>
  <c r="G116" i="16"/>
  <c r="F116" i="16"/>
  <c r="G115" i="16"/>
  <c r="F115" i="16"/>
  <c r="G114" i="16"/>
  <c r="F114" i="16"/>
  <c r="G113" i="16"/>
  <c r="F113" i="16"/>
  <c r="G112" i="16"/>
  <c r="F112" i="16"/>
  <c r="G111" i="16"/>
  <c r="F111" i="16"/>
  <c r="G110" i="16"/>
  <c r="F110" i="16"/>
  <c r="G109" i="16"/>
  <c r="F109" i="16"/>
  <c r="G108" i="16"/>
  <c r="F108" i="16"/>
  <c r="G107" i="16"/>
  <c r="F107" i="16"/>
  <c r="G106" i="16"/>
  <c r="F106" i="16"/>
  <c r="G105" i="16"/>
  <c r="F105" i="16"/>
  <c r="G104" i="16"/>
  <c r="F104" i="16"/>
  <c r="G103" i="16"/>
  <c r="F103" i="16"/>
  <c r="G102" i="16"/>
  <c r="F102" i="16"/>
  <c r="G101" i="16"/>
  <c r="F101" i="16"/>
  <c r="G100" i="16"/>
  <c r="F100" i="16"/>
  <c r="G99" i="16"/>
  <c r="F99" i="16"/>
  <c r="G98" i="16"/>
  <c r="F98" i="16"/>
  <c r="G97" i="16"/>
  <c r="F97" i="16"/>
  <c r="G96" i="16"/>
  <c r="F96" i="16"/>
  <c r="G95" i="16"/>
  <c r="F95" i="16"/>
  <c r="G94" i="16"/>
  <c r="F94" i="16"/>
  <c r="G93" i="16"/>
  <c r="F93" i="16"/>
  <c r="G92" i="16"/>
  <c r="F92" i="16"/>
  <c r="G91" i="16"/>
  <c r="F91" i="16"/>
  <c r="G90" i="16"/>
  <c r="F90" i="16"/>
  <c r="G89" i="16"/>
  <c r="F89" i="16"/>
  <c r="G88" i="16"/>
  <c r="F88" i="16"/>
  <c r="G87" i="16"/>
  <c r="F87" i="16"/>
  <c r="G86" i="16"/>
  <c r="F86" i="16"/>
  <c r="G85" i="16"/>
  <c r="F85" i="16"/>
  <c r="G84" i="16"/>
  <c r="F84" i="16"/>
  <c r="G83" i="16"/>
  <c r="F83" i="16"/>
  <c r="G82" i="16"/>
  <c r="F82" i="16"/>
  <c r="G81" i="16"/>
  <c r="F81" i="16"/>
  <c r="G80" i="16"/>
  <c r="F80" i="16"/>
  <c r="G79" i="16"/>
  <c r="F79" i="16"/>
  <c r="G78" i="16"/>
  <c r="F78" i="16"/>
  <c r="G77" i="16"/>
  <c r="F77" i="16"/>
  <c r="G76" i="16"/>
  <c r="F76" i="16"/>
  <c r="G75" i="16"/>
  <c r="F75" i="16"/>
  <c r="G74" i="16"/>
  <c r="F74" i="16"/>
  <c r="G73" i="16"/>
  <c r="F73" i="16"/>
  <c r="G72" i="16"/>
  <c r="F72" i="16"/>
  <c r="G71" i="16"/>
  <c r="F71" i="16"/>
  <c r="G70" i="16"/>
  <c r="F70" i="16"/>
  <c r="G69" i="16"/>
  <c r="F69" i="16"/>
  <c r="G68" i="16"/>
  <c r="F68" i="16"/>
  <c r="G67" i="16"/>
  <c r="F67" i="16"/>
  <c r="G66" i="16"/>
  <c r="F66" i="16"/>
  <c r="G65" i="16"/>
  <c r="F65" i="16"/>
  <c r="G64" i="16"/>
  <c r="F64" i="16"/>
  <c r="G63" i="16"/>
  <c r="F63" i="16"/>
  <c r="G62" i="16"/>
  <c r="F62" i="16"/>
  <c r="G61" i="16"/>
  <c r="F61" i="16"/>
  <c r="G60" i="16"/>
  <c r="F60" i="16"/>
  <c r="G59" i="16"/>
  <c r="F59" i="16"/>
  <c r="G58" i="16"/>
  <c r="F58" i="16"/>
  <c r="G57" i="16"/>
  <c r="F57" i="16"/>
  <c r="G56" i="16"/>
  <c r="F56" i="16"/>
  <c r="G55" i="16"/>
  <c r="F55" i="16"/>
  <c r="G54" i="16"/>
  <c r="F54" i="16"/>
  <c r="G53" i="16"/>
  <c r="F53" i="16"/>
  <c r="G52" i="16"/>
  <c r="F52" i="16"/>
  <c r="G51" i="16"/>
  <c r="F51" i="16"/>
  <c r="G50" i="16"/>
  <c r="F50" i="16"/>
  <c r="G49" i="16"/>
  <c r="F49" i="16"/>
  <c r="G48" i="16"/>
  <c r="F48" i="16"/>
  <c r="G47" i="16"/>
  <c r="F47" i="16"/>
  <c r="G46" i="16"/>
  <c r="F46" i="16"/>
  <c r="G45" i="16"/>
  <c r="F45" i="16"/>
  <c r="G44" i="16"/>
  <c r="F44" i="16"/>
  <c r="G43" i="16"/>
  <c r="F43" i="16"/>
  <c r="G42" i="16"/>
  <c r="F42" i="16"/>
  <c r="G41" i="16"/>
  <c r="F41" i="16"/>
  <c r="G40" i="16"/>
  <c r="F40" i="16"/>
  <c r="G39" i="16"/>
  <c r="F39" i="16"/>
  <c r="G38" i="16"/>
  <c r="F38" i="16"/>
  <c r="G37" i="16"/>
  <c r="F37" i="16"/>
  <c r="G36" i="16"/>
  <c r="F36" i="16"/>
  <c r="G35" i="16"/>
  <c r="F35" i="16"/>
  <c r="G34" i="16"/>
  <c r="F34" i="16"/>
  <c r="G33" i="16"/>
  <c r="F33" i="16"/>
  <c r="G32" i="16"/>
  <c r="F32" i="16"/>
  <c r="G31" i="16"/>
  <c r="F31" i="16"/>
  <c r="G24" i="16"/>
  <c r="F24" i="16"/>
  <c r="G23" i="16"/>
  <c r="F23" i="16"/>
  <c r="G22" i="16"/>
  <c r="F22" i="16"/>
  <c r="G21" i="16"/>
  <c r="F21" i="16"/>
  <c r="G20" i="16"/>
  <c r="F20" i="16"/>
  <c r="G19" i="16"/>
  <c r="F19" i="16"/>
  <c r="G18" i="16"/>
  <c r="F18" i="16"/>
  <c r="E17" i="16"/>
  <c r="G17" i="16" s="1"/>
  <c r="D17" i="16"/>
  <c r="G16" i="16"/>
  <c r="F16" i="16"/>
  <c r="G15" i="16"/>
  <c r="F15" i="16"/>
  <c r="G14" i="16"/>
  <c r="F14" i="16"/>
  <c r="G13" i="16"/>
  <c r="F13" i="16"/>
  <c r="G12" i="16"/>
  <c r="F12" i="16"/>
  <c r="G11" i="16"/>
  <c r="F11" i="16"/>
  <c r="G10" i="16"/>
  <c r="F10" i="16"/>
  <c r="G9" i="16"/>
  <c r="F9" i="16"/>
  <c r="G8" i="16"/>
  <c r="F8" i="16"/>
  <c r="G7" i="16"/>
  <c r="F7" i="16"/>
  <c r="G6" i="16"/>
  <c r="F6" i="16"/>
  <c r="G5" i="16"/>
  <c r="F5" i="16"/>
  <c r="G4" i="16"/>
  <c r="F4" i="16"/>
  <c r="G191" i="15"/>
  <c r="F191" i="15"/>
  <c r="G190" i="15"/>
  <c r="F190" i="15"/>
  <c r="G189" i="15"/>
  <c r="F189" i="15"/>
  <c r="G188" i="15"/>
  <c r="F188" i="15"/>
  <c r="G187" i="15"/>
  <c r="F187" i="15"/>
  <c r="G186" i="15"/>
  <c r="F186" i="15"/>
  <c r="G185" i="15"/>
  <c r="F185" i="15"/>
  <c r="G184" i="15"/>
  <c r="F184" i="15"/>
  <c r="G183" i="15"/>
  <c r="F183" i="15"/>
  <c r="G182" i="15"/>
  <c r="F182" i="15"/>
  <c r="G181" i="15"/>
  <c r="F181" i="15"/>
  <c r="G180" i="15"/>
  <c r="F180" i="15"/>
  <c r="G179" i="15"/>
  <c r="F179" i="15"/>
  <c r="G178" i="15"/>
  <c r="F178" i="15"/>
  <c r="G177" i="15"/>
  <c r="F177" i="15"/>
  <c r="G176" i="15"/>
  <c r="F176" i="15"/>
  <c r="G175" i="15"/>
  <c r="F175" i="15"/>
  <c r="G174" i="15"/>
  <c r="F174" i="15"/>
  <c r="G173" i="15"/>
  <c r="F173" i="15"/>
  <c r="G172" i="15"/>
  <c r="F172" i="15"/>
  <c r="G171" i="15"/>
  <c r="F171" i="15"/>
  <c r="G170" i="15"/>
  <c r="F170" i="15"/>
  <c r="G169" i="15"/>
  <c r="F169" i="15"/>
  <c r="G168" i="15"/>
  <c r="F168" i="15"/>
  <c r="G167" i="15"/>
  <c r="F167" i="15"/>
  <c r="G166" i="15"/>
  <c r="F166" i="15"/>
  <c r="G165" i="15"/>
  <c r="F165" i="15"/>
  <c r="G164" i="15"/>
  <c r="F164" i="15"/>
  <c r="G163" i="15"/>
  <c r="F163" i="15"/>
  <c r="G162" i="15"/>
  <c r="F162" i="15"/>
  <c r="G161" i="15"/>
  <c r="F161" i="15"/>
  <c r="G160" i="15"/>
  <c r="F160" i="15"/>
  <c r="G159" i="15"/>
  <c r="F159" i="15"/>
  <c r="G158" i="15"/>
  <c r="F158" i="15"/>
  <c r="G157" i="15"/>
  <c r="F157" i="15"/>
  <c r="G156" i="15"/>
  <c r="F156" i="15"/>
  <c r="G155" i="15"/>
  <c r="F155" i="15"/>
  <c r="G154" i="15"/>
  <c r="F154" i="15"/>
  <c r="G153" i="15"/>
  <c r="F153" i="15"/>
  <c r="G152" i="15"/>
  <c r="F152" i="15"/>
  <c r="G151" i="15"/>
  <c r="F151" i="15"/>
  <c r="G150" i="15"/>
  <c r="F150" i="15"/>
  <c r="G149" i="15"/>
  <c r="F149" i="15"/>
  <c r="G148" i="15"/>
  <c r="F148" i="15"/>
  <c r="G147" i="15"/>
  <c r="F147" i="15"/>
  <c r="G146" i="15"/>
  <c r="F146" i="15"/>
  <c r="G145" i="15"/>
  <c r="F145" i="15"/>
  <c r="G144" i="15"/>
  <c r="F144" i="15"/>
  <c r="G143" i="15"/>
  <c r="F143" i="15"/>
  <c r="G142" i="15"/>
  <c r="F142" i="15"/>
  <c r="G141" i="15"/>
  <c r="F141" i="15"/>
  <c r="G140" i="15"/>
  <c r="F140" i="15"/>
  <c r="G139" i="15"/>
  <c r="F139" i="15"/>
  <c r="G138" i="15"/>
  <c r="F138" i="15"/>
  <c r="G137" i="15"/>
  <c r="F137" i="15"/>
  <c r="G136" i="15"/>
  <c r="F136" i="15"/>
  <c r="G135" i="15"/>
  <c r="F135" i="15"/>
  <c r="G134" i="15"/>
  <c r="F134" i="15"/>
  <c r="G133" i="15"/>
  <c r="F133" i="15"/>
  <c r="G132" i="15"/>
  <c r="F132" i="15"/>
  <c r="G131" i="15"/>
  <c r="F131" i="15"/>
  <c r="G130" i="15"/>
  <c r="F130" i="15"/>
  <c r="G129" i="15"/>
  <c r="F129" i="15"/>
  <c r="G128" i="15"/>
  <c r="F128" i="15"/>
  <c r="G127" i="15"/>
  <c r="F127" i="15"/>
  <c r="G126" i="15"/>
  <c r="F126" i="15"/>
  <c r="G125" i="15"/>
  <c r="F125" i="15"/>
  <c r="G124" i="15"/>
  <c r="F124" i="15"/>
  <c r="G123" i="15"/>
  <c r="F123" i="15"/>
  <c r="G122" i="15"/>
  <c r="F122" i="15"/>
  <c r="G121" i="15"/>
  <c r="F121" i="15"/>
  <c r="G120" i="15"/>
  <c r="F120" i="15"/>
  <c r="G119" i="15"/>
  <c r="F119" i="15"/>
  <c r="G118" i="15"/>
  <c r="F118" i="15"/>
  <c r="G117" i="15"/>
  <c r="F117" i="15"/>
  <c r="G116" i="15"/>
  <c r="F116" i="15"/>
  <c r="G115" i="15"/>
  <c r="F115" i="15"/>
  <c r="G114" i="15"/>
  <c r="F114" i="15"/>
  <c r="G113" i="15"/>
  <c r="F113" i="15"/>
  <c r="G112" i="15"/>
  <c r="F112" i="15"/>
  <c r="G111" i="15"/>
  <c r="F111" i="15"/>
  <c r="G110" i="15"/>
  <c r="F110" i="15"/>
  <c r="G109" i="15"/>
  <c r="F109" i="15"/>
  <c r="G108" i="15"/>
  <c r="F108" i="15"/>
  <c r="G107" i="15"/>
  <c r="F107" i="15"/>
  <c r="G106" i="15"/>
  <c r="F106" i="15"/>
  <c r="G105" i="15"/>
  <c r="F105" i="15"/>
  <c r="G104" i="15"/>
  <c r="F104" i="15"/>
  <c r="G103" i="15"/>
  <c r="F103" i="15"/>
  <c r="G102" i="15"/>
  <c r="F102" i="15"/>
  <c r="G101" i="15"/>
  <c r="F101" i="15"/>
  <c r="G100" i="15"/>
  <c r="F100" i="15"/>
  <c r="G99" i="15"/>
  <c r="F99" i="15"/>
  <c r="G98" i="15"/>
  <c r="F98" i="15"/>
  <c r="G97" i="15"/>
  <c r="F97" i="15"/>
  <c r="G96" i="15"/>
  <c r="F96" i="15"/>
  <c r="G95" i="15"/>
  <c r="F95" i="15"/>
  <c r="G94" i="15"/>
  <c r="F94" i="15"/>
  <c r="G93" i="15"/>
  <c r="F93" i="15"/>
  <c r="G92" i="15"/>
  <c r="F92" i="15"/>
  <c r="G91" i="15"/>
  <c r="F91" i="15"/>
  <c r="G90" i="15"/>
  <c r="F90" i="15"/>
  <c r="G89" i="15"/>
  <c r="F89" i="15"/>
  <c r="G88" i="15"/>
  <c r="F88" i="15"/>
  <c r="G87" i="15"/>
  <c r="F87" i="15"/>
  <c r="G86" i="15"/>
  <c r="F86" i="15"/>
  <c r="G85" i="15"/>
  <c r="F85" i="15"/>
  <c r="G84" i="15"/>
  <c r="F84" i="15"/>
  <c r="G83" i="15"/>
  <c r="F83" i="15"/>
  <c r="G82" i="15"/>
  <c r="F82" i="15"/>
  <c r="G81" i="15"/>
  <c r="F81" i="15"/>
  <c r="G80" i="15"/>
  <c r="F80" i="15"/>
  <c r="G79" i="15"/>
  <c r="F79" i="15"/>
  <c r="G78" i="15"/>
  <c r="F78" i="15"/>
  <c r="G77" i="15"/>
  <c r="F77" i="15"/>
  <c r="G76" i="15"/>
  <c r="F76" i="15"/>
  <c r="G75" i="15"/>
  <c r="F75" i="15"/>
  <c r="G74" i="15"/>
  <c r="F74" i="15"/>
  <c r="G73" i="15"/>
  <c r="F73" i="15"/>
  <c r="G72" i="15"/>
  <c r="F72" i="15"/>
  <c r="G71" i="15"/>
  <c r="F71" i="15"/>
  <c r="G70" i="15"/>
  <c r="F70" i="15"/>
  <c r="G69" i="15"/>
  <c r="F69" i="15"/>
  <c r="G68" i="15"/>
  <c r="F68" i="15"/>
  <c r="G67" i="15"/>
  <c r="F67" i="15"/>
  <c r="G66" i="15"/>
  <c r="F66" i="15"/>
  <c r="G65" i="15"/>
  <c r="F65" i="15"/>
  <c r="G64" i="15"/>
  <c r="F64" i="15"/>
  <c r="G63" i="15"/>
  <c r="F63" i="15"/>
  <c r="G62" i="15"/>
  <c r="F62" i="15"/>
  <c r="G61" i="15"/>
  <c r="F61" i="15"/>
  <c r="G60" i="15"/>
  <c r="F60" i="15"/>
  <c r="G59" i="15"/>
  <c r="F59" i="15"/>
  <c r="G58" i="15"/>
  <c r="F58" i="15"/>
  <c r="G57" i="15"/>
  <c r="F57" i="15"/>
  <c r="G56" i="15"/>
  <c r="F56" i="15"/>
  <c r="G55" i="15"/>
  <c r="F55" i="15"/>
  <c r="G54" i="15"/>
  <c r="F54" i="15"/>
  <c r="G53" i="15"/>
  <c r="F53" i="15"/>
  <c r="G52" i="15"/>
  <c r="F52" i="15"/>
  <c r="G51" i="15"/>
  <c r="F51" i="15"/>
  <c r="G50" i="15"/>
  <c r="F50" i="15"/>
  <c r="G49" i="15"/>
  <c r="F49" i="15"/>
  <c r="G48" i="15"/>
  <c r="F48" i="15"/>
  <c r="G47" i="15"/>
  <c r="F47" i="15"/>
  <c r="G46" i="15"/>
  <c r="F46" i="15"/>
  <c r="G45" i="15"/>
  <c r="F45" i="15"/>
  <c r="G44" i="15"/>
  <c r="F44" i="15"/>
  <c r="G43" i="15"/>
  <c r="F43" i="15"/>
  <c r="G42" i="15"/>
  <c r="F42" i="15"/>
  <c r="G41" i="15"/>
  <c r="F41" i="15"/>
  <c r="G40" i="15"/>
  <c r="F40" i="15"/>
  <c r="G39" i="15"/>
  <c r="F39" i="15"/>
  <c r="G38" i="15"/>
  <c r="F38" i="15"/>
  <c r="G37" i="15"/>
  <c r="F37" i="15"/>
  <c r="G36" i="15"/>
  <c r="F36" i="15"/>
  <c r="G35" i="15"/>
  <c r="F35" i="15"/>
  <c r="G34" i="15"/>
  <c r="F34" i="15"/>
  <c r="G33" i="15"/>
  <c r="F33" i="15"/>
  <c r="G32" i="15"/>
  <c r="F32" i="15"/>
  <c r="G31" i="15"/>
  <c r="F31" i="15"/>
  <c r="F27" i="15"/>
  <c r="F26" i="15"/>
  <c r="F24" i="15"/>
  <c r="F23" i="15"/>
  <c r="F22" i="15"/>
  <c r="F21" i="15"/>
  <c r="F20" i="15"/>
  <c r="F19" i="15"/>
  <c r="F18" i="15"/>
  <c r="D17" i="15"/>
  <c r="E17" i="15" s="1"/>
  <c r="F17" i="15" s="1"/>
  <c r="G16" i="15"/>
  <c r="F16" i="15"/>
  <c r="F15" i="15"/>
  <c r="G14" i="15"/>
  <c r="F14" i="15"/>
  <c r="F13" i="15"/>
  <c r="F12" i="15"/>
  <c r="F11" i="15"/>
  <c r="F10" i="15"/>
  <c r="F9" i="15"/>
  <c r="F8" i="15"/>
  <c r="F7" i="15"/>
  <c r="F6" i="15"/>
  <c r="F5" i="15"/>
  <c r="G191" i="14"/>
  <c r="F191" i="14"/>
  <c r="G190" i="14"/>
  <c r="F190" i="14"/>
  <c r="G189" i="14"/>
  <c r="F189" i="14"/>
  <c r="G188" i="14"/>
  <c r="F188" i="14"/>
  <c r="G187" i="14"/>
  <c r="F187" i="14"/>
  <c r="G186" i="14"/>
  <c r="F186" i="14"/>
  <c r="G185" i="14"/>
  <c r="F185" i="14"/>
  <c r="G184" i="14"/>
  <c r="F184" i="14"/>
  <c r="G183" i="14"/>
  <c r="F183" i="14"/>
  <c r="G182" i="14"/>
  <c r="F182" i="14"/>
  <c r="G181" i="14"/>
  <c r="F181" i="14"/>
  <c r="G180" i="14"/>
  <c r="F180" i="14"/>
  <c r="G179" i="14"/>
  <c r="F179" i="14"/>
  <c r="G178" i="14"/>
  <c r="F178" i="14"/>
  <c r="G177" i="14"/>
  <c r="F177" i="14"/>
  <c r="G176" i="14"/>
  <c r="F176" i="14"/>
  <c r="G175" i="14"/>
  <c r="F175" i="14"/>
  <c r="G174" i="14"/>
  <c r="F174" i="14"/>
  <c r="G173" i="14"/>
  <c r="F173" i="14"/>
  <c r="G172" i="14"/>
  <c r="F172" i="14"/>
  <c r="G171" i="14"/>
  <c r="F171" i="14"/>
  <c r="G170" i="14"/>
  <c r="F170" i="14"/>
  <c r="G169" i="14"/>
  <c r="F169" i="14"/>
  <c r="G168" i="14"/>
  <c r="F168" i="14"/>
  <c r="G167" i="14"/>
  <c r="F167" i="14"/>
  <c r="G166" i="14"/>
  <c r="F166" i="14"/>
  <c r="G165" i="14"/>
  <c r="F165" i="14"/>
  <c r="G164" i="14"/>
  <c r="F164" i="14"/>
  <c r="G163" i="14"/>
  <c r="F163" i="14"/>
  <c r="G162" i="14"/>
  <c r="F162" i="14"/>
  <c r="G161" i="14"/>
  <c r="F161" i="14"/>
  <c r="G160" i="14"/>
  <c r="F160" i="14"/>
  <c r="G159" i="14"/>
  <c r="F159" i="14"/>
  <c r="G158" i="14"/>
  <c r="F158" i="14"/>
  <c r="G157" i="14"/>
  <c r="F157" i="14"/>
  <c r="G156" i="14"/>
  <c r="F156" i="14"/>
  <c r="G155" i="14"/>
  <c r="F155" i="14"/>
  <c r="G154" i="14"/>
  <c r="F154" i="14"/>
  <c r="G153" i="14"/>
  <c r="F153" i="14"/>
  <c r="G152" i="14"/>
  <c r="F152" i="14"/>
  <c r="G151" i="14"/>
  <c r="F151" i="14"/>
  <c r="G150" i="14"/>
  <c r="F150" i="14"/>
  <c r="G149" i="14"/>
  <c r="F149" i="14"/>
  <c r="G148" i="14"/>
  <c r="F148" i="14"/>
  <c r="G147" i="14"/>
  <c r="F147" i="14"/>
  <c r="G146" i="14"/>
  <c r="F146" i="14"/>
  <c r="G145" i="14"/>
  <c r="F145" i="14"/>
  <c r="G144" i="14"/>
  <c r="F144" i="14"/>
  <c r="G143" i="14"/>
  <c r="F143" i="14"/>
  <c r="G142" i="14"/>
  <c r="F142" i="14"/>
  <c r="G141" i="14"/>
  <c r="F141" i="14"/>
  <c r="G140" i="14"/>
  <c r="F140" i="14"/>
  <c r="G139" i="14"/>
  <c r="F139" i="14"/>
  <c r="G138" i="14"/>
  <c r="F138" i="14"/>
  <c r="G137" i="14"/>
  <c r="F137" i="14"/>
  <c r="G136" i="14"/>
  <c r="F136" i="14"/>
  <c r="G135" i="14"/>
  <c r="F135" i="14"/>
  <c r="G134" i="14"/>
  <c r="F134" i="14"/>
  <c r="G133" i="14"/>
  <c r="F133" i="14"/>
  <c r="G132" i="14"/>
  <c r="F132" i="14"/>
  <c r="G131" i="14"/>
  <c r="F131" i="14"/>
  <c r="G130" i="14"/>
  <c r="F130" i="14"/>
  <c r="G129" i="14"/>
  <c r="F129" i="14"/>
  <c r="G128" i="14"/>
  <c r="F128" i="14"/>
  <c r="G127" i="14"/>
  <c r="F127" i="14"/>
  <c r="G126" i="14"/>
  <c r="F126" i="14"/>
  <c r="G125" i="14"/>
  <c r="F125" i="14"/>
  <c r="G124" i="14"/>
  <c r="F124" i="14"/>
  <c r="G123" i="14"/>
  <c r="F123" i="14"/>
  <c r="G122" i="14"/>
  <c r="F122" i="14"/>
  <c r="G121" i="14"/>
  <c r="F121" i="14"/>
  <c r="G120" i="14"/>
  <c r="F120" i="14"/>
  <c r="G119" i="14"/>
  <c r="F119" i="14"/>
  <c r="G118" i="14"/>
  <c r="F118" i="14"/>
  <c r="G117" i="14"/>
  <c r="F117" i="14"/>
  <c r="G116" i="14"/>
  <c r="F116" i="14"/>
  <c r="G115" i="14"/>
  <c r="F115" i="14"/>
  <c r="G114" i="14"/>
  <c r="F114" i="14"/>
  <c r="G113" i="14"/>
  <c r="F113" i="14"/>
  <c r="G112" i="14"/>
  <c r="F112" i="14"/>
  <c r="G111" i="14"/>
  <c r="F111" i="14"/>
  <c r="G110" i="14"/>
  <c r="F110" i="14"/>
  <c r="G109" i="14"/>
  <c r="F109" i="14"/>
  <c r="G108" i="14"/>
  <c r="F108" i="14"/>
  <c r="G107" i="14"/>
  <c r="F107" i="14"/>
  <c r="G106" i="14"/>
  <c r="F106" i="14"/>
  <c r="G105" i="14"/>
  <c r="F105" i="14"/>
  <c r="G104" i="14"/>
  <c r="F104" i="14"/>
  <c r="G103" i="14"/>
  <c r="F103" i="14"/>
  <c r="G102" i="14"/>
  <c r="F102" i="14"/>
  <c r="G101" i="14"/>
  <c r="F101" i="14"/>
  <c r="G100" i="14"/>
  <c r="F100" i="14"/>
  <c r="G99" i="14"/>
  <c r="F99" i="14"/>
  <c r="G98" i="14"/>
  <c r="F98" i="14"/>
  <c r="G97" i="14"/>
  <c r="F97" i="14"/>
  <c r="G96" i="14"/>
  <c r="F96" i="14"/>
  <c r="G95" i="14"/>
  <c r="F95" i="14"/>
  <c r="G94" i="14"/>
  <c r="F94" i="14"/>
  <c r="G93" i="14"/>
  <c r="F93" i="14"/>
  <c r="G92" i="14"/>
  <c r="F92" i="14"/>
  <c r="G91" i="14"/>
  <c r="F91" i="14"/>
  <c r="G90" i="14"/>
  <c r="F90" i="14"/>
  <c r="G89" i="14"/>
  <c r="F89" i="14"/>
  <c r="G88" i="14"/>
  <c r="F88" i="14"/>
  <c r="G87" i="14"/>
  <c r="F87" i="14"/>
  <c r="G86" i="14"/>
  <c r="F86" i="14"/>
  <c r="G85" i="14"/>
  <c r="F85" i="14"/>
  <c r="G84" i="14"/>
  <c r="F84" i="14"/>
  <c r="G83" i="14"/>
  <c r="F83" i="14"/>
  <c r="G82" i="14"/>
  <c r="F82" i="14"/>
  <c r="G81" i="14"/>
  <c r="F81" i="14"/>
  <c r="G80" i="14"/>
  <c r="F80" i="14"/>
  <c r="G79" i="14"/>
  <c r="F79" i="14"/>
  <c r="G78" i="14"/>
  <c r="F78" i="14"/>
  <c r="G77" i="14"/>
  <c r="F77" i="14"/>
  <c r="G76" i="14"/>
  <c r="F76" i="14"/>
  <c r="G75" i="14"/>
  <c r="F75" i="14"/>
  <c r="G74" i="14"/>
  <c r="F74" i="14"/>
  <c r="G73" i="14"/>
  <c r="F73" i="14"/>
  <c r="G72" i="14"/>
  <c r="F72" i="14"/>
  <c r="G71" i="14"/>
  <c r="F71" i="14"/>
  <c r="G70" i="14"/>
  <c r="F70" i="14"/>
  <c r="G69" i="14"/>
  <c r="F69" i="14"/>
  <c r="G68" i="14"/>
  <c r="F68" i="14"/>
  <c r="G67" i="14"/>
  <c r="F67" i="14"/>
  <c r="G66" i="14"/>
  <c r="F66" i="14"/>
  <c r="G65" i="14"/>
  <c r="F65" i="14"/>
  <c r="G64" i="14"/>
  <c r="F64" i="14"/>
  <c r="G63" i="14"/>
  <c r="F63" i="14"/>
  <c r="G62" i="14"/>
  <c r="F62" i="14"/>
  <c r="G61" i="14"/>
  <c r="F61" i="14"/>
  <c r="G60" i="14"/>
  <c r="F60" i="14"/>
  <c r="G59" i="14"/>
  <c r="F59" i="14"/>
  <c r="G58" i="14"/>
  <c r="F58" i="14"/>
  <c r="G57" i="14"/>
  <c r="F57" i="14"/>
  <c r="G56" i="14"/>
  <c r="F56" i="14"/>
  <c r="G55" i="14"/>
  <c r="F55" i="14"/>
  <c r="G54" i="14"/>
  <c r="F54" i="14"/>
  <c r="G53" i="14"/>
  <c r="F53" i="14"/>
  <c r="G52" i="14"/>
  <c r="F52" i="14"/>
  <c r="G51" i="14"/>
  <c r="F51" i="14"/>
  <c r="G50" i="14"/>
  <c r="F50" i="14"/>
  <c r="G49" i="14"/>
  <c r="F49" i="14"/>
  <c r="G48" i="14"/>
  <c r="F48" i="14"/>
  <c r="G47" i="14"/>
  <c r="F47" i="14"/>
  <c r="G46" i="14"/>
  <c r="F46" i="14"/>
  <c r="G45" i="14"/>
  <c r="F45" i="14"/>
  <c r="G44" i="14"/>
  <c r="F44" i="14"/>
  <c r="G43" i="14"/>
  <c r="F43" i="14"/>
  <c r="G42" i="14"/>
  <c r="F42" i="14"/>
  <c r="G41" i="14"/>
  <c r="F41" i="14"/>
  <c r="G40" i="14"/>
  <c r="F40" i="14"/>
  <c r="G39" i="14"/>
  <c r="F39" i="14"/>
  <c r="G38" i="14"/>
  <c r="F38" i="14"/>
  <c r="G37" i="14"/>
  <c r="F37" i="14"/>
  <c r="G36" i="14"/>
  <c r="F36" i="14"/>
  <c r="G35" i="14"/>
  <c r="F35" i="14"/>
  <c r="G34" i="14"/>
  <c r="F34" i="14"/>
  <c r="G33" i="14"/>
  <c r="F33" i="14"/>
  <c r="G32" i="14"/>
  <c r="F32" i="14"/>
  <c r="G31" i="14"/>
  <c r="F31" i="14"/>
  <c r="G26" i="14"/>
  <c r="F26" i="14"/>
  <c r="G25" i="14"/>
  <c r="F25" i="14"/>
  <c r="G24" i="14"/>
  <c r="F24" i="14"/>
  <c r="G23" i="14"/>
  <c r="F23" i="14"/>
  <c r="G22" i="14"/>
  <c r="F22" i="14"/>
  <c r="G21" i="14"/>
  <c r="F21" i="14"/>
  <c r="G20" i="14"/>
  <c r="F20" i="14"/>
  <c r="G19" i="14"/>
  <c r="F19" i="14"/>
  <c r="G18" i="14"/>
  <c r="F18" i="14"/>
  <c r="G17" i="14"/>
  <c r="F17" i="14"/>
  <c r="D17" i="14"/>
  <c r="G16" i="14"/>
  <c r="F16" i="14"/>
  <c r="D16" i="14"/>
  <c r="G15" i="14"/>
  <c r="F15" i="14"/>
  <c r="G14" i="14"/>
  <c r="F14" i="14"/>
  <c r="D14" i="14"/>
  <c r="G13" i="14"/>
  <c r="F13" i="14"/>
  <c r="G12" i="14"/>
  <c r="F12" i="14"/>
  <c r="G11" i="14"/>
  <c r="F11" i="14"/>
  <c r="G10" i="14"/>
  <c r="F10" i="14"/>
  <c r="G9" i="14"/>
  <c r="F9" i="14"/>
  <c r="G8" i="14"/>
  <c r="F8" i="14"/>
  <c r="G7" i="14"/>
  <c r="F7" i="14"/>
  <c r="G6" i="14"/>
  <c r="F6" i="14"/>
  <c r="G5" i="14"/>
  <c r="F5" i="14"/>
  <c r="G4" i="14"/>
  <c r="F4" i="14"/>
  <c r="G191" i="13"/>
  <c r="F191" i="13"/>
  <c r="E191" i="13"/>
  <c r="E190" i="13"/>
  <c r="G190" i="13" s="1"/>
  <c r="E189" i="13"/>
  <c r="G188" i="13"/>
  <c r="E188" i="13"/>
  <c r="F188" i="13" s="1"/>
  <c r="E187" i="13"/>
  <c r="G187" i="13" s="1"/>
  <c r="E186" i="13"/>
  <c r="G185" i="13"/>
  <c r="F185" i="13"/>
  <c r="E185" i="13"/>
  <c r="E184" i="13"/>
  <c r="G184" i="13" s="1"/>
  <c r="G183" i="13"/>
  <c r="F183" i="13"/>
  <c r="E183" i="13"/>
  <c r="G182" i="13"/>
  <c r="F182" i="13"/>
  <c r="E182" i="13"/>
  <c r="G181" i="13"/>
  <c r="E181" i="13"/>
  <c r="F181" i="13" s="1"/>
  <c r="G180" i="13"/>
  <c r="E180" i="13"/>
  <c r="F180" i="13" s="1"/>
  <c r="F179" i="13"/>
  <c r="E179" i="13"/>
  <c r="G179" i="13" s="1"/>
  <c r="E178" i="13"/>
  <c r="G178" i="13" s="1"/>
  <c r="G177" i="13"/>
  <c r="F177" i="13"/>
  <c r="E177" i="13"/>
  <c r="F176" i="13"/>
  <c r="E176" i="13"/>
  <c r="G176" i="13" s="1"/>
  <c r="G175" i="13"/>
  <c r="F175" i="13"/>
  <c r="E175" i="13"/>
  <c r="E174" i="13"/>
  <c r="G174" i="13" s="1"/>
  <c r="E173" i="13"/>
  <c r="G172" i="13"/>
  <c r="E172" i="13"/>
  <c r="F172" i="13" s="1"/>
  <c r="E171" i="13"/>
  <c r="G171" i="13" s="1"/>
  <c r="E170" i="13"/>
  <c r="G169" i="13"/>
  <c r="F169" i="13"/>
  <c r="E169" i="13"/>
  <c r="E168" i="13"/>
  <c r="G168" i="13" s="1"/>
  <c r="G167" i="13"/>
  <c r="F167" i="13"/>
  <c r="E167" i="13"/>
  <c r="G166" i="13"/>
  <c r="F166" i="13"/>
  <c r="E166" i="13"/>
  <c r="G165" i="13"/>
  <c r="E165" i="13"/>
  <c r="F165" i="13" s="1"/>
  <c r="G164" i="13"/>
  <c r="E164" i="13"/>
  <c r="F164" i="13" s="1"/>
  <c r="F163" i="13"/>
  <c r="E163" i="13"/>
  <c r="G163" i="13" s="1"/>
  <c r="E162" i="13"/>
  <c r="G162" i="13" s="1"/>
  <c r="G161" i="13"/>
  <c r="F161" i="13"/>
  <c r="E161" i="13"/>
  <c r="F160" i="13"/>
  <c r="E160" i="13"/>
  <c r="G160" i="13" s="1"/>
  <c r="G159" i="13"/>
  <c r="F159" i="13"/>
  <c r="E159" i="13"/>
  <c r="E158" i="13"/>
  <c r="G158" i="13" s="1"/>
  <c r="E157" i="13"/>
  <c r="G156" i="13"/>
  <c r="E156" i="13"/>
  <c r="F156" i="13" s="1"/>
  <c r="E155" i="13"/>
  <c r="G155" i="13" s="1"/>
  <c r="E154" i="13"/>
  <c r="G153" i="13"/>
  <c r="F153" i="13"/>
  <c r="E153" i="13"/>
  <c r="E152" i="13"/>
  <c r="G152" i="13" s="1"/>
  <c r="G151" i="13"/>
  <c r="F151" i="13"/>
  <c r="E151" i="13"/>
  <c r="G150" i="13"/>
  <c r="E150" i="13"/>
  <c r="F150" i="13" s="1"/>
  <c r="G149" i="13"/>
  <c r="E149" i="13"/>
  <c r="F149" i="13" s="1"/>
  <c r="G148" i="13"/>
  <c r="E148" i="13"/>
  <c r="F148" i="13" s="1"/>
  <c r="F147" i="13"/>
  <c r="E147" i="13"/>
  <c r="G147" i="13" s="1"/>
  <c r="E146" i="13"/>
  <c r="G146" i="13" s="1"/>
  <c r="G145" i="13"/>
  <c r="F145" i="13"/>
  <c r="E145" i="13"/>
  <c r="F144" i="13"/>
  <c r="E144" i="13"/>
  <c r="G144" i="13" s="1"/>
  <c r="G143" i="13"/>
  <c r="F143" i="13"/>
  <c r="E143" i="13"/>
  <c r="E142" i="13"/>
  <c r="G142" i="13" s="1"/>
  <c r="E141" i="13"/>
  <c r="G140" i="13"/>
  <c r="E140" i="13"/>
  <c r="F140" i="13" s="1"/>
  <c r="E139" i="13"/>
  <c r="G139" i="13" s="1"/>
  <c r="E138" i="13"/>
  <c r="G137" i="13"/>
  <c r="F137" i="13"/>
  <c r="E137" i="13"/>
  <c r="E136" i="13"/>
  <c r="G136" i="13" s="1"/>
  <c r="G135" i="13"/>
  <c r="F135" i="13"/>
  <c r="E135" i="13"/>
  <c r="G134" i="13"/>
  <c r="E134" i="13"/>
  <c r="F134" i="13" s="1"/>
  <c r="G133" i="13"/>
  <c r="E133" i="13"/>
  <c r="F133" i="13" s="1"/>
  <c r="G132" i="13"/>
  <c r="E132" i="13"/>
  <c r="F132" i="13" s="1"/>
  <c r="F131" i="13"/>
  <c r="E131" i="13"/>
  <c r="G131" i="13" s="1"/>
  <c r="E130" i="13"/>
  <c r="G130" i="13" s="1"/>
  <c r="G129" i="13"/>
  <c r="F129" i="13"/>
  <c r="E129" i="13"/>
  <c r="F128" i="13"/>
  <c r="E128" i="13"/>
  <c r="G128" i="13" s="1"/>
  <c r="G127" i="13"/>
  <c r="F127" i="13"/>
  <c r="E127" i="13"/>
  <c r="E126" i="13"/>
  <c r="G126" i="13" s="1"/>
  <c r="E125" i="13"/>
  <c r="G124" i="13"/>
  <c r="E124" i="13"/>
  <c r="F124" i="13" s="1"/>
  <c r="E123" i="13"/>
  <c r="G123" i="13" s="1"/>
  <c r="E122" i="13"/>
  <c r="G121" i="13"/>
  <c r="F121" i="13"/>
  <c r="E121" i="13"/>
  <c r="E120" i="13"/>
  <c r="G120" i="13" s="1"/>
  <c r="G119" i="13"/>
  <c r="F119" i="13"/>
  <c r="E119" i="13"/>
  <c r="G118" i="13"/>
  <c r="E118" i="13"/>
  <c r="F118" i="13" s="1"/>
  <c r="G117" i="13"/>
  <c r="E117" i="13"/>
  <c r="F117" i="13" s="1"/>
  <c r="G116" i="13"/>
  <c r="E116" i="13"/>
  <c r="F116" i="13" s="1"/>
  <c r="F115" i="13"/>
  <c r="E115" i="13"/>
  <c r="G115" i="13" s="1"/>
  <c r="E114" i="13"/>
  <c r="G114" i="13" s="1"/>
  <c r="G113" i="13"/>
  <c r="F113" i="13"/>
  <c r="E113" i="13"/>
  <c r="F112" i="13"/>
  <c r="E112" i="13"/>
  <c r="G112" i="13" s="1"/>
  <c r="G111" i="13"/>
  <c r="F111" i="13"/>
  <c r="E111" i="13"/>
  <c r="E110" i="13"/>
  <c r="G110" i="13" s="1"/>
  <c r="E109" i="13"/>
  <c r="G108" i="13"/>
  <c r="E108" i="13"/>
  <c r="F108" i="13" s="1"/>
  <c r="E107" i="13"/>
  <c r="G107" i="13" s="1"/>
  <c r="E106" i="13"/>
  <c r="G105" i="13"/>
  <c r="F105" i="13"/>
  <c r="E105" i="13"/>
  <c r="E104" i="13"/>
  <c r="G104" i="13" s="1"/>
  <c r="G103" i="13"/>
  <c r="F103" i="13"/>
  <c r="E103" i="13"/>
  <c r="G102" i="13"/>
  <c r="E102" i="13"/>
  <c r="F102" i="13" s="1"/>
  <c r="G101" i="13"/>
  <c r="E101" i="13"/>
  <c r="F101" i="13" s="1"/>
  <c r="G100" i="13"/>
  <c r="E100" i="13"/>
  <c r="F100" i="13" s="1"/>
  <c r="F99" i="13"/>
  <c r="E99" i="13"/>
  <c r="G99" i="13" s="1"/>
  <c r="F98" i="13"/>
  <c r="E98" i="13"/>
  <c r="G98" i="13" s="1"/>
  <c r="F97" i="13"/>
  <c r="E97" i="13"/>
  <c r="G97" i="13" s="1"/>
  <c r="E96" i="13"/>
  <c r="G96" i="13" s="1"/>
  <c r="G95" i="13"/>
  <c r="F95" i="13"/>
  <c r="E95" i="13"/>
  <c r="E94" i="13"/>
  <c r="G94" i="13" s="1"/>
  <c r="E93" i="13"/>
  <c r="G92" i="13"/>
  <c r="E92" i="13"/>
  <c r="F92" i="13" s="1"/>
  <c r="E91" i="13"/>
  <c r="G91" i="13" s="1"/>
  <c r="E90" i="13"/>
  <c r="G89" i="13"/>
  <c r="F89" i="13"/>
  <c r="E89" i="13"/>
  <c r="E88" i="13"/>
  <c r="G88" i="13" s="1"/>
  <c r="G87" i="13"/>
  <c r="F87" i="13"/>
  <c r="E87" i="13"/>
  <c r="G86" i="13"/>
  <c r="F86" i="13"/>
  <c r="E86" i="13"/>
  <c r="G85" i="13"/>
  <c r="F85" i="13"/>
  <c r="E85" i="13"/>
  <c r="G84" i="13"/>
  <c r="E84" i="13"/>
  <c r="F84" i="13" s="1"/>
  <c r="F83" i="13"/>
  <c r="E83" i="13"/>
  <c r="G83" i="13" s="1"/>
  <c r="E82" i="13"/>
  <c r="G82" i="13" s="1"/>
  <c r="F81" i="13"/>
  <c r="E81" i="13"/>
  <c r="G81" i="13" s="1"/>
  <c r="E80" i="13"/>
  <c r="G80" i="13" s="1"/>
  <c r="G79" i="13"/>
  <c r="F79" i="13"/>
  <c r="E79" i="13"/>
  <c r="E78" i="13"/>
  <c r="G78" i="13" s="1"/>
  <c r="E77" i="13"/>
  <c r="G76" i="13"/>
  <c r="E76" i="13"/>
  <c r="F76" i="13" s="1"/>
  <c r="E75" i="13"/>
  <c r="G75" i="13" s="1"/>
  <c r="E74" i="13"/>
  <c r="E73" i="13"/>
  <c r="F73" i="13" s="1"/>
  <c r="E72" i="13"/>
  <c r="G72" i="13" s="1"/>
  <c r="G71" i="13"/>
  <c r="F71" i="13"/>
  <c r="E71" i="13"/>
  <c r="G70" i="13"/>
  <c r="E70" i="13"/>
  <c r="F70" i="13" s="1"/>
  <c r="G69" i="13"/>
  <c r="F69" i="13"/>
  <c r="E69" i="13"/>
  <c r="G68" i="13"/>
  <c r="E68" i="13"/>
  <c r="F68" i="13" s="1"/>
  <c r="E67" i="13"/>
  <c r="G67" i="13" s="1"/>
  <c r="F66" i="13"/>
  <c r="E66" i="13"/>
  <c r="G66" i="13" s="1"/>
  <c r="F65" i="13"/>
  <c r="E65" i="13"/>
  <c r="G65" i="13" s="1"/>
  <c r="E64" i="13"/>
  <c r="G64" i="13" s="1"/>
  <c r="G63" i="13"/>
  <c r="F63" i="13"/>
  <c r="E63" i="13"/>
  <c r="E62" i="13"/>
  <c r="G62" i="13" s="1"/>
  <c r="E61" i="13"/>
  <c r="G60" i="13"/>
  <c r="E60" i="13"/>
  <c r="F60" i="13" s="1"/>
  <c r="E59" i="13"/>
  <c r="G59" i="13" s="1"/>
  <c r="E58" i="13"/>
  <c r="E57" i="13"/>
  <c r="F57" i="13" s="1"/>
  <c r="E56" i="13"/>
  <c r="G56" i="13" s="1"/>
  <c r="G55" i="13"/>
  <c r="F55" i="13"/>
  <c r="E55" i="13"/>
  <c r="G54" i="13"/>
  <c r="E54" i="13"/>
  <c r="F54" i="13" s="1"/>
  <c r="G53" i="13"/>
  <c r="F53" i="13"/>
  <c r="E53" i="13"/>
  <c r="G52" i="13"/>
  <c r="E52" i="13"/>
  <c r="F52" i="13" s="1"/>
  <c r="F51" i="13"/>
  <c r="E51" i="13"/>
  <c r="G51" i="13" s="1"/>
  <c r="E50" i="13"/>
  <c r="G50" i="13" s="1"/>
  <c r="F49" i="13"/>
  <c r="E49" i="13"/>
  <c r="G49" i="13" s="1"/>
  <c r="E48" i="13"/>
  <c r="G48" i="13" s="1"/>
  <c r="F47" i="13"/>
  <c r="E47" i="13"/>
  <c r="G47" i="13" s="1"/>
  <c r="E46" i="13"/>
  <c r="G46" i="13" s="1"/>
  <c r="E45" i="13"/>
  <c r="G44" i="13"/>
  <c r="E44" i="13"/>
  <c r="F44" i="13" s="1"/>
  <c r="E43" i="13"/>
  <c r="G43" i="13" s="1"/>
  <c r="E42" i="13"/>
  <c r="G41" i="13"/>
  <c r="E41" i="13"/>
  <c r="F41" i="13" s="1"/>
  <c r="E40" i="13"/>
  <c r="G40" i="13" s="1"/>
  <c r="G39" i="13"/>
  <c r="F39" i="13"/>
  <c r="E39" i="13"/>
  <c r="G38" i="13"/>
  <c r="F38" i="13"/>
  <c r="E38" i="13"/>
  <c r="G37" i="13"/>
  <c r="F37" i="13"/>
  <c r="E37" i="13"/>
  <c r="G36" i="13"/>
  <c r="F36" i="13"/>
  <c r="E36" i="13"/>
  <c r="F35" i="13"/>
  <c r="E35" i="13"/>
  <c r="G35" i="13" s="1"/>
  <c r="E34" i="13"/>
  <c r="G34" i="13" s="1"/>
  <c r="E33" i="13"/>
  <c r="G33" i="13" s="1"/>
  <c r="E32" i="13"/>
  <c r="G32" i="13" s="1"/>
  <c r="F31" i="13"/>
  <c r="E31" i="13"/>
  <c r="G31" i="13" s="1"/>
  <c r="E26" i="13"/>
  <c r="G26" i="13" s="1"/>
  <c r="N25" i="13"/>
  <c r="E25" i="13"/>
  <c r="G25" i="13" s="1"/>
  <c r="E24" i="13"/>
  <c r="G24" i="13" s="1"/>
  <c r="N23" i="13"/>
  <c r="G23" i="13"/>
  <c r="F23" i="13"/>
  <c r="E23" i="13"/>
  <c r="G22" i="13"/>
  <c r="E22" i="13"/>
  <c r="F22" i="13" s="1"/>
  <c r="E21" i="13"/>
  <c r="G21" i="13" s="1"/>
  <c r="E20" i="13"/>
  <c r="G20" i="13" s="1"/>
  <c r="E19" i="13"/>
  <c r="G19" i="13" s="1"/>
  <c r="E18" i="13"/>
  <c r="G18" i="13" s="1"/>
  <c r="F17" i="13"/>
  <c r="D17" i="13"/>
  <c r="E17" i="13" s="1"/>
  <c r="G17" i="13" s="1"/>
  <c r="D16" i="13"/>
  <c r="E16" i="13" s="1"/>
  <c r="G15" i="13"/>
  <c r="F15" i="13"/>
  <c r="E15" i="13"/>
  <c r="D14" i="13"/>
  <c r="E14" i="13" s="1"/>
  <c r="K13" i="13"/>
  <c r="F13" i="13"/>
  <c r="E13" i="13"/>
  <c r="G13" i="13" s="1"/>
  <c r="E12" i="13"/>
  <c r="G12" i="13" s="1"/>
  <c r="E11" i="13"/>
  <c r="G10" i="13"/>
  <c r="E10" i="13"/>
  <c r="F10" i="13" s="1"/>
  <c r="E9" i="13"/>
  <c r="G9" i="13" s="1"/>
  <c r="E8" i="13"/>
  <c r="F8" i="13" s="1"/>
  <c r="G7" i="13"/>
  <c r="E7" i="13"/>
  <c r="F7" i="13" s="1"/>
  <c r="E6" i="13"/>
  <c r="G6" i="13" s="1"/>
  <c r="G5" i="13"/>
  <c r="F5" i="13"/>
  <c r="E5" i="13"/>
  <c r="F4" i="13"/>
  <c r="E4" i="13"/>
  <c r="G4" i="13" s="1"/>
  <c r="G191" i="12"/>
  <c r="F191" i="12"/>
  <c r="E191" i="12"/>
  <c r="G190" i="12"/>
  <c r="E190" i="12"/>
  <c r="F190" i="12" s="1"/>
  <c r="E189" i="12"/>
  <c r="G189" i="12" s="1"/>
  <c r="E188" i="12"/>
  <c r="G188" i="12" s="1"/>
  <c r="E187" i="12"/>
  <c r="G187" i="12" s="1"/>
  <c r="E186" i="12"/>
  <c r="G185" i="12"/>
  <c r="F185" i="12"/>
  <c r="E185" i="12"/>
  <c r="G184" i="12"/>
  <c r="E184" i="12"/>
  <c r="F184" i="12" s="1"/>
  <c r="E183" i="12"/>
  <c r="G182" i="12"/>
  <c r="F182" i="12"/>
  <c r="E182" i="12"/>
  <c r="E181" i="12"/>
  <c r="G181" i="12" s="1"/>
  <c r="G180" i="12"/>
  <c r="E180" i="12"/>
  <c r="F180" i="12" s="1"/>
  <c r="F179" i="12"/>
  <c r="E179" i="12"/>
  <c r="G179" i="12" s="1"/>
  <c r="E178" i="12"/>
  <c r="G178" i="12" s="1"/>
  <c r="G177" i="12"/>
  <c r="F177" i="12"/>
  <c r="E177" i="12"/>
  <c r="E176" i="12"/>
  <c r="G176" i="12" s="1"/>
  <c r="G175" i="12"/>
  <c r="F175" i="12"/>
  <c r="E175" i="12"/>
  <c r="G174" i="12"/>
  <c r="E174" i="12"/>
  <c r="F174" i="12" s="1"/>
  <c r="E173" i="12"/>
  <c r="G173" i="12" s="1"/>
  <c r="E172" i="12"/>
  <c r="G172" i="12" s="1"/>
  <c r="E171" i="12"/>
  <c r="G171" i="12" s="1"/>
  <c r="E170" i="12"/>
  <c r="G169" i="12"/>
  <c r="F169" i="12"/>
  <c r="E169" i="12"/>
  <c r="G168" i="12"/>
  <c r="E168" i="12"/>
  <c r="F168" i="12" s="1"/>
  <c r="E167" i="12"/>
  <c r="G167" i="12" s="1"/>
  <c r="G166" i="12"/>
  <c r="F166" i="12"/>
  <c r="E166" i="12"/>
  <c r="E165" i="12"/>
  <c r="G165" i="12" s="1"/>
  <c r="E164" i="12"/>
  <c r="F164" i="12" s="1"/>
  <c r="F163" i="12"/>
  <c r="E163" i="12"/>
  <c r="G163" i="12" s="1"/>
  <c r="E162" i="12"/>
  <c r="G161" i="12"/>
  <c r="F161" i="12"/>
  <c r="E161" i="12"/>
  <c r="E160" i="12"/>
  <c r="G160" i="12" s="1"/>
  <c r="G159" i="12"/>
  <c r="F159" i="12"/>
  <c r="E159" i="12"/>
  <c r="G158" i="12"/>
  <c r="E158" i="12"/>
  <c r="F158" i="12" s="1"/>
  <c r="E157" i="12"/>
  <c r="G157" i="12" s="1"/>
  <c r="E156" i="12"/>
  <c r="G156" i="12" s="1"/>
  <c r="E155" i="12"/>
  <c r="G155" i="12" s="1"/>
  <c r="E154" i="12"/>
  <c r="G153" i="12"/>
  <c r="F153" i="12"/>
  <c r="E153" i="12"/>
  <c r="G152" i="12"/>
  <c r="E152" i="12"/>
  <c r="F152" i="12" s="1"/>
  <c r="E151" i="12"/>
  <c r="G150" i="12"/>
  <c r="E150" i="12"/>
  <c r="F150" i="12" s="1"/>
  <c r="E149" i="12"/>
  <c r="G149" i="12" s="1"/>
  <c r="E148" i="12"/>
  <c r="F148" i="12" s="1"/>
  <c r="F147" i="12"/>
  <c r="E147" i="12"/>
  <c r="G147" i="12" s="1"/>
  <c r="E146" i="12"/>
  <c r="G145" i="12"/>
  <c r="F145" i="12"/>
  <c r="E145" i="12"/>
  <c r="E144" i="12"/>
  <c r="G144" i="12" s="1"/>
  <c r="F143" i="12"/>
  <c r="E143" i="12"/>
  <c r="G143" i="12" s="1"/>
  <c r="G142" i="12"/>
  <c r="E142" i="12"/>
  <c r="F142" i="12" s="1"/>
  <c r="E141" i="12"/>
  <c r="G141" i="12" s="1"/>
  <c r="E140" i="12"/>
  <c r="G140" i="12" s="1"/>
  <c r="E139" i="12"/>
  <c r="G139" i="12" s="1"/>
  <c r="E138" i="12"/>
  <c r="G137" i="12"/>
  <c r="F137" i="12"/>
  <c r="E137" i="12"/>
  <c r="G136" i="12"/>
  <c r="E136" i="12"/>
  <c r="F136" i="12" s="1"/>
  <c r="E135" i="12"/>
  <c r="G135" i="12" s="1"/>
  <c r="G134" i="12"/>
  <c r="E134" i="12"/>
  <c r="F134" i="12" s="1"/>
  <c r="E133" i="12"/>
  <c r="G133" i="12" s="1"/>
  <c r="G132" i="12"/>
  <c r="E132" i="12"/>
  <c r="F132" i="12" s="1"/>
  <c r="F131" i="12"/>
  <c r="E131" i="12"/>
  <c r="G131" i="12" s="1"/>
  <c r="E130" i="12"/>
  <c r="G129" i="12"/>
  <c r="F129" i="12"/>
  <c r="E129" i="12"/>
  <c r="E128" i="12"/>
  <c r="G128" i="12" s="1"/>
  <c r="F127" i="12"/>
  <c r="E127" i="12"/>
  <c r="G127" i="12" s="1"/>
  <c r="G126" i="12"/>
  <c r="E126" i="12"/>
  <c r="F126" i="12" s="1"/>
  <c r="E125" i="12"/>
  <c r="G125" i="12" s="1"/>
  <c r="E124" i="12"/>
  <c r="G124" i="12" s="1"/>
  <c r="E123" i="12"/>
  <c r="G123" i="12" s="1"/>
  <c r="E122" i="12"/>
  <c r="G121" i="12"/>
  <c r="F121" i="12"/>
  <c r="E121" i="12"/>
  <c r="G120" i="12"/>
  <c r="E120" i="12"/>
  <c r="F120" i="12" s="1"/>
  <c r="F119" i="12"/>
  <c r="E119" i="12"/>
  <c r="G119" i="12" s="1"/>
  <c r="G118" i="12"/>
  <c r="E118" i="12"/>
  <c r="F118" i="12" s="1"/>
  <c r="E117" i="12"/>
  <c r="G117" i="12" s="1"/>
  <c r="E116" i="12"/>
  <c r="F116" i="12" s="1"/>
  <c r="F115" i="12"/>
  <c r="E115" i="12"/>
  <c r="G115" i="12" s="1"/>
  <c r="E114" i="12"/>
  <c r="G113" i="12"/>
  <c r="F113" i="12"/>
  <c r="E113" i="12"/>
  <c r="E112" i="12"/>
  <c r="G112" i="12" s="1"/>
  <c r="F111" i="12"/>
  <c r="E111" i="12"/>
  <c r="G111" i="12" s="1"/>
  <c r="G110" i="12"/>
  <c r="E110" i="12"/>
  <c r="F110" i="12" s="1"/>
  <c r="E109" i="12"/>
  <c r="G109" i="12" s="1"/>
  <c r="E108" i="12"/>
  <c r="G108" i="12" s="1"/>
  <c r="E107" i="12"/>
  <c r="G107" i="12" s="1"/>
  <c r="E106" i="12"/>
  <c r="G105" i="12"/>
  <c r="F105" i="12"/>
  <c r="E105" i="12"/>
  <c r="G104" i="12"/>
  <c r="E104" i="12"/>
  <c r="F104" i="12" s="1"/>
  <c r="E103" i="12"/>
  <c r="G103" i="12" s="1"/>
  <c r="G102" i="12"/>
  <c r="E102" i="12"/>
  <c r="F102" i="12" s="1"/>
  <c r="E101" i="12"/>
  <c r="G101" i="12" s="1"/>
  <c r="G100" i="12"/>
  <c r="E100" i="12"/>
  <c r="F100" i="12" s="1"/>
  <c r="F99" i="12"/>
  <c r="E99" i="12"/>
  <c r="G99" i="12" s="1"/>
  <c r="E98" i="12"/>
  <c r="G97" i="12"/>
  <c r="F97" i="12"/>
  <c r="E97" i="12"/>
  <c r="E96" i="12"/>
  <c r="G96" i="12" s="1"/>
  <c r="F95" i="12"/>
  <c r="E95" i="12"/>
  <c r="G95" i="12" s="1"/>
  <c r="G94" i="12"/>
  <c r="E94" i="12"/>
  <c r="F94" i="12" s="1"/>
  <c r="E93" i="12"/>
  <c r="G93" i="12" s="1"/>
  <c r="E92" i="12"/>
  <c r="G92" i="12" s="1"/>
  <c r="E91" i="12"/>
  <c r="G91" i="12" s="1"/>
  <c r="E90" i="12"/>
  <c r="G89" i="12"/>
  <c r="F89" i="12"/>
  <c r="E89" i="12"/>
  <c r="G88" i="12"/>
  <c r="E88" i="12"/>
  <c r="F88" i="12" s="1"/>
  <c r="E87" i="12"/>
  <c r="G87" i="12" s="1"/>
  <c r="G86" i="12"/>
  <c r="E86" i="12"/>
  <c r="F86" i="12" s="1"/>
  <c r="E85" i="12"/>
  <c r="G85" i="12" s="1"/>
  <c r="G84" i="12"/>
  <c r="E84" i="12"/>
  <c r="F84" i="12" s="1"/>
  <c r="F83" i="12"/>
  <c r="E83" i="12"/>
  <c r="G83" i="12" s="1"/>
  <c r="E82" i="12"/>
  <c r="G81" i="12"/>
  <c r="F81" i="12"/>
  <c r="E81" i="12"/>
  <c r="E80" i="12"/>
  <c r="G80" i="12" s="1"/>
  <c r="F79" i="12"/>
  <c r="E79" i="12"/>
  <c r="G79" i="12" s="1"/>
  <c r="G78" i="12"/>
  <c r="E78" i="12"/>
  <c r="F78" i="12" s="1"/>
  <c r="E77" i="12"/>
  <c r="G77" i="12" s="1"/>
  <c r="E76" i="12"/>
  <c r="G76" i="12" s="1"/>
  <c r="E75" i="12"/>
  <c r="G75" i="12" s="1"/>
  <c r="E74" i="12"/>
  <c r="G73" i="12"/>
  <c r="F73" i="12"/>
  <c r="E73" i="12"/>
  <c r="G72" i="12"/>
  <c r="E72" i="12"/>
  <c r="F72" i="12" s="1"/>
  <c r="F71" i="12"/>
  <c r="E71" i="12"/>
  <c r="G71" i="12" s="1"/>
  <c r="G70" i="12"/>
  <c r="E70" i="12"/>
  <c r="F70" i="12" s="1"/>
  <c r="E69" i="12"/>
  <c r="G69" i="12" s="1"/>
  <c r="G68" i="12"/>
  <c r="E68" i="12"/>
  <c r="F68" i="12" s="1"/>
  <c r="G67" i="12"/>
  <c r="F67" i="12"/>
  <c r="E67" i="12"/>
  <c r="E66" i="12"/>
  <c r="G65" i="12"/>
  <c r="F65" i="12"/>
  <c r="E65" i="12"/>
  <c r="E64" i="12"/>
  <c r="G64" i="12" s="1"/>
  <c r="F63" i="12"/>
  <c r="E63" i="12"/>
  <c r="G63" i="12" s="1"/>
  <c r="G62" i="12"/>
  <c r="E62" i="12"/>
  <c r="F62" i="12" s="1"/>
  <c r="E61" i="12"/>
  <c r="G61" i="12" s="1"/>
  <c r="F60" i="12"/>
  <c r="E60" i="12"/>
  <c r="G60" i="12" s="1"/>
  <c r="E59" i="12"/>
  <c r="G59" i="12" s="1"/>
  <c r="E58" i="12"/>
  <c r="G57" i="12"/>
  <c r="F57" i="12"/>
  <c r="E57" i="12"/>
  <c r="G56" i="12"/>
  <c r="E56" i="12"/>
  <c r="F56" i="12" s="1"/>
  <c r="E55" i="12"/>
  <c r="G55" i="12" s="1"/>
  <c r="G54" i="12"/>
  <c r="E54" i="12"/>
  <c r="F54" i="12" s="1"/>
  <c r="E53" i="12"/>
  <c r="G53" i="12" s="1"/>
  <c r="E52" i="12"/>
  <c r="F52" i="12" s="1"/>
  <c r="G51" i="12"/>
  <c r="F51" i="12"/>
  <c r="E51" i="12"/>
  <c r="E50" i="12"/>
  <c r="G49" i="12"/>
  <c r="F49" i="12"/>
  <c r="E49" i="12"/>
  <c r="E48" i="12"/>
  <c r="G48" i="12" s="1"/>
  <c r="F47" i="12"/>
  <c r="E47" i="12"/>
  <c r="G47" i="12" s="1"/>
  <c r="G46" i="12"/>
  <c r="E46" i="12"/>
  <c r="F46" i="12" s="1"/>
  <c r="E45" i="12"/>
  <c r="G45" i="12" s="1"/>
  <c r="E44" i="12"/>
  <c r="G44" i="12" s="1"/>
  <c r="E43" i="12"/>
  <c r="G43" i="12" s="1"/>
  <c r="E42" i="12"/>
  <c r="G41" i="12"/>
  <c r="F41" i="12"/>
  <c r="E41" i="12"/>
  <c r="G40" i="12"/>
  <c r="E40" i="12"/>
  <c r="F40" i="12" s="1"/>
  <c r="E39" i="12"/>
  <c r="G39" i="12" s="1"/>
  <c r="G38" i="12"/>
  <c r="E38" i="12"/>
  <c r="F38" i="12" s="1"/>
  <c r="E37" i="12"/>
  <c r="G37" i="12" s="1"/>
  <c r="G36" i="12"/>
  <c r="E36" i="12"/>
  <c r="F36" i="12" s="1"/>
  <c r="G35" i="12"/>
  <c r="F35" i="12"/>
  <c r="E35" i="12"/>
  <c r="E34" i="12"/>
  <c r="G33" i="12"/>
  <c r="F33" i="12"/>
  <c r="E33" i="12"/>
  <c r="E32" i="12"/>
  <c r="G32" i="12" s="1"/>
  <c r="F31" i="12"/>
  <c r="E31" i="12"/>
  <c r="G31" i="12" s="1"/>
  <c r="G26" i="12"/>
  <c r="E26" i="12"/>
  <c r="F26" i="12" s="1"/>
  <c r="E25" i="12"/>
  <c r="G25" i="12" s="1"/>
  <c r="G24" i="12"/>
  <c r="F24" i="12"/>
  <c r="E24" i="12"/>
  <c r="E23" i="12"/>
  <c r="G23" i="12" s="1"/>
  <c r="E22" i="12"/>
  <c r="G21" i="12"/>
  <c r="F21" i="12"/>
  <c r="E21" i="12"/>
  <c r="G20" i="12"/>
  <c r="E20" i="12"/>
  <c r="F20" i="12" s="1"/>
  <c r="E19" i="12"/>
  <c r="G19" i="12" s="1"/>
  <c r="G18" i="12"/>
  <c r="E18" i="12"/>
  <c r="F18" i="12" s="1"/>
  <c r="D17" i="12"/>
  <c r="E17" i="12" s="1"/>
  <c r="D16" i="12"/>
  <c r="E16" i="12" s="1"/>
  <c r="E15" i="12"/>
  <c r="G15" i="12" s="1"/>
  <c r="E14" i="12"/>
  <c r="G14" i="12" s="1"/>
  <c r="D14" i="12"/>
  <c r="E13" i="12"/>
  <c r="G13" i="12" s="1"/>
  <c r="F12" i="12"/>
  <c r="E12" i="12"/>
  <c r="G12" i="12" s="1"/>
  <c r="G11" i="12"/>
  <c r="E11" i="12"/>
  <c r="F11" i="12" s="1"/>
  <c r="E10" i="12"/>
  <c r="G10" i="12" s="1"/>
  <c r="E9" i="12"/>
  <c r="G9" i="12" s="1"/>
  <c r="E8" i="12"/>
  <c r="G8" i="12" s="1"/>
  <c r="E7" i="12"/>
  <c r="G6" i="12"/>
  <c r="F6" i="12"/>
  <c r="E6" i="12"/>
  <c r="G5" i="12"/>
  <c r="E5" i="12"/>
  <c r="F5" i="12" s="1"/>
  <c r="E4" i="12"/>
  <c r="G4" i="12" s="1"/>
  <c r="G191" i="11"/>
  <c r="E191" i="11"/>
  <c r="F191" i="11" s="1"/>
  <c r="E190" i="11"/>
  <c r="G190" i="11" s="1"/>
  <c r="G189" i="11"/>
  <c r="E189" i="11"/>
  <c r="F189" i="11" s="1"/>
  <c r="G188" i="11"/>
  <c r="F188" i="11"/>
  <c r="E188" i="11"/>
  <c r="E187" i="11"/>
  <c r="G186" i="11"/>
  <c r="F186" i="11"/>
  <c r="E186" i="11"/>
  <c r="E185" i="11"/>
  <c r="G185" i="11" s="1"/>
  <c r="G184" i="11"/>
  <c r="F184" i="11"/>
  <c r="E184" i="11"/>
  <c r="G183" i="11"/>
  <c r="E183" i="11"/>
  <c r="F183" i="11" s="1"/>
  <c r="E182" i="11"/>
  <c r="G182" i="11" s="1"/>
  <c r="E181" i="11"/>
  <c r="G181" i="11" s="1"/>
  <c r="E180" i="11"/>
  <c r="G180" i="11" s="1"/>
  <c r="E179" i="11"/>
  <c r="F178" i="11"/>
  <c r="E178" i="11"/>
  <c r="G178" i="11" s="1"/>
  <c r="G177" i="11"/>
  <c r="E177" i="11"/>
  <c r="F177" i="11" s="1"/>
  <c r="E176" i="11"/>
  <c r="G176" i="11" s="1"/>
  <c r="G175" i="11"/>
  <c r="E175" i="11"/>
  <c r="F175" i="11" s="1"/>
  <c r="E174" i="11"/>
  <c r="G174" i="11" s="1"/>
  <c r="G173" i="11"/>
  <c r="E173" i="11"/>
  <c r="F173" i="11" s="1"/>
  <c r="G172" i="11"/>
  <c r="F172" i="11"/>
  <c r="E172" i="11"/>
  <c r="E171" i="11"/>
  <c r="G170" i="11"/>
  <c r="F170" i="11"/>
  <c r="E170" i="11"/>
  <c r="E169" i="11"/>
  <c r="G169" i="11" s="1"/>
  <c r="G168" i="11"/>
  <c r="F168" i="11"/>
  <c r="E168" i="11"/>
  <c r="E167" i="11"/>
  <c r="F167" i="11" s="1"/>
  <c r="E166" i="11"/>
  <c r="G166" i="11" s="1"/>
  <c r="E165" i="11"/>
  <c r="G165" i="11" s="1"/>
  <c r="E164" i="11"/>
  <c r="G164" i="11" s="1"/>
  <c r="E163" i="11"/>
  <c r="F162" i="11"/>
  <c r="E162" i="11"/>
  <c r="G162" i="11" s="1"/>
  <c r="G161" i="11"/>
  <c r="E161" i="11"/>
  <c r="F161" i="11" s="1"/>
  <c r="F160" i="11"/>
  <c r="E160" i="11"/>
  <c r="G160" i="11" s="1"/>
  <c r="G159" i="11"/>
  <c r="E159" i="11"/>
  <c r="F159" i="11" s="1"/>
  <c r="E158" i="11"/>
  <c r="G158" i="11" s="1"/>
  <c r="E157" i="11"/>
  <c r="F157" i="11" s="1"/>
  <c r="G156" i="11"/>
  <c r="F156" i="11"/>
  <c r="E156" i="11"/>
  <c r="E155" i="11"/>
  <c r="G154" i="11"/>
  <c r="F154" i="11"/>
  <c r="E154" i="11"/>
  <c r="E153" i="11"/>
  <c r="G153" i="11" s="1"/>
  <c r="G152" i="11"/>
  <c r="F152" i="11"/>
  <c r="E152" i="11"/>
  <c r="E151" i="11"/>
  <c r="F151" i="11" s="1"/>
  <c r="E150" i="11"/>
  <c r="G150" i="11" s="1"/>
  <c r="G149" i="11"/>
  <c r="F149" i="11"/>
  <c r="E149" i="11"/>
  <c r="E148" i="11"/>
  <c r="G148" i="11" s="1"/>
  <c r="F147" i="11"/>
  <c r="E147" i="11"/>
  <c r="G147" i="11" s="1"/>
  <c r="F146" i="11"/>
  <c r="E146" i="11"/>
  <c r="G146" i="11" s="1"/>
  <c r="G145" i="11"/>
  <c r="E145" i="11"/>
  <c r="F145" i="11" s="1"/>
  <c r="F144" i="11"/>
  <c r="E144" i="11"/>
  <c r="G144" i="11" s="1"/>
  <c r="G143" i="11"/>
  <c r="F143" i="11"/>
  <c r="E143" i="11"/>
  <c r="E142" i="11"/>
  <c r="E141" i="11"/>
  <c r="F141" i="11" s="1"/>
  <c r="G140" i="11"/>
  <c r="F140" i="11"/>
  <c r="E140" i="11"/>
  <c r="E139" i="11"/>
  <c r="G138" i="11"/>
  <c r="F138" i="11"/>
  <c r="E138" i="11"/>
  <c r="E137" i="11"/>
  <c r="G137" i="11" s="1"/>
  <c r="G136" i="11"/>
  <c r="F136" i="11"/>
  <c r="E136" i="11"/>
  <c r="E135" i="11"/>
  <c r="F135" i="11" s="1"/>
  <c r="E134" i="11"/>
  <c r="G133" i="11"/>
  <c r="F133" i="11"/>
  <c r="E133" i="11"/>
  <c r="G132" i="11"/>
  <c r="E132" i="11"/>
  <c r="F132" i="11" s="1"/>
  <c r="E131" i="11"/>
  <c r="G131" i="11" s="1"/>
  <c r="G130" i="11"/>
  <c r="F130" i="11"/>
  <c r="E130" i="11"/>
  <c r="G129" i="11"/>
  <c r="E129" i="11"/>
  <c r="F129" i="11" s="1"/>
  <c r="E128" i="11"/>
  <c r="G128" i="11" s="1"/>
  <c r="G127" i="11"/>
  <c r="F127" i="11"/>
  <c r="E127" i="11"/>
  <c r="E126" i="11"/>
  <c r="F125" i="11"/>
  <c r="E125" i="11"/>
  <c r="G125" i="11" s="1"/>
  <c r="G124" i="11"/>
  <c r="F124" i="11"/>
  <c r="E124" i="11"/>
  <c r="E123" i="11"/>
  <c r="G123" i="11" s="1"/>
  <c r="G122" i="11"/>
  <c r="F122" i="11"/>
  <c r="E122" i="11"/>
  <c r="E121" i="11"/>
  <c r="G121" i="11" s="1"/>
  <c r="E120" i="11"/>
  <c r="G120" i="11" s="1"/>
  <c r="E119" i="11"/>
  <c r="G119" i="11" s="1"/>
  <c r="E118" i="11"/>
  <c r="E117" i="11"/>
  <c r="G117" i="11" s="1"/>
  <c r="E116" i="11"/>
  <c r="G116" i="11" s="1"/>
  <c r="F115" i="11"/>
  <c r="E115" i="11"/>
  <c r="G115" i="11" s="1"/>
  <c r="E114" i="11"/>
  <c r="G114" i="11" s="1"/>
  <c r="E113" i="11"/>
  <c r="F113" i="11" s="1"/>
  <c r="G112" i="11"/>
  <c r="F112" i="11"/>
  <c r="E112" i="11"/>
  <c r="G111" i="11"/>
  <c r="E111" i="11"/>
  <c r="F111" i="11" s="1"/>
  <c r="E110" i="11"/>
  <c r="E109" i="11"/>
  <c r="G108" i="11"/>
  <c r="F108" i="11"/>
  <c r="E108" i="11"/>
  <c r="F107" i="11"/>
  <c r="E107" i="11"/>
  <c r="G107" i="11" s="1"/>
  <c r="G106" i="11"/>
  <c r="F106" i="11"/>
  <c r="E106" i="11"/>
  <c r="F105" i="11"/>
  <c r="E105" i="11"/>
  <c r="G105" i="11" s="1"/>
  <c r="E104" i="11"/>
  <c r="G104" i="11" s="1"/>
  <c r="G103" i="11"/>
  <c r="F103" i="11"/>
  <c r="E103" i="11"/>
  <c r="E102" i="11"/>
  <c r="G102" i="11" s="1"/>
  <c r="E101" i="11"/>
  <c r="G101" i="11" s="1"/>
  <c r="E100" i="11"/>
  <c r="G100" i="11" s="1"/>
  <c r="E99" i="11"/>
  <c r="G99" i="11" s="1"/>
  <c r="E98" i="11"/>
  <c r="G98" i="11" s="1"/>
  <c r="E97" i="11"/>
  <c r="G97" i="11" s="1"/>
  <c r="G96" i="11"/>
  <c r="E96" i="11"/>
  <c r="F96" i="11" s="1"/>
  <c r="G95" i="11"/>
  <c r="F95" i="11"/>
  <c r="E95" i="11"/>
  <c r="E94" i="11"/>
  <c r="G94" i="11" s="1"/>
  <c r="E93" i="11"/>
  <c r="G92" i="11"/>
  <c r="F92" i="11"/>
  <c r="E92" i="11"/>
  <c r="F91" i="11"/>
  <c r="E91" i="11"/>
  <c r="G91" i="11" s="1"/>
  <c r="G90" i="11"/>
  <c r="F90" i="11"/>
  <c r="E90" i="11"/>
  <c r="F89" i="11"/>
  <c r="E89" i="11"/>
  <c r="G89" i="11" s="1"/>
  <c r="E88" i="11"/>
  <c r="G88" i="11" s="1"/>
  <c r="G87" i="11"/>
  <c r="F87" i="11"/>
  <c r="E87" i="11"/>
  <c r="E86" i="11"/>
  <c r="G86" i="11" s="1"/>
  <c r="E85" i="11"/>
  <c r="G85" i="11" s="1"/>
  <c r="E84" i="11"/>
  <c r="G84" i="11" s="1"/>
  <c r="E83" i="11"/>
  <c r="G83" i="11" s="1"/>
  <c r="E82" i="11"/>
  <c r="G82" i="11" s="1"/>
  <c r="E81" i="11"/>
  <c r="G81" i="11" s="1"/>
  <c r="G80" i="11"/>
  <c r="E80" i="11"/>
  <c r="F80" i="11" s="1"/>
  <c r="G79" i="11"/>
  <c r="F79" i="11"/>
  <c r="E79" i="11"/>
  <c r="E78" i="11"/>
  <c r="G78" i="11" s="1"/>
  <c r="E77" i="11"/>
  <c r="G76" i="11"/>
  <c r="F76" i="11"/>
  <c r="E76" i="11"/>
  <c r="F75" i="11"/>
  <c r="E75" i="11"/>
  <c r="G75" i="11" s="1"/>
  <c r="G74" i="11"/>
  <c r="F74" i="11"/>
  <c r="E74" i="11"/>
  <c r="F73" i="11"/>
  <c r="E73" i="11"/>
  <c r="G73" i="11" s="1"/>
  <c r="E72" i="11"/>
  <c r="G72" i="11" s="1"/>
  <c r="G71" i="11"/>
  <c r="F71" i="11"/>
  <c r="E71" i="11"/>
  <c r="E70" i="11"/>
  <c r="G70" i="11" s="1"/>
  <c r="E69" i="11"/>
  <c r="G69" i="11" s="1"/>
  <c r="E68" i="11"/>
  <c r="G68" i="11" s="1"/>
  <c r="E67" i="11"/>
  <c r="G67" i="11" s="1"/>
  <c r="E66" i="11"/>
  <c r="G66" i="11" s="1"/>
  <c r="E65" i="11"/>
  <c r="G65" i="11" s="1"/>
  <c r="G64" i="11"/>
  <c r="E64" i="11"/>
  <c r="F64" i="11" s="1"/>
  <c r="G63" i="11"/>
  <c r="F63" i="11"/>
  <c r="E63" i="11"/>
  <c r="E62" i="11"/>
  <c r="G62" i="11" s="1"/>
  <c r="E61" i="11"/>
  <c r="G60" i="11"/>
  <c r="F60" i="11"/>
  <c r="E60" i="11"/>
  <c r="F59" i="11"/>
  <c r="E59" i="11"/>
  <c r="G59" i="11" s="1"/>
  <c r="G58" i="11"/>
  <c r="F58" i="11"/>
  <c r="E58" i="11"/>
  <c r="F57" i="11"/>
  <c r="E57" i="11"/>
  <c r="G57" i="11" s="1"/>
  <c r="E56" i="11"/>
  <c r="G56" i="11" s="1"/>
  <c r="G55" i="11"/>
  <c r="F55" i="11"/>
  <c r="E55" i="11"/>
  <c r="E54" i="11"/>
  <c r="G54" i="11" s="1"/>
  <c r="E53" i="11"/>
  <c r="G53" i="11" s="1"/>
  <c r="E52" i="11"/>
  <c r="G52" i="11" s="1"/>
  <c r="E51" i="11"/>
  <c r="G51" i="11" s="1"/>
  <c r="E50" i="11"/>
  <c r="G50" i="11" s="1"/>
  <c r="E49" i="11"/>
  <c r="G49" i="11" s="1"/>
  <c r="G48" i="11"/>
  <c r="E48" i="11"/>
  <c r="F48" i="11" s="1"/>
  <c r="G47" i="11"/>
  <c r="F47" i="11"/>
  <c r="E47" i="11"/>
  <c r="E46" i="11"/>
  <c r="G46" i="11" s="1"/>
  <c r="E45" i="11"/>
  <c r="G44" i="11"/>
  <c r="F44" i="11"/>
  <c r="E44" i="11"/>
  <c r="F43" i="11"/>
  <c r="E43" i="11"/>
  <c r="G43" i="11" s="1"/>
  <c r="G42" i="11"/>
  <c r="F42" i="11"/>
  <c r="E42" i="11"/>
  <c r="F41" i="11"/>
  <c r="E41" i="11"/>
  <c r="G41" i="11" s="1"/>
  <c r="E40" i="11"/>
  <c r="G40" i="11" s="1"/>
  <c r="G39" i="11"/>
  <c r="F39" i="11"/>
  <c r="E39" i="11"/>
  <c r="E38" i="11"/>
  <c r="G38" i="11" s="1"/>
  <c r="E37" i="11"/>
  <c r="G37" i="11" s="1"/>
  <c r="E36" i="11"/>
  <c r="G36" i="11" s="1"/>
  <c r="E35" i="11"/>
  <c r="G35" i="11" s="1"/>
  <c r="E34" i="11"/>
  <c r="G34" i="11" s="1"/>
  <c r="E33" i="11"/>
  <c r="G33" i="11" s="1"/>
  <c r="G32" i="11"/>
  <c r="E32" i="11"/>
  <c r="F32" i="11" s="1"/>
  <c r="G31" i="11"/>
  <c r="F31" i="11"/>
  <c r="E31" i="11"/>
  <c r="E26" i="11"/>
  <c r="G26" i="11" s="1"/>
  <c r="E25" i="11"/>
  <c r="G24" i="11"/>
  <c r="F24" i="11"/>
  <c r="E24" i="11"/>
  <c r="F23" i="11"/>
  <c r="E23" i="11"/>
  <c r="G23" i="11" s="1"/>
  <c r="G22" i="11"/>
  <c r="F22" i="11"/>
  <c r="E22" i="11"/>
  <c r="F21" i="11"/>
  <c r="E21" i="11"/>
  <c r="G21" i="11" s="1"/>
  <c r="E20" i="11"/>
  <c r="G20" i="11" s="1"/>
  <c r="G19" i="11"/>
  <c r="F19" i="11"/>
  <c r="E19" i="11"/>
  <c r="E18" i="11"/>
  <c r="G18" i="11" s="1"/>
  <c r="E17" i="11"/>
  <c r="G17" i="11" s="1"/>
  <c r="D17" i="11"/>
  <c r="D16" i="11"/>
  <c r="E16" i="11" s="1"/>
  <c r="E15" i="11"/>
  <c r="G14" i="11"/>
  <c r="D14" i="11"/>
  <c r="E14" i="11" s="1"/>
  <c r="F14" i="11" s="1"/>
  <c r="G13" i="11"/>
  <c r="F13" i="11"/>
  <c r="G12" i="11"/>
  <c r="F12" i="11"/>
  <c r="E12" i="11"/>
  <c r="F11" i="11"/>
  <c r="E11" i="11"/>
  <c r="G11" i="11" s="1"/>
  <c r="E10" i="11"/>
  <c r="G10" i="11" s="1"/>
  <c r="G9" i="11"/>
  <c r="F9" i="11"/>
  <c r="E9" i="11"/>
  <c r="E8" i="11"/>
  <c r="G8" i="11" s="1"/>
  <c r="E7" i="11"/>
  <c r="G7" i="11" s="1"/>
  <c r="E6" i="11"/>
  <c r="G6" i="11" s="1"/>
  <c r="E5" i="11"/>
  <c r="G5" i="11" s="1"/>
  <c r="F4" i="11"/>
  <c r="E4" i="11"/>
  <c r="G4" i="11" s="1"/>
  <c r="D212" i="10"/>
  <c r="E212" i="10" s="1"/>
  <c r="E211" i="10"/>
  <c r="G211" i="10" s="1"/>
  <c r="D211" i="10"/>
  <c r="D210" i="10"/>
  <c r="E210" i="10" s="1"/>
  <c r="D209" i="10"/>
  <c r="E209" i="10" s="1"/>
  <c r="D208" i="10"/>
  <c r="E208" i="10" s="1"/>
  <c r="E207" i="10"/>
  <c r="G207" i="10" s="1"/>
  <c r="D207" i="10"/>
  <c r="D206" i="10"/>
  <c r="E206" i="10" s="1"/>
  <c r="D205" i="10"/>
  <c r="E205" i="10" s="1"/>
  <c r="D204" i="10"/>
  <c r="E204" i="10" s="1"/>
  <c r="E203" i="10"/>
  <c r="G203" i="10" s="1"/>
  <c r="D203" i="10"/>
  <c r="D202" i="10"/>
  <c r="E202" i="10" s="1"/>
  <c r="D201" i="10"/>
  <c r="E201" i="10" s="1"/>
  <c r="D200" i="10"/>
  <c r="E200" i="10" s="1"/>
  <c r="E199" i="10"/>
  <c r="G199" i="10" s="1"/>
  <c r="D199" i="10"/>
  <c r="D198" i="10"/>
  <c r="E198" i="10" s="1"/>
  <c r="D197" i="10"/>
  <c r="E197" i="10" s="1"/>
  <c r="D196" i="10"/>
  <c r="E196" i="10" s="1"/>
  <c r="E195" i="10"/>
  <c r="G195" i="10" s="1"/>
  <c r="D195" i="10"/>
  <c r="D194" i="10"/>
  <c r="E194" i="10" s="1"/>
  <c r="D193" i="10"/>
  <c r="E193" i="10" s="1"/>
  <c r="G192" i="10"/>
  <c r="E192" i="10"/>
  <c r="F192" i="10" s="1"/>
  <c r="G191" i="10"/>
  <c r="E191" i="10"/>
  <c r="F191" i="10" s="1"/>
  <c r="G190" i="10"/>
  <c r="F190" i="10"/>
  <c r="E190" i="10"/>
  <c r="E189" i="10"/>
  <c r="G189" i="10" s="1"/>
  <c r="E188" i="10"/>
  <c r="G187" i="10"/>
  <c r="F187" i="10"/>
  <c r="E187" i="10"/>
  <c r="F186" i="10"/>
  <c r="E186" i="10"/>
  <c r="G186" i="10" s="1"/>
  <c r="G185" i="10"/>
  <c r="F185" i="10"/>
  <c r="E185" i="10"/>
  <c r="F184" i="10"/>
  <c r="E184" i="10"/>
  <c r="G184" i="10" s="1"/>
  <c r="E183" i="10"/>
  <c r="G183" i="10" s="1"/>
  <c r="G182" i="10"/>
  <c r="F182" i="10"/>
  <c r="E182" i="10"/>
  <c r="E181" i="10"/>
  <c r="G181" i="10" s="1"/>
  <c r="E180" i="10"/>
  <c r="G180" i="10" s="1"/>
  <c r="E179" i="10"/>
  <c r="G179" i="10" s="1"/>
  <c r="E178" i="10"/>
  <c r="G178" i="10" s="1"/>
  <c r="E177" i="10"/>
  <c r="G177" i="10" s="1"/>
  <c r="G176" i="10"/>
  <c r="E176" i="10"/>
  <c r="F176" i="10" s="1"/>
  <c r="G175" i="10"/>
  <c r="E175" i="10"/>
  <c r="F175" i="10" s="1"/>
  <c r="G174" i="10"/>
  <c r="F174" i="10"/>
  <c r="E174" i="10"/>
  <c r="E173" i="10"/>
  <c r="G173" i="10" s="1"/>
  <c r="E172" i="10"/>
  <c r="G171" i="10"/>
  <c r="F171" i="10"/>
  <c r="E171" i="10"/>
  <c r="F170" i="10"/>
  <c r="E170" i="10"/>
  <c r="G170" i="10" s="1"/>
  <c r="G169" i="10"/>
  <c r="F169" i="10"/>
  <c r="E169" i="10"/>
  <c r="F168" i="10"/>
  <c r="E168" i="10"/>
  <c r="G168" i="10" s="1"/>
  <c r="E167" i="10"/>
  <c r="G167" i="10" s="1"/>
  <c r="G166" i="10"/>
  <c r="F166" i="10"/>
  <c r="E166" i="10"/>
  <c r="E165" i="10"/>
  <c r="G165" i="10" s="1"/>
  <c r="E164" i="10"/>
  <c r="G164" i="10" s="1"/>
  <c r="E163" i="10"/>
  <c r="G163" i="10" s="1"/>
  <c r="E162" i="10"/>
  <c r="G162" i="10" s="1"/>
  <c r="E161" i="10"/>
  <c r="G161" i="10" s="1"/>
  <c r="G160" i="10"/>
  <c r="E160" i="10"/>
  <c r="F160" i="10" s="1"/>
  <c r="G159" i="10"/>
  <c r="E159" i="10"/>
  <c r="F159" i="10" s="1"/>
  <c r="G158" i="10"/>
  <c r="F158" i="10"/>
  <c r="E158" i="10"/>
  <c r="E157" i="10"/>
  <c r="G157" i="10" s="1"/>
  <c r="E156" i="10"/>
  <c r="G155" i="10"/>
  <c r="F155" i="10"/>
  <c r="E155" i="10"/>
  <c r="F154" i="10"/>
  <c r="E154" i="10"/>
  <c r="G154" i="10" s="1"/>
  <c r="G153" i="10"/>
  <c r="F153" i="10"/>
  <c r="E153" i="10"/>
  <c r="F152" i="10"/>
  <c r="E152" i="10"/>
  <c r="G152" i="10" s="1"/>
  <c r="E151" i="10"/>
  <c r="G151" i="10" s="1"/>
  <c r="G150" i="10"/>
  <c r="F150" i="10"/>
  <c r="E150" i="10"/>
  <c r="E149" i="10"/>
  <c r="G149" i="10" s="1"/>
  <c r="E148" i="10"/>
  <c r="G148" i="10" s="1"/>
  <c r="E147" i="10"/>
  <c r="G147" i="10" s="1"/>
  <c r="E146" i="10"/>
  <c r="G146" i="10" s="1"/>
  <c r="F145" i="10"/>
  <c r="E145" i="10"/>
  <c r="G145" i="10" s="1"/>
  <c r="G144" i="10"/>
  <c r="E144" i="10"/>
  <c r="F144" i="10" s="1"/>
  <c r="G143" i="10"/>
  <c r="E143" i="10"/>
  <c r="F143" i="10" s="1"/>
  <c r="G142" i="10"/>
  <c r="F142" i="10"/>
  <c r="E142" i="10"/>
  <c r="E141" i="10"/>
  <c r="G141" i="10" s="1"/>
  <c r="E140" i="10"/>
  <c r="G139" i="10"/>
  <c r="F139" i="10"/>
  <c r="E139" i="10"/>
  <c r="F138" i="10"/>
  <c r="E138" i="10"/>
  <c r="G138" i="10" s="1"/>
  <c r="G137" i="10"/>
  <c r="F137" i="10"/>
  <c r="E137" i="10"/>
  <c r="F136" i="10"/>
  <c r="E136" i="10"/>
  <c r="G136" i="10" s="1"/>
  <c r="E135" i="10"/>
  <c r="G135" i="10" s="1"/>
  <c r="G134" i="10"/>
  <c r="F134" i="10"/>
  <c r="E134" i="10"/>
  <c r="E133" i="10"/>
  <c r="G133" i="10" s="1"/>
  <c r="E132" i="10"/>
  <c r="G132" i="10" s="1"/>
  <c r="E131" i="10"/>
  <c r="G131" i="10" s="1"/>
  <c r="E130" i="10"/>
  <c r="G130" i="10" s="1"/>
  <c r="E129" i="10"/>
  <c r="G129" i="10" s="1"/>
  <c r="E128" i="10"/>
  <c r="G128" i="10" s="1"/>
  <c r="G127" i="10"/>
  <c r="E127" i="10"/>
  <c r="F127" i="10" s="1"/>
  <c r="G126" i="10"/>
  <c r="F126" i="10"/>
  <c r="E126" i="10"/>
  <c r="E125" i="10"/>
  <c r="G125" i="10" s="1"/>
  <c r="E124" i="10"/>
  <c r="G123" i="10"/>
  <c r="F123" i="10"/>
  <c r="E123" i="10"/>
  <c r="F122" i="10"/>
  <c r="E122" i="10"/>
  <c r="G122" i="10" s="1"/>
  <c r="G121" i="10"/>
  <c r="F121" i="10"/>
  <c r="E121" i="10"/>
  <c r="F120" i="10"/>
  <c r="E120" i="10"/>
  <c r="G120" i="10" s="1"/>
  <c r="E119" i="10"/>
  <c r="G119" i="10" s="1"/>
  <c r="G118" i="10"/>
  <c r="F118" i="10"/>
  <c r="E118" i="10"/>
  <c r="E117" i="10"/>
  <c r="G117" i="10" s="1"/>
  <c r="E116" i="10"/>
  <c r="G116" i="10" s="1"/>
  <c r="E115" i="10"/>
  <c r="G115" i="10" s="1"/>
  <c r="E114" i="10"/>
  <c r="G114" i="10" s="1"/>
  <c r="E113" i="10"/>
  <c r="G113" i="10" s="1"/>
  <c r="G112" i="10"/>
  <c r="E112" i="10"/>
  <c r="F112" i="10" s="1"/>
  <c r="G111" i="10"/>
  <c r="E111" i="10"/>
  <c r="F111" i="10" s="1"/>
  <c r="G110" i="10"/>
  <c r="F110" i="10"/>
  <c r="E110" i="10"/>
  <c r="E109" i="10"/>
  <c r="G109" i="10" s="1"/>
  <c r="E108" i="10"/>
  <c r="G107" i="10"/>
  <c r="F107" i="10"/>
  <c r="E107" i="10"/>
  <c r="F106" i="10"/>
  <c r="E106" i="10"/>
  <c r="G106" i="10" s="1"/>
  <c r="G105" i="10"/>
  <c r="F105" i="10"/>
  <c r="E105" i="10"/>
  <c r="F104" i="10"/>
  <c r="E104" i="10"/>
  <c r="G104" i="10" s="1"/>
  <c r="E103" i="10"/>
  <c r="G103" i="10" s="1"/>
  <c r="G102" i="10"/>
  <c r="F102" i="10"/>
  <c r="E102" i="10"/>
  <c r="E101" i="10"/>
  <c r="G101" i="10" s="1"/>
  <c r="E100" i="10"/>
  <c r="G100" i="10" s="1"/>
  <c r="E99" i="10"/>
  <c r="G99" i="10" s="1"/>
  <c r="E98" i="10"/>
  <c r="G98" i="10" s="1"/>
  <c r="E97" i="10"/>
  <c r="G97" i="10" s="1"/>
  <c r="E96" i="10"/>
  <c r="G96" i="10" s="1"/>
  <c r="G95" i="10"/>
  <c r="E95" i="10"/>
  <c r="F95" i="10" s="1"/>
  <c r="G94" i="10"/>
  <c r="F94" i="10"/>
  <c r="E94" i="10"/>
  <c r="E93" i="10"/>
  <c r="G93" i="10" s="1"/>
  <c r="E92" i="10"/>
  <c r="G91" i="10"/>
  <c r="F91" i="10"/>
  <c r="E91" i="10"/>
  <c r="F90" i="10"/>
  <c r="E90" i="10"/>
  <c r="G90" i="10" s="1"/>
  <c r="G89" i="10"/>
  <c r="F89" i="10"/>
  <c r="E89" i="10"/>
  <c r="F88" i="10"/>
  <c r="E88" i="10"/>
  <c r="G88" i="10" s="1"/>
  <c r="E87" i="10"/>
  <c r="G87" i="10" s="1"/>
  <c r="G86" i="10"/>
  <c r="F86" i="10"/>
  <c r="E86" i="10"/>
  <c r="E85" i="10"/>
  <c r="G85" i="10" s="1"/>
  <c r="E84" i="10"/>
  <c r="G84" i="10" s="1"/>
  <c r="E83" i="10"/>
  <c r="G83" i="10" s="1"/>
  <c r="E82" i="10"/>
  <c r="G82" i="10" s="1"/>
  <c r="E81" i="10"/>
  <c r="G81" i="10" s="1"/>
  <c r="E80" i="10"/>
  <c r="G80" i="10" s="1"/>
  <c r="G79" i="10"/>
  <c r="E79" i="10"/>
  <c r="F79" i="10" s="1"/>
  <c r="G78" i="10"/>
  <c r="F78" i="10"/>
  <c r="E78" i="10"/>
  <c r="E77" i="10"/>
  <c r="G77" i="10" s="1"/>
  <c r="E76" i="10"/>
  <c r="G75" i="10"/>
  <c r="F75" i="10"/>
  <c r="E75" i="10"/>
  <c r="F74" i="10"/>
  <c r="E74" i="10"/>
  <c r="G74" i="10" s="1"/>
  <c r="G73" i="10"/>
  <c r="F73" i="10"/>
  <c r="E73" i="10"/>
  <c r="F72" i="10"/>
  <c r="E72" i="10"/>
  <c r="G72" i="10" s="1"/>
  <c r="E71" i="10"/>
  <c r="G71" i="10" s="1"/>
  <c r="G70" i="10"/>
  <c r="F70" i="10"/>
  <c r="E70" i="10"/>
  <c r="E69" i="10"/>
  <c r="G69" i="10" s="1"/>
  <c r="E68" i="10"/>
  <c r="G68" i="10" s="1"/>
  <c r="E67" i="10"/>
  <c r="G67" i="10" s="1"/>
  <c r="E66" i="10"/>
  <c r="G66" i="10" s="1"/>
  <c r="E65" i="10"/>
  <c r="G65" i="10" s="1"/>
  <c r="E64" i="10"/>
  <c r="G64" i="10" s="1"/>
  <c r="G63" i="10"/>
  <c r="E63" i="10"/>
  <c r="F63" i="10" s="1"/>
  <c r="G62" i="10"/>
  <c r="F62" i="10"/>
  <c r="E62" i="10"/>
  <c r="E61" i="10"/>
  <c r="G61" i="10" s="1"/>
  <c r="E60" i="10"/>
  <c r="G59" i="10"/>
  <c r="F59" i="10"/>
  <c r="E59" i="10"/>
  <c r="F58" i="10"/>
  <c r="E58" i="10"/>
  <c r="G58" i="10" s="1"/>
  <c r="G57" i="10"/>
  <c r="F57" i="10"/>
  <c r="E57" i="10"/>
  <c r="F56" i="10"/>
  <c r="E56" i="10"/>
  <c r="G56" i="10" s="1"/>
  <c r="E55" i="10"/>
  <c r="G55" i="10" s="1"/>
  <c r="G54" i="10"/>
  <c r="F54" i="10"/>
  <c r="E54" i="10"/>
  <c r="E53" i="10"/>
  <c r="G53" i="10" s="1"/>
  <c r="E52" i="10"/>
  <c r="G52" i="10" s="1"/>
  <c r="E51" i="10"/>
  <c r="G51" i="10" s="1"/>
  <c r="E50" i="10"/>
  <c r="G50" i="10" s="1"/>
  <c r="F49" i="10"/>
  <c r="E49" i="10"/>
  <c r="G49" i="10" s="1"/>
  <c r="E48" i="10"/>
  <c r="G48" i="10" s="1"/>
  <c r="G47" i="10"/>
  <c r="E47" i="10"/>
  <c r="F47" i="10" s="1"/>
  <c r="G46" i="10"/>
  <c r="F46" i="10"/>
  <c r="E46" i="10"/>
  <c r="E45" i="10"/>
  <c r="G45" i="10" s="1"/>
  <c r="E44" i="10"/>
  <c r="G43" i="10"/>
  <c r="F43" i="10"/>
  <c r="E43" i="10"/>
  <c r="F42" i="10"/>
  <c r="E42" i="10"/>
  <c r="G42" i="10" s="1"/>
  <c r="G41" i="10"/>
  <c r="F41" i="10"/>
  <c r="E41" i="10"/>
  <c r="F40" i="10"/>
  <c r="E40" i="10"/>
  <c r="G40" i="10" s="1"/>
  <c r="E39" i="10"/>
  <c r="G39" i="10" s="1"/>
  <c r="G38" i="10"/>
  <c r="F38" i="10"/>
  <c r="E38" i="10"/>
  <c r="E37" i="10"/>
  <c r="G37" i="10" s="1"/>
  <c r="E36" i="10"/>
  <c r="G36" i="10" s="1"/>
  <c r="E35" i="10"/>
  <c r="G35" i="10" s="1"/>
  <c r="E34" i="10"/>
  <c r="G34" i="10" s="1"/>
  <c r="E33" i="10"/>
  <c r="G33" i="10" s="1"/>
  <c r="E32" i="10"/>
  <c r="G32" i="10" s="1"/>
  <c r="D28" i="10"/>
  <c r="E28" i="10" s="1"/>
  <c r="D27" i="10"/>
  <c r="E27" i="10" s="1"/>
  <c r="E26" i="10"/>
  <c r="G26" i="10" s="1"/>
  <c r="G25" i="10"/>
  <c r="F25" i="10"/>
  <c r="E25" i="10"/>
  <c r="E24" i="10"/>
  <c r="G24" i="10" s="1"/>
  <c r="E23" i="10"/>
  <c r="G23" i="10" s="1"/>
  <c r="E22" i="10"/>
  <c r="G22" i="10" s="1"/>
  <c r="G21" i="10"/>
  <c r="E21" i="10"/>
  <c r="F21" i="10" s="1"/>
  <c r="E20" i="10"/>
  <c r="G20" i="10" s="1"/>
  <c r="E19" i="10"/>
  <c r="G19" i="10" s="1"/>
  <c r="G18" i="10"/>
  <c r="E18" i="10"/>
  <c r="F18" i="10" s="1"/>
  <c r="D17" i="10"/>
  <c r="E17" i="10" s="1"/>
  <c r="G16" i="10"/>
  <c r="E16" i="10"/>
  <c r="F16" i="10" s="1"/>
  <c r="E15" i="10"/>
  <c r="G15" i="10" s="1"/>
  <c r="E14" i="10"/>
  <c r="G14" i="10" s="1"/>
  <c r="G13" i="10"/>
  <c r="E13" i="10"/>
  <c r="F13" i="10" s="1"/>
  <c r="G12" i="10"/>
  <c r="F12" i="10"/>
  <c r="E12" i="10"/>
  <c r="F11" i="10"/>
  <c r="E11" i="10"/>
  <c r="G11" i="10" s="1"/>
  <c r="E10" i="10"/>
  <c r="G9" i="10"/>
  <c r="E9" i="10"/>
  <c r="F9" i="10" s="1"/>
  <c r="F8" i="10"/>
  <c r="E8" i="10"/>
  <c r="G8" i="10" s="1"/>
  <c r="G7" i="10"/>
  <c r="F7" i="10"/>
  <c r="E7" i="10"/>
  <c r="E6" i="10"/>
  <c r="E5" i="10"/>
  <c r="G5" i="10" s="1"/>
  <c r="G4" i="10"/>
  <c r="F4" i="10"/>
  <c r="E4" i="10"/>
  <c r="G217" i="9"/>
  <c r="F217" i="9"/>
  <c r="D217" i="9"/>
  <c r="G216" i="9"/>
  <c r="F216" i="9"/>
  <c r="D216" i="9"/>
  <c r="G215" i="9"/>
  <c r="F215" i="9"/>
  <c r="D215" i="9"/>
  <c r="G214" i="9"/>
  <c r="F214" i="9"/>
  <c r="D214" i="9"/>
  <c r="G213" i="9"/>
  <c r="F213" i="9"/>
  <c r="D213" i="9"/>
  <c r="G212" i="9"/>
  <c r="F212" i="9"/>
  <c r="D212" i="9"/>
  <c r="G211" i="9"/>
  <c r="F211" i="9"/>
  <c r="D211" i="9"/>
  <c r="G210" i="9"/>
  <c r="F210" i="9"/>
  <c r="D210" i="9"/>
  <c r="G209" i="9"/>
  <c r="F209" i="9"/>
  <c r="D209" i="9"/>
  <c r="G208" i="9"/>
  <c r="F208" i="9"/>
  <c r="D208" i="9"/>
  <c r="G207" i="9"/>
  <c r="F207" i="9"/>
  <c r="D207" i="9"/>
  <c r="G206" i="9"/>
  <c r="F206" i="9"/>
  <c r="D206" i="9"/>
  <c r="G205" i="9"/>
  <c r="F205" i="9"/>
  <c r="D205" i="9"/>
  <c r="G204" i="9"/>
  <c r="F204" i="9"/>
  <c r="D204" i="9"/>
  <c r="G203" i="9"/>
  <c r="F203" i="9"/>
  <c r="D203" i="9"/>
  <c r="G202" i="9"/>
  <c r="F202" i="9"/>
  <c r="D202" i="9"/>
  <c r="G201" i="9"/>
  <c r="F201" i="9"/>
  <c r="D201" i="9"/>
  <c r="G200" i="9"/>
  <c r="F200" i="9"/>
  <c r="D200" i="9"/>
  <c r="G199" i="9"/>
  <c r="F199" i="9"/>
  <c r="D199" i="9"/>
  <c r="G198" i="9"/>
  <c r="F198" i="9"/>
  <c r="D198" i="9"/>
  <c r="G197" i="9"/>
  <c r="F197" i="9"/>
  <c r="D197" i="9"/>
  <c r="G196" i="9"/>
  <c r="F196" i="9"/>
  <c r="D196" i="9"/>
  <c r="G195" i="9"/>
  <c r="F195" i="9"/>
  <c r="D195" i="9"/>
  <c r="G194" i="9"/>
  <c r="F194" i="9"/>
  <c r="D194" i="9"/>
  <c r="G193" i="9"/>
  <c r="F193" i="9"/>
  <c r="D193" i="9"/>
  <c r="G192" i="9"/>
  <c r="F192" i="9"/>
  <c r="D192" i="9"/>
  <c r="G191" i="9"/>
  <c r="F191" i="9"/>
  <c r="G190" i="9"/>
  <c r="F190" i="9"/>
  <c r="G189" i="9"/>
  <c r="F189" i="9"/>
  <c r="G188" i="9"/>
  <c r="F188" i="9"/>
  <c r="G187" i="9"/>
  <c r="F187" i="9"/>
  <c r="G186" i="9"/>
  <c r="F186" i="9"/>
  <c r="G185" i="9"/>
  <c r="F185" i="9"/>
  <c r="G184" i="9"/>
  <c r="F184" i="9"/>
  <c r="G183" i="9"/>
  <c r="F183" i="9"/>
  <c r="G182" i="9"/>
  <c r="F182" i="9"/>
  <c r="G181" i="9"/>
  <c r="F181" i="9"/>
  <c r="G180" i="9"/>
  <c r="F180" i="9"/>
  <c r="G179" i="9"/>
  <c r="F179" i="9"/>
  <c r="G178" i="9"/>
  <c r="F178" i="9"/>
  <c r="G177" i="9"/>
  <c r="F177" i="9"/>
  <c r="G176" i="9"/>
  <c r="F176" i="9"/>
  <c r="G175" i="9"/>
  <c r="F175" i="9"/>
  <c r="G174" i="9"/>
  <c r="F174" i="9"/>
  <c r="G173" i="9"/>
  <c r="F173" i="9"/>
  <c r="G172" i="9"/>
  <c r="F172" i="9"/>
  <c r="G171" i="9"/>
  <c r="F171" i="9"/>
  <c r="G170" i="9"/>
  <c r="F170" i="9"/>
  <c r="G169" i="9"/>
  <c r="F169" i="9"/>
  <c r="G168" i="9"/>
  <c r="F168" i="9"/>
  <c r="G167" i="9"/>
  <c r="F167" i="9"/>
  <c r="G166" i="9"/>
  <c r="F166" i="9"/>
  <c r="G165" i="9"/>
  <c r="F165" i="9"/>
  <c r="G164" i="9"/>
  <c r="F164" i="9"/>
  <c r="G163" i="9"/>
  <c r="F163" i="9"/>
  <c r="G162" i="9"/>
  <c r="F162" i="9"/>
  <c r="G161" i="9"/>
  <c r="F161" i="9"/>
  <c r="G160" i="9"/>
  <c r="F160" i="9"/>
  <c r="G159" i="9"/>
  <c r="F159" i="9"/>
  <c r="G158" i="9"/>
  <c r="F158" i="9"/>
  <c r="G157" i="9"/>
  <c r="F157" i="9"/>
  <c r="G156" i="9"/>
  <c r="F156" i="9"/>
  <c r="G155" i="9"/>
  <c r="F155" i="9"/>
  <c r="G154" i="9"/>
  <c r="F154" i="9"/>
  <c r="G153" i="9"/>
  <c r="F153" i="9"/>
  <c r="G152" i="9"/>
  <c r="F152" i="9"/>
  <c r="G151" i="9"/>
  <c r="F151" i="9"/>
  <c r="G150" i="9"/>
  <c r="F150" i="9"/>
  <c r="G149" i="9"/>
  <c r="F149" i="9"/>
  <c r="G148" i="9"/>
  <c r="F148" i="9"/>
  <c r="G147" i="9"/>
  <c r="F147" i="9"/>
  <c r="G146" i="9"/>
  <c r="F146" i="9"/>
  <c r="G145" i="9"/>
  <c r="F145" i="9"/>
  <c r="G144" i="9"/>
  <c r="F144" i="9"/>
  <c r="G143" i="9"/>
  <c r="F143" i="9"/>
  <c r="G142" i="9"/>
  <c r="F142" i="9"/>
  <c r="G141" i="9"/>
  <c r="F141" i="9"/>
  <c r="G140" i="9"/>
  <c r="F140" i="9"/>
  <c r="G139" i="9"/>
  <c r="F139" i="9"/>
  <c r="G138" i="9"/>
  <c r="F138" i="9"/>
  <c r="G137" i="9"/>
  <c r="F137" i="9"/>
  <c r="G136" i="9"/>
  <c r="F136" i="9"/>
  <c r="G135" i="9"/>
  <c r="F135" i="9"/>
  <c r="G134" i="9"/>
  <c r="F134" i="9"/>
  <c r="G133" i="9"/>
  <c r="F133" i="9"/>
  <c r="G132" i="9"/>
  <c r="F132" i="9"/>
  <c r="G131" i="9"/>
  <c r="F131" i="9"/>
  <c r="G130" i="9"/>
  <c r="F130" i="9"/>
  <c r="G129" i="9"/>
  <c r="F129" i="9"/>
  <c r="G128" i="9"/>
  <c r="F128" i="9"/>
  <c r="G127" i="9"/>
  <c r="F127" i="9"/>
  <c r="G126" i="9"/>
  <c r="F126" i="9"/>
  <c r="G125" i="9"/>
  <c r="F125" i="9"/>
  <c r="G124" i="9"/>
  <c r="F124" i="9"/>
  <c r="G123" i="9"/>
  <c r="F123" i="9"/>
  <c r="G122" i="9"/>
  <c r="F122" i="9"/>
  <c r="G121" i="9"/>
  <c r="F121" i="9"/>
  <c r="G120" i="9"/>
  <c r="F120" i="9"/>
  <c r="G119" i="9"/>
  <c r="F119" i="9"/>
  <c r="G118" i="9"/>
  <c r="F118" i="9"/>
  <c r="G117" i="9"/>
  <c r="F117" i="9"/>
  <c r="G116" i="9"/>
  <c r="F116" i="9"/>
  <c r="G115" i="9"/>
  <c r="F115" i="9"/>
  <c r="G114" i="9"/>
  <c r="F114" i="9"/>
  <c r="G113" i="9"/>
  <c r="F113" i="9"/>
  <c r="G112" i="9"/>
  <c r="F112" i="9"/>
  <c r="G111" i="9"/>
  <c r="F111" i="9"/>
  <c r="G110" i="9"/>
  <c r="F110" i="9"/>
  <c r="G109" i="9"/>
  <c r="F109" i="9"/>
  <c r="G108" i="9"/>
  <c r="F108" i="9"/>
  <c r="G107" i="9"/>
  <c r="F107" i="9"/>
  <c r="G106" i="9"/>
  <c r="F106" i="9"/>
  <c r="G105" i="9"/>
  <c r="F105" i="9"/>
  <c r="G104" i="9"/>
  <c r="F104" i="9"/>
  <c r="G103" i="9"/>
  <c r="F103" i="9"/>
  <c r="G102" i="9"/>
  <c r="F102" i="9"/>
  <c r="G101" i="9"/>
  <c r="F101" i="9"/>
  <c r="G100" i="9"/>
  <c r="F100" i="9"/>
  <c r="G99" i="9"/>
  <c r="F99" i="9"/>
  <c r="G98" i="9"/>
  <c r="F98" i="9"/>
  <c r="G97" i="9"/>
  <c r="F97" i="9"/>
  <c r="G96" i="9"/>
  <c r="F96" i="9"/>
  <c r="G95" i="9"/>
  <c r="F95" i="9"/>
  <c r="G94" i="9"/>
  <c r="F94" i="9"/>
  <c r="G93" i="9"/>
  <c r="F93" i="9"/>
  <c r="G92" i="9"/>
  <c r="F92" i="9"/>
  <c r="G91" i="9"/>
  <c r="F91" i="9"/>
  <c r="G90" i="9"/>
  <c r="F90" i="9"/>
  <c r="G89" i="9"/>
  <c r="F89" i="9"/>
  <c r="G88" i="9"/>
  <c r="F88" i="9"/>
  <c r="G87" i="9"/>
  <c r="F87" i="9"/>
  <c r="G86" i="9"/>
  <c r="F86" i="9"/>
  <c r="G85" i="9"/>
  <c r="F85" i="9"/>
  <c r="G84" i="9"/>
  <c r="F84" i="9"/>
  <c r="G83" i="9"/>
  <c r="F83" i="9"/>
  <c r="G82" i="9"/>
  <c r="F82" i="9"/>
  <c r="G81" i="9"/>
  <c r="F81" i="9"/>
  <c r="G80" i="9"/>
  <c r="F80" i="9"/>
  <c r="G79" i="9"/>
  <c r="F79" i="9"/>
  <c r="G78" i="9"/>
  <c r="F78" i="9"/>
  <c r="G77" i="9"/>
  <c r="F77" i="9"/>
  <c r="G76" i="9"/>
  <c r="F76" i="9"/>
  <c r="G75" i="9"/>
  <c r="F75" i="9"/>
  <c r="G74" i="9"/>
  <c r="F74" i="9"/>
  <c r="G73" i="9"/>
  <c r="F73" i="9"/>
  <c r="G72" i="9"/>
  <c r="F72" i="9"/>
  <c r="G71" i="9"/>
  <c r="F71" i="9"/>
  <c r="G70" i="9"/>
  <c r="F70" i="9"/>
  <c r="G69" i="9"/>
  <c r="F69" i="9"/>
  <c r="G68" i="9"/>
  <c r="F68" i="9"/>
  <c r="G67" i="9"/>
  <c r="F67" i="9"/>
  <c r="G66" i="9"/>
  <c r="F66" i="9"/>
  <c r="G65" i="9"/>
  <c r="F65" i="9"/>
  <c r="G64" i="9"/>
  <c r="F64" i="9"/>
  <c r="G63" i="9"/>
  <c r="F63" i="9"/>
  <c r="G62" i="9"/>
  <c r="F62" i="9"/>
  <c r="G61" i="9"/>
  <c r="F61" i="9"/>
  <c r="G60" i="9"/>
  <c r="F60" i="9"/>
  <c r="G59" i="9"/>
  <c r="F59" i="9"/>
  <c r="G58" i="9"/>
  <c r="F58" i="9"/>
  <c r="G57" i="9"/>
  <c r="F57" i="9"/>
  <c r="G56" i="9"/>
  <c r="F56" i="9"/>
  <c r="G55" i="9"/>
  <c r="F55" i="9"/>
  <c r="G54" i="9"/>
  <c r="F54" i="9"/>
  <c r="G53" i="9"/>
  <c r="F53" i="9"/>
  <c r="G52" i="9"/>
  <c r="F52" i="9"/>
  <c r="G51" i="9"/>
  <c r="F51" i="9"/>
  <c r="G50" i="9"/>
  <c r="F50" i="9"/>
  <c r="G49" i="9"/>
  <c r="F49" i="9"/>
  <c r="G48" i="9"/>
  <c r="F48" i="9"/>
  <c r="G47" i="9"/>
  <c r="F47" i="9"/>
  <c r="G46" i="9"/>
  <c r="F46" i="9"/>
  <c r="G45" i="9"/>
  <c r="F45" i="9"/>
  <c r="G44" i="9"/>
  <c r="F44" i="9"/>
  <c r="G43" i="9"/>
  <c r="F43" i="9"/>
  <c r="G42" i="9"/>
  <c r="F42" i="9"/>
  <c r="G41" i="9"/>
  <c r="F41" i="9"/>
  <c r="G40" i="9"/>
  <c r="F40" i="9"/>
  <c r="G39" i="9"/>
  <c r="F39" i="9"/>
  <c r="G38" i="9"/>
  <c r="F38" i="9"/>
  <c r="G37" i="9"/>
  <c r="F37" i="9"/>
  <c r="G36" i="9"/>
  <c r="F36" i="9"/>
  <c r="G35" i="9"/>
  <c r="F35" i="9"/>
  <c r="G34" i="9"/>
  <c r="F34" i="9"/>
  <c r="G33" i="9"/>
  <c r="F33" i="9"/>
  <c r="G32" i="9"/>
  <c r="F32" i="9"/>
  <c r="G31" i="9"/>
  <c r="F31" i="9"/>
  <c r="G27" i="9"/>
  <c r="F27" i="9"/>
  <c r="D27" i="9"/>
  <c r="G26" i="9"/>
  <c r="F26" i="9"/>
  <c r="G25" i="9"/>
  <c r="F25" i="9"/>
  <c r="G24" i="9"/>
  <c r="F24" i="9"/>
  <c r="G23" i="9"/>
  <c r="F23" i="9"/>
  <c r="G22" i="9"/>
  <c r="F22" i="9"/>
  <c r="G21" i="9"/>
  <c r="F21" i="9"/>
  <c r="G20" i="9"/>
  <c r="F20" i="9"/>
  <c r="G19" i="9"/>
  <c r="F19" i="9"/>
  <c r="G18" i="9"/>
  <c r="F18" i="9"/>
  <c r="G17" i="9"/>
  <c r="F17" i="9"/>
  <c r="D17" i="9"/>
  <c r="G16" i="9"/>
  <c r="F16" i="9"/>
  <c r="G15" i="9"/>
  <c r="F15" i="9"/>
  <c r="G14" i="9"/>
  <c r="F14" i="9"/>
  <c r="G13" i="9"/>
  <c r="F13" i="9"/>
  <c r="G12" i="9"/>
  <c r="F12" i="9"/>
  <c r="G11" i="9"/>
  <c r="F11" i="9"/>
  <c r="G10" i="9"/>
  <c r="F10" i="9"/>
  <c r="G9" i="9"/>
  <c r="F9" i="9"/>
  <c r="G8" i="9"/>
  <c r="F8" i="9"/>
  <c r="G7" i="9"/>
  <c r="F7" i="9"/>
  <c r="G6" i="9"/>
  <c r="F6" i="9"/>
  <c r="G5" i="9"/>
  <c r="F5" i="9"/>
  <c r="G4" i="9"/>
  <c r="F4" i="9"/>
  <c r="G191" i="8"/>
  <c r="F191" i="8"/>
  <c r="E191" i="8"/>
  <c r="G190" i="8"/>
  <c r="F190" i="8"/>
  <c r="E190" i="8"/>
  <c r="F189" i="8"/>
  <c r="E189" i="8"/>
  <c r="G189" i="8" s="1"/>
  <c r="E188" i="8"/>
  <c r="G187" i="8"/>
  <c r="F187" i="8"/>
  <c r="E187" i="8"/>
  <c r="F186" i="8"/>
  <c r="E186" i="8"/>
  <c r="G186" i="8" s="1"/>
  <c r="F185" i="8"/>
  <c r="E185" i="8"/>
  <c r="G185" i="8" s="1"/>
  <c r="E184" i="8"/>
  <c r="E183" i="8"/>
  <c r="G183" i="8" s="1"/>
  <c r="G182" i="8"/>
  <c r="F182" i="8"/>
  <c r="E182" i="8"/>
  <c r="E181" i="8"/>
  <c r="G181" i="8" s="1"/>
  <c r="E180" i="8"/>
  <c r="G180" i="8" s="1"/>
  <c r="E179" i="8"/>
  <c r="G179" i="8" s="1"/>
  <c r="G178" i="8"/>
  <c r="E178" i="8"/>
  <c r="F178" i="8" s="1"/>
  <c r="F177" i="8"/>
  <c r="E177" i="8"/>
  <c r="G177" i="8" s="1"/>
  <c r="G176" i="8"/>
  <c r="E176" i="8"/>
  <c r="F176" i="8" s="1"/>
  <c r="G175" i="8"/>
  <c r="F175" i="8"/>
  <c r="E175" i="8"/>
  <c r="G174" i="8"/>
  <c r="F174" i="8"/>
  <c r="E174" i="8"/>
  <c r="F173" i="8"/>
  <c r="E173" i="8"/>
  <c r="G173" i="8" s="1"/>
  <c r="E172" i="8"/>
  <c r="G171" i="8"/>
  <c r="F171" i="8"/>
  <c r="E171" i="8"/>
  <c r="F170" i="8"/>
  <c r="E170" i="8"/>
  <c r="G170" i="8" s="1"/>
  <c r="F169" i="8"/>
  <c r="E169" i="8"/>
  <c r="G169" i="8" s="1"/>
  <c r="E168" i="8"/>
  <c r="E167" i="8"/>
  <c r="G167" i="8" s="1"/>
  <c r="G166" i="8"/>
  <c r="F166" i="8"/>
  <c r="E166" i="8"/>
  <c r="E165" i="8"/>
  <c r="G165" i="8" s="1"/>
  <c r="E164" i="8"/>
  <c r="G164" i="8" s="1"/>
  <c r="E163" i="8"/>
  <c r="G163" i="8" s="1"/>
  <c r="G162" i="8"/>
  <c r="E162" i="8"/>
  <c r="F162" i="8" s="1"/>
  <c r="E161" i="8"/>
  <c r="G161" i="8" s="1"/>
  <c r="G160" i="8"/>
  <c r="E160" i="8"/>
  <c r="F160" i="8" s="1"/>
  <c r="G159" i="8"/>
  <c r="F159" i="8"/>
  <c r="E159" i="8"/>
  <c r="G158" i="8"/>
  <c r="F158" i="8"/>
  <c r="E158" i="8"/>
  <c r="F157" i="8"/>
  <c r="E157" i="8"/>
  <c r="G157" i="8" s="1"/>
  <c r="E156" i="8"/>
  <c r="G155" i="8"/>
  <c r="F155" i="8"/>
  <c r="E155" i="8"/>
  <c r="F154" i="8"/>
  <c r="E154" i="8"/>
  <c r="G154" i="8" s="1"/>
  <c r="F153" i="8"/>
  <c r="E153" i="8"/>
  <c r="G153" i="8" s="1"/>
  <c r="E152" i="8"/>
  <c r="E151" i="8"/>
  <c r="G151" i="8" s="1"/>
  <c r="G150" i="8"/>
  <c r="F150" i="8"/>
  <c r="E150" i="8"/>
  <c r="E149" i="8"/>
  <c r="G149" i="8" s="1"/>
  <c r="E148" i="8"/>
  <c r="G148" i="8" s="1"/>
  <c r="E147" i="8"/>
  <c r="G147" i="8" s="1"/>
  <c r="G146" i="8"/>
  <c r="E146" i="8"/>
  <c r="F146" i="8" s="1"/>
  <c r="E145" i="8"/>
  <c r="G145" i="8" s="1"/>
  <c r="G144" i="8"/>
  <c r="E144" i="8"/>
  <c r="F144" i="8" s="1"/>
  <c r="G143" i="8"/>
  <c r="E143" i="8"/>
  <c r="F143" i="8" s="1"/>
  <c r="G142" i="8"/>
  <c r="F142" i="8"/>
  <c r="E142" i="8"/>
  <c r="F141" i="8"/>
  <c r="E141" i="8"/>
  <c r="G141" i="8" s="1"/>
  <c r="E140" i="8"/>
  <c r="G139" i="8"/>
  <c r="F139" i="8"/>
  <c r="E139" i="8"/>
  <c r="F138" i="8"/>
  <c r="E138" i="8"/>
  <c r="G138" i="8" s="1"/>
  <c r="F137" i="8"/>
  <c r="E137" i="8"/>
  <c r="G137" i="8" s="1"/>
  <c r="E136" i="8"/>
  <c r="E135" i="8"/>
  <c r="G135" i="8" s="1"/>
  <c r="G134" i="8"/>
  <c r="F134" i="8"/>
  <c r="E134" i="8"/>
  <c r="E133" i="8"/>
  <c r="G133" i="8" s="1"/>
  <c r="E132" i="8"/>
  <c r="G132" i="8" s="1"/>
  <c r="E131" i="8"/>
  <c r="G131" i="8" s="1"/>
  <c r="G130" i="8"/>
  <c r="E130" i="8"/>
  <c r="F130" i="8" s="1"/>
  <c r="F129" i="8"/>
  <c r="E129" i="8"/>
  <c r="G129" i="8" s="1"/>
  <c r="G128" i="8"/>
  <c r="E128" i="8"/>
  <c r="F128" i="8" s="1"/>
  <c r="G127" i="8"/>
  <c r="E127" i="8"/>
  <c r="F127" i="8" s="1"/>
  <c r="G126" i="8"/>
  <c r="F126" i="8"/>
  <c r="E126" i="8"/>
  <c r="F125" i="8"/>
  <c r="E125" i="8"/>
  <c r="G125" i="8" s="1"/>
  <c r="E124" i="8"/>
  <c r="G123" i="8"/>
  <c r="F123" i="8"/>
  <c r="E123" i="8"/>
  <c r="F122" i="8"/>
  <c r="E122" i="8"/>
  <c r="G122" i="8" s="1"/>
  <c r="F121" i="8"/>
  <c r="E121" i="8"/>
  <c r="G121" i="8" s="1"/>
  <c r="E120" i="8"/>
  <c r="E119" i="8"/>
  <c r="G119" i="8" s="1"/>
  <c r="G118" i="8"/>
  <c r="F118" i="8"/>
  <c r="E118" i="8"/>
  <c r="E117" i="8"/>
  <c r="G117" i="8" s="1"/>
  <c r="E116" i="8"/>
  <c r="G116" i="8" s="1"/>
  <c r="E115" i="8"/>
  <c r="G115" i="8" s="1"/>
  <c r="G114" i="8"/>
  <c r="E114" i="8"/>
  <c r="F114" i="8" s="1"/>
  <c r="E113" i="8"/>
  <c r="G113" i="8" s="1"/>
  <c r="G112" i="8"/>
  <c r="E112" i="8"/>
  <c r="F112" i="8" s="1"/>
  <c r="G111" i="8"/>
  <c r="E111" i="8"/>
  <c r="F111" i="8" s="1"/>
  <c r="G110" i="8"/>
  <c r="E110" i="8"/>
  <c r="F110" i="8" s="1"/>
  <c r="F109" i="8"/>
  <c r="E109" i="8"/>
  <c r="G109" i="8" s="1"/>
  <c r="E108" i="8"/>
  <c r="G107" i="8"/>
  <c r="F107" i="8"/>
  <c r="E107" i="8"/>
  <c r="F106" i="8"/>
  <c r="E106" i="8"/>
  <c r="G106" i="8" s="1"/>
  <c r="E105" i="8"/>
  <c r="G105" i="8" s="1"/>
  <c r="E104" i="8"/>
  <c r="E103" i="8"/>
  <c r="G103" i="8" s="1"/>
  <c r="G102" i="8"/>
  <c r="F102" i="8"/>
  <c r="E102" i="8"/>
  <c r="E101" i="8"/>
  <c r="G101" i="8" s="1"/>
  <c r="E100" i="8"/>
  <c r="G100" i="8" s="1"/>
  <c r="E99" i="8"/>
  <c r="G99" i="8" s="1"/>
  <c r="G98" i="8"/>
  <c r="E98" i="8"/>
  <c r="F98" i="8" s="1"/>
  <c r="F97" i="8"/>
  <c r="E97" i="8"/>
  <c r="G97" i="8" s="1"/>
  <c r="G96" i="8"/>
  <c r="E96" i="8"/>
  <c r="F96" i="8" s="1"/>
  <c r="G95" i="8"/>
  <c r="E95" i="8"/>
  <c r="F95" i="8" s="1"/>
  <c r="E94" i="8"/>
  <c r="G94" i="8" s="1"/>
  <c r="F93" i="8"/>
  <c r="E93" i="8"/>
  <c r="G93" i="8" s="1"/>
  <c r="E92" i="8"/>
  <c r="G91" i="8"/>
  <c r="F91" i="8"/>
  <c r="E91" i="8"/>
  <c r="F90" i="8"/>
  <c r="E90" i="8"/>
  <c r="G90" i="8" s="1"/>
  <c r="F89" i="8"/>
  <c r="E89" i="8"/>
  <c r="G89" i="8" s="1"/>
  <c r="E88" i="8"/>
  <c r="E87" i="8"/>
  <c r="G87" i="8" s="1"/>
  <c r="G86" i="8"/>
  <c r="F86" i="8"/>
  <c r="E86" i="8"/>
  <c r="E85" i="8"/>
  <c r="G85" i="8" s="1"/>
  <c r="E84" i="8"/>
  <c r="G84" i="8" s="1"/>
  <c r="E83" i="8"/>
  <c r="G83" i="8" s="1"/>
  <c r="G82" i="8"/>
  <c r="E82" i="8"/>
  <c r="F82" i="8" s="1"/>
  <c r="E81" i="8"/>
  <c r="G81" i="8" s="1"/>
  <c r="G80" i="8"/>
  <c r="E80" i="8"/>
  <c r="F80" i="8" s="1"/>
  <c r="G79" i="8"/>
  <c r="E79" i="8"/>
  <c r="F79" i="8" s="1"/>
  <c r="G78" i="8"/>
  <c r="E78" i="8"/>
  <c r="F78" i="8" s="1"/>
  <c r="F77" i="8"/>
  <c r="E77" i="8"/>
  <c r="G77" i="8" s="1"/>
  <c r="E76" i="8"/>
  <c r="G75" i="8"/>
  <c r="F75" i="8"/>
  <c r="E75" i="8"/>
  <c r="F74" i="8"/>
  <c r="E74" i="8"/>
  <c r="G74" i="8" s="1"/>
  <c r="E73" i="8"/>
  <c r="G73" i="8" s="1"/>
  <c r="E72" i="8"/>
  <c r="E71" i="8"/>
  <c r="G71" i="8" s="1"/>
  <c r="G70" i="8"/>
  <c r="F70" i="8"/>
  <c r="E70" i="8"/>
  <c r="E69" i="8"/>
  <c r="G69" i="8" s="1"/>
  <c r="E68" i="8"/>
  <c r="G68" i="8" s="1"/>
  <c r="E67" i="8"/>
  <c r="G67" i="8" s="1"/>
  <c r="G66" i="8"/>
  <c r="E66" i="8"/>
  <c r="F66" i="8" s="1"/>
  <c r="E65" i="8"/>
  <c r="G65" i="8" s="1"/>
  <c r="G64" i="8"/>
  <c r="E64" i="8"/>
  <c r="F64" i="8" s="1"/>
  <c r="G63" i="8"/>
  <c r="E63" i="8"/>
  <c r="F63" i="8" s="1"/>
  <c r="E62" i="8"/>
  <c r="G62" i="8" s="1"/>
  <c r="F61" i="8"/>
  <c r="E61" i="8"/>
  <c r="G61" i="8" s="1"/>
  <c r="E60" i="8"/>
  <c r="G59" i="8"/>
  <c r="F59" i="8"/>
  <c r="E59" i="8"/>
  <c r="F58" i="8"/>
  <c r="E58" i="8"/>
  <c r="G58" i="8" s="1"/>
  <c r="G57" i="8"/>
  <c r="F57" i="8"/>
  <c r="E57" i="8"/>
  <c r="E56" i="8"/>
  <c r="E55" i="8"/>
  <c r="G55" i="8" s="1"/>
  <c r="G54" i="8"/>
  <c r="F54" i="8"/>
  <c r="E54" i="8"/>
  <c r="E53" i="8"/>
  <c r="G53" i="8" s="1"/>
  <c r="E52" i="8"/>
  <c r="G52" i="8" s="1"/>
  <c r="E51" i="8"/>
  <c r="G51" i="8" s="1"/>
  <c r="G50" i="8"/>
  <c r="E50" i="8"/>
  <c r="F50" i="8" s="1"/>
  <c r="E49" i="8"/>
  <c r="G49" i="8" s="1"/>
  <c r="G48" i="8"/>
  <c r="E48" i="8"/>
  <c r="F48" i="8" s="1"/>
  <c r="G47" i="8"/>
  <c r="E47" i="8"/>
  <c r="F47" i="8" s="1"/>
  <c r="G46" i="8"/>
  <c r="E46" i="8"/>
  <c r="F46" i="8" s="1"/>
  <c r="F45" i="8"/>
  <c r="E45" i="8"/>
  <c r="G45" i="8" s="1"/>
  <c r="E44" i="8"/>
  <c r="G43" i="8"/>
  <c r="F43" i="8"/>
  <c r="E43" i="8"/>
  <c r="F42" i="8"/>
  <c r="E42" i="8"/>
  <c r="G42" i="8" s="1"/>
  <c r="G41" i="8"/>
  <c r="F41" i="8"/>
  <c r="E41" i="8"/>
  <c r="E40" i="8"/>
  <c r="E39" i="8"/>
  <c r="G39" i="8" s="1"/>
  <c r="G38" i="8"/>
  <c r="F38" i="8"/>
  <c r="E38" i="8"/>
  <c r="E37" i="8"/>
  <c r="G37" i="8" s="1"/>
  <c r="E36" i="8"/>
  <c r="G36" i="8" s="1"/>
  <c r="E35" i="8"/>
  <c r="G35" i="8" s="1"/>
  <c r="G34" i="8"/>
  <c r="E34" i="8"/>
  <c r="F34" i="8" s="1"/>
  <c r="E33" i="8"/>
  <c r="G33" i="8" s="1"/>
  <c r="G32" i="8"/>
  <c r="E32" i="8"/>
  <c r="F32" i="8" s="1"/>
  <c r="G31" i="8"/>
  <c r="E31" i="8"/>
  <c r="F31" i="8" s="1"/>
  <c r="E26" i="8"/>
  <c r="G26" i="8" s="1"/>
  <c r="F25" i="8"/>
  <c r="E25" i="8"/>
  <c r="G25" i="8" s="1"/>
  <c r="E24" i="8"/>
  <c r="G23" i="8"/>
  <c r="F23" i="8"/>
  <c r="E23" i="8"/>
  <c r="F22" i="8"/>
  <c r="E22" i="8"/>
  <c r="G22" i="8" s="1"/>
  <c r="G21" i="8"/>
  <c r="F21" i="8"/>
  <c r="E21" i="8"/>
  <c r="E20" i="8"/>
  <c r="E19" i="8"/>
  <c r="G19" i="8" s="1"/>
  <c r="G18" i="8"/>
  <c r="F18" i="8"/>
  <c r="E18" i="8"/>
  <c r="E17" i="8"/>
  <c r="G17" i="8" s="1"/>
  <c r="D17" i="8"/>
  <c r="G16" i="8"/>
  <c r="F16" i="8"/>
  <c r="E16" i="8"/>
  <c r="E15" i="8"/>
  <c r="E14" i="8"/>
  <c r="G14" i="8" s="1"/>
  <c r="G13" i="8"/>
  <c r="F13" i="8"/>
  <c r="G12" i="8"/>
  <c r="E12" i="8"/>
  <c r="F12" i="8" s="1"/>
  <c r="G11" i="8"/>
  <c r="E11" i="8"/>
  <c r="F11" i="8" s="1"/>
  <c r="E10" i="8"/>
  <c r="G10" i="8" s="1"/>
  <c r="F9" i="8"/>
  <c r="E9" i="8"/>
  <c r="G9" i="8" s="1"/>
  <c r="E8" i="8"/>
  <c r="G7" i="8"/>
  <c r="F7" i="8"/>
  <c r="E7" i="8"/>
  <c r="F6" i="8"/>
  <c r="E6" i="8"/>
  <c r="G6" i="8" s="1"/>
  <c r="G5" i="8"/>
  <c r="F5" i="8"/>
  <c r="E5" i="8"/>
  <c r="E4" i="8"/>
  <c r="G191" i="7"/>
  <c r="F191" i="7"/>
  <c r="G190" i="7"/>
  <c r="F190" i="7"/>
  <c r="G189" i="7"/>
  <c r="F189" i="7"/>
  <c r="G188" i="7"/>
  <c r="F188" i="7"/>
  <c r="G187" i="7"/>
  <c r="F187" i="7"/>
  <c r="G186" i="7"/>
  <c r="F186" i="7"/>
  <c r="G185" i="7"/>
  <c r="F185" i="7"/>
  <c r="G184" i="7"/>
  <c r="F184" i="7"/>
  <c r="G183" i="7"/>
  <c r="F183" i="7"/>
  <c r="G182" i="7"/>
  <c r="F182" i="7"/>
  <c r="G181" i="7"/>
  <c r="F181" i="7"/>
  <c r="G180" i="7"/>
  <c r="F180" i="7"/>
  <c r="G179" i="7"/>
  <c r="F179" i="7"/>
  <c r="G178" i="7"/>
  <c r="F178" i="7"/>
  <c r="G177" i="7"/>
  <c r="F177" i="7"/>
  <c r="G176" i="7"/>
  <c r="F176" i="7"/>
  <c r="G175" i="7"/>
  <c r="F175" i="7"/>
  <c r="G174" i="7"/>
  <c r="F174" i="7"/>
  <c r="G173" i="7"/>
  <c r="F173" i="7"/>
  <c r="G172" i="7"/>
  <c r="F172" i="7"/>
  <c r="G171" i="7"/>
  <c r="F171" i="7"/>
  <c r="G170" i="7"/>
  <c r="F170" i="7"/>
  <c r="G169" i="7"/>
  <c r="F169" i="7"/>
  <c r="G168" i="7"/>
  <c r="F168" i="7"/>
  <c r="G167" i="7"/>
  <c r="F167" i="7"/>
  <c r="G166" i="7"/>
  <c r="F166" i="7"/>
  <c r="G165" i="7"/>
  <c r="F165" i="7"/>
  <c r="G164" i="7"/>
  <c r="F164" i="7"/>
  <c r="G163" i="7"/>
  <c r="F163" i="7"/>
  <c r="G162" i="7"/>
  <c r="F162" i="7"/>
  <c r="G161" i="7"/>
  <c r="F161" i="7"/>
  <c r="G160" i="7"/>
  <c r="F160" i="7"/>
  <c r="G159" i="7"/>
  <c r="F159" i="7"/>
  <c r="G158" i="7"/>
  <c r="F158" i="7"/>
  <c r="G157" i="7"/>
  <c r="F157" i="7"/>
  <c r="G156" i="7"/>
  <c r="F156" i="7"/>
  <c r="G155" i="7"/>
  <c r="F155" i="7"/>
  <c r="G154" i="7"/>
  <c r="F154" i="7"/>
  <c r="G153" i="7"/>
  <c r="F153" i="7"/>
  <c r="G152" i="7"/>
  <c r="F152" i="7"/>
  <c r="G151" i="7"/>
  <c r="F151" i="7"/>
  <c r="G150" i="7"/>
  <c r="F150" i="7"/>
  <c r="G149" i="7"/>
  <c r="F149" i="7"/>
  <c r="G148" i="7"/>
  <c r="F148" i="7"/>
  <c r="G147" i="7"/>
  <c r="F147" i="7"/>
  <c r="G146" i="7"/>
  <c r="F146" i="7"/>
  <c r="G145" i="7"/>
  <c r="F145" i="7"/>
  <c r="G144" i="7"/>
  <c r="F144" i="7"/>
  <c r="G143" i="7"/>
  <c r="F143" i="7"/>
  <c r="G142" i="7"/>
  <c r="F142" i="7"/>
  <c r="G141" i="7"/>
  <c r="F141" i="7"/>
  <c r="G140" i="7"/>
  <c r="F140" i="7"/>
  <c r="G139" i="7"/>
  <c r="F139" i="7"/>
  <c r="G138" i="7"/>
  <c r="F138" i="7"/>
  <c r="G137" i="7"/>
  <c r="F137" i="7"/>
  <c r="G136" i="7"/>
  <c r="F136" i="7"/>
  <c r="G135" i="7"/>
  <c r="F135" i="7"/>
  <c r="G134" i="7"/>
  <c r="F134" i="7"/>
  <c r="G133" i="7"/>
  <c r="F133" i="7"/>
  <c r="G132" i="7"/>
  <c r="F132" i="7"/>
  <c r="G131" i="7"/>
  <c r="F131" i="7"/>
  <c r="G130" i="7"/>
  <c r="F130" i="7"/>
  <c r="G129" i="7"/>
  <c r="F129" i="7"/>
  <c r="G128" i="7"/>
  <c r="F128" i="7"/>
  <c r="G127" i="7"/>
  <c r="F127" i="7"/>
  <c r="G126" i="7"/>
  <c r="F126" i="7"/>
  <c r="G125" i="7"/>
  <c r="F125" i="7"/>
  <c r="G124" i="7"/>
  <c r="F124" i="7"/>
  <c r="G123" i="7"/>
  <c r="F123" i="7"/>
  <c r="G122" i="7"/>
  <c r="F122" i="7"/>
  <c r="G121" i="7"/>
  <c r="F121" i="7"/>
  <c r="G120" i="7"/>
  <c r="F120" i="7"/>
  <c r="G119" i="7"/>
  <c r="F119" i="7"/>
  <c r="G118" i="7"/>
  <c r="F118" i="7"/>
  <c r="G117" i="7"/>
  <c r="F117" i="7"/>
  <c r="G116" i="7"/>
  <c r="F116" i="7"/>
  <c r="G115" i="7"/>
  <c r="F115" i="7"/>
  <c r="G114" i="7"/>
  <c r="F114" i="7"/>
  <c r="G113" i="7"/>
  <c r="F113" i="7"/>
  <c r="G112" i="7"/>
  <c r="F112" i="7"/>
  <c r="G111" i="7"/>
  <c r="F111" i="7"/>
  <c r="G110" i="7"/>
  <c r="F110" i="7"/>
  <c r="G109" i="7"/>
  <c r="F109" i="7"/>
  <c r="G108" i="7"/>
  <c r="F108" i="7"/>
  <c r="G107" i="7"/>
  <c r="F107" i="7"/>
  <c r="G106" i="7"/>
  <c r="F106" i="7"/>
  <c r="G105" i="7"/>
  <c r="F105" i="7"/>
  <c r="G104" i="7"/>
  <c r="F104" i="7"/>
  <c r="G103" i="7"/>
  <c r="F103" i="7"/>
  <c r="G102" i="7"/>
  <c r="F102" i="7"/>
  <c r="G101" i="7"/>
  <c r="F101" i="7"/>
  <c r="G100" i="7"/>
  <c r="F100" i="7"/>
  <c r="G99" i="7"/>
  <c r="F99" i="7"/>
  <c r="G98" i="7"/>
  <c r="F98" i="7"/>
  <c r="G97" i="7"/>
  <c r="F97" i="7"/>
  <c r="G96" i="7"/>
  <c r="F96" i="7"/>
  <c r="G95" i="7"/>
  <c r="F95" i="7"/>
  <c r="G94" i="7"/>
  <c r="F94" i="7"/>
  <c r="G93" i="7"/>
  <c r="F93" i="7"/>
  <c r="G92" i="7"/>
  <c r="F92" i="7"/>
  <c r="G91" i="7"/>
  <c r="F91" i="7"/>
  <c r="G90" i="7"/>
  <c r="F90" i="7"/>
  <c r="G89" i="7"/>
  <c r="F89" i="7"/>
  <c r="G88" i="7"/>
  <c r="F88" i="7"/>
  <c r="G87" i="7"/>
  <c r="F87" i="7"/>
  <c r="G86" i="7"/>
  <c r="F86" i="7"/>
  <c r="G85" i="7"/>
  <c r="F85" i="7"/>
  <c r="G84" i="7"/>
  <c r="F84" i="7"/>
  <c r="G83" i="7"/>
  <c r="F83" i="7"/>
  <c r="G82" i="7"/>
  <c r="F82" i="7"/>
  <c r="G81" i="7"/>
  <c r="F81" i="7"/>
  <c r="G80" i="7"/>
  <c r="F80" i="7"/>
  <c r="G79" i="7"/>
  <c r="F79" i="7"/>
  <c r="G78" i="7"/>
  <c r="F78" i="7"/>
  <c r="G77" i="7"/>
  <c r="F77" i="7"/>
  <c r="G76" i="7"/>
  <c r="F76" i="7"/>
  <c r="G75" i="7"/>
  <c r="F75" i="7"/>
  <c r="G74" i="7"/>
  <c r="F74" i="7"/>
  <c r="G73" i="7"/>
  <c r="F73" i="7"/>
  <c r="G72" i="7"/>
  <c r="F72" i="7"/>
  <c r="G71" i="7"/>
  <c r="F71" i="7"/>
  <c r="G70" i="7"/>
  <c r="F70" i="7"/>
  <c r="G69" i="7"/>
  <c r="F69" i="7"/>
  <c r="G68" i="7"/>
  <c r="F68" i="7"/>
  <c r="G67" i="7"/>
  <c r="F67" i="7"/>
  <c r="G66" i="7"/>
  <c r="F66" i="7"/>
  <c r="G65" i="7"/>
  <c r="F65" i="7"/>
  <c r="G64" i="7"/>
  <c r="F64" i="7"/>
  <c r="G63" i="7"/>
  <c r="F63" i="7"/>
  <c r="G62" i="7"/>
  <c r="F62" i="7"/>
  <c r="G61" i="7"/>
  <c r="F61" i="7"/>
  <c r="G60" i="7"/>
  <c r="F60" i="7"/>
  <c r="G59" i="7"/>
  <c r="F59" i="7"/>
  <c r="G58" i="7"/>
  <c r="F58" i="7"/>
  <c r="G57" i="7"/>
  <c r="F57" i="7"/>
  <c r="G56" i="7"/>
  <c r="F56" i="7"/>
  <c r="G55" i="7"/>
  <c r="F55" i="7"/>
  <c r="G54" i="7"/>
  <c r="F54" i="7"/>
  <c r="G53" i="7"/>
  <c r="F53" i="7"/>
  <c r="G52" i="7"/>
  <c r="F52" i="7"/>
  <c r="G51" i="7"/>
  <c r="F51" i="7"/>
  <c r="G50" i="7"/>
  <c r="F50" i="7"/>
  <c r="G49" i="7"/>
  <c r="F49" i="7"/>
  <c r="G48" i="7"/>
  <c r="F48" i="7"/>
  <c r="G47" i="7"/>
  <c r="F47" i="7"/>
  <c r="G46" i="7"/>
  <c r="F46" i="7"/>
  <c r="G45" i="7"/>
  <c r="F45" i="7"/>
  <c r="G44" i="7"/>
  <c r="F44" i="7"/>
  <c r="G43" i="7"/>
  <c r="F43" i="7"/>
  <c r="G42" i="7"/>
  <c r="F42" i="7"/>
  <c r="G41" i="7"/>
  <c r="F41" i="7"/>
  <c r="G40" i="7"/>
  <c r="F40" i="7"/>
  <c r="G39" i="7"/>
  <c r="F39" i="7"/>
  <c r="G38" i="7"/>
  <c r="F38" i="7"/>
  <c r="G37" i="7"/>
  <c r="F37" i="7"/>
  <c r="G36" i="7"/>
  <c r="F36" i="7"/>
  <c r="G35" i="7"/>
  <c r="F35" i="7"/>
  <c r="G34" i="7"/>
  <c r="F34" i="7"/>
  <c r="G33" i="7"/>
  <c r="F33" i="7"/>
  <c r="G32" i="7"/>
  <c r="F32" i="7"/>
  <c r="G31" i="7"/>
  <c r="F31" i="7"/>
  <c r="G26" i="7"/>
  <c r="F26" i="7"/>
  <c r="G25" i="7"/>
  <c r="F25" i="7"/>
  <c r="G24" i="7"/>
  <c r="F24" i="7"/>
  <c r="G23" i="7"/>
  <c r="F23" i="7"/>
  <c r="G22" i="7"/>
  <c r="F22" i="7"/>
  <c r="G21" i="7"/>
  <c r="F21" i="7"/>
  <c r="G20" i="7"/>
  <c r="F20" i="7"/>
  <c r="G19" i="7"/>
  <c r="F19" i="7"/>
  <c r="G18" i="7"/>
  <c r="F18" i="7"/>
  <c r="G17" i="7"/>
  <c r="F17" i="7"/>
  <c r="D17" i="7"/>
  <c r="G16" i="7"/>
  <c r="F16" i="7"/>
  <c r="G15" i="7"/>
  <c r="F15" i="7"/>
  <c r="G14" i="7"/>
  <c r="F14" i="7"/>
  <c r="T13" i="7"/>
  <c r="G13" i="7"/>
  <c r="F13" i="7"/>
  <c r="T12" i="7"/>
  <c r="G12" i="7"/>
  <c r="F12" i="7"/>
  <c r="G11" i="7"/>
  <c r="F11" i="7"/>
  <c r="G10" i="7"/>
  <c r="F10" i="7"/>
  <c r="G9" i="7"/>
  <c r="F9" i="7"/>
  <c r="G8" i="7"/>
  <c r="F8" i="7"/>
  <c r="G7" i="7"/>
  <c r="F7" i="7"/>
  <c r="G6" i="7"/>
  <c r="F6" i="7"/>
  <c r="G5" i="7"/>
  <c r="F5" i="7"/>
  <c r="G4" i="7"/>
  <c r="F4" i="7"/>
  <c r="D217" i="6"/>
  <c r="D216" i="6"/>
  <c r="D215" i="6"/>
  <c r="D214" i="6"/>
  <c r="D213" i="6"/>
  <c r="D212" i="6"/>
  <c r="D211" i="6"/>
  <c r="D210" i="6"/>
  <c r="D209" i="6"/>
  <c r="D208" i="6"/>
  <c r="D207" i="6"/>
  <c r="D206" i="6"/>
  <c r="D205" i="6"/>
  <c r="D204" i="6"/>
  <c r="D203" i="6"/>
  <c r="D202" i="6"/>
  <c r="G201" i="6"/>
  <c r="F201" i="6"/>
  <c r="D201" i="6"/>
  <c r="G200" i="6"/>
  <c r="F200" i="6"/>
  <c r="D200" i="6"/>
  <c r="G199" i="6"/>
  <c r="F199" i="6"/>
  <c r="D199" i="6"/>
  <c r="G198" i="6"/>
  <c r="F198" i="6"/>
  <c r="D198" i="6"/>
  <c r="G197" i="6"/>
  <c r="F197" i="6"/>
  <c r="D197" i="6"/>
  <c r="G196" i="6"/>
  <c r="F196" i="6"/>
  <c r="D196" i="6"/>
  <c r="G195" i="6"/>
  <c r="F195" i="6"/>
  <c r="D195" i="6"/>
  <c r="G194" i="6"/>
  <c r="F194" i="6"/>
  <c r="D194" i="6"/>
  <c r="G193" i="6"/>
  <c r="F193" i="6"/>
  <c r="D193" i="6"/>
  <c r="G192" i="6"/>
  <c r="F192" i="6"/>
  <c r="D192" i="6"/>
  <c r="G191" i="6"/>
  <c r="F191" i="6"/>
  <c r="G190" i="6"/>
  <c r="F190" i="6"/>
  <c r="G189" i="6"/>
  <c r="F189" i="6"/>
  <c r="G188" i="6"/>
  <c r="F188" i="6"/>
  <c r="G187" i="6"/>
  <c r="F187" i="6"/>
  <c r="G186" i="6"/>
  <c r="F186" i="6"/>
  <c r="G185" i="6"/>
  <c r="F185" i="6"/>
  <c r="G184" i="6"/>
  <c r="F184" i="6"/>
  <c r="G183" i="6"/>
  <c r="F183" i="6"/>
  <c r="G182" i="6"/>
  <c r="F182" i="6"/>
  <c r="G181" i="6"/>
  <c r="F181" i="6"/>
  <c r="G180" i="6"/>
  <c r="F180" i="6"/>
  <c r="G179" i="6"/>
  <c r="F179" i="6"/>
  <c r="G178" i="6"/>
  <c r="F178" i="6"/>
  <c r="G177" i="6"/>
  <c r="F177" i="6"/>
  <c r="G176" i="6"/>
  <c r="F176" i="6"/>
  <c r="G175" i="6"/>
  <c r="F175" i="6"/>
  <c r="G174" i="6"/>
  <c r="F174" i="6"/>
  <c r="G173" i="6"/>
  <c r="F173" i="6"/>
  <c r="G172" i="6"/>
  <c r="F172" i="6"/>
  <c r="G171" i="6"/>
  <c r="F171" i="6"/>
  <c r="G170" i="6"/>
  <c r="F170" i="6"/>
  <c r="G169" i="6"/>
  <c r="F169" i="6"/>
  <c r="G168" i="6"/>
  <c r="F168" i="6"/>
  <c r="G167" i="6"/>
  <c r="F167" i="6"/>
  <c r="G166" i="6"/>
  <c r="F166" i="6"/>
  <c r="G165" i="6"/>
  <c r="F165" i="6"/>
  <c r="G164" i="6"/>
  <c r="F164" i="6"/>
  <c r="G163" i="6"/>
  <c r="F163" i="6"/>
  <c r="G162" i="6"/>
  <c r="F162" i="6"/>
  <c r="G161" i="6"/>
  <c r="F161" i="6"/>
  <c r="G160" i="6"/>
  <c r="F160" i="6"/>
  <c r="G159" i="6"/>
  <c r="F159" i="6"/>
  <c r="G158" i="6"/>
  <c r="F158" i="6"/>
  <c r="G157" i="6"/>
  <c r="F157" i="6"/>
  <c r="G156" i="6"/>
  <c r="F156" i="6"/>
  <c r="G155" i="6"/>
  <c r="F155" i="6"/>
  <c r="G154" i="6"/>
  <c r="F154" i="6"/>
  <c r="G153" i="6"/>
  <c r="F153" i="6"/>
  <c r="G152" i="6"/>
  <c r="F152" i="6"/>
  <c r="G151" i="6"/>
  <c r="F151" i="6"/>
  <c r="G150" i="6"/>
  <c r="F150" i="6"/>
  <c r="G149" i="6"/>
  <c r="F149" i="6"/>
  <c r="G148" i="6"/>
  <c r="F148" i="6"/>
  <c r="G147" i="6"/>
  <c r="F147" i="6"/>
  <c r="G146" i="6"/>
  <c r="F146" i="6"/>
  <c r="G145" i="6"/>
  <c r="F145" i="6"/>
  <c r="G144" i="6"/>
  <c r="F144" i="6"/>
  <c r="G143" i="6"/>
  <c r="F143" i="6"/>
  <c r="G142" i="6"/>
  <c r="F142" i="6"/>
  <c r="G141" i="6"/>
  <c r="F141" i="6"/>
  <c r="G140" i="6"/>
  <c r="F140" i="6"/>
  <c r="G139" i="6"/>
  <c r="F139" i="6"/>
  <c r="G138" i="6"/>
  <c r="F138" i="6"/>
  <c r="G137" i="6"/>
  <c r="F137" i="6"/>
  <c r="G136" i="6"/>
  <c r="F136" i="6"/>
  <c r="G135" i="6"/>
  <c r="F135" i="6"/>
  <c r="G134" i="6"/>
  <c r="F134" i="6"/>
  <c r="G133" i="6"/>
  <c r="F133" i="6"/>
  <c r="G132" i="6"/>
  <c r="F132" i="6"/>
  <c r="G131" i="6"/>
  <c r="F131" i="6"/>
  <c r="G130" i="6"/>
  <c r="F130" i="6"/>
  <c r="G129" i="6"/>
  <c r="F129" i="6"/>
  <c r="G128" i="6"/>
  <c r="F128" i="6"/>
  <c r="G127" i="6"/>
  <c r="F127" i="6"/>
  <c r="G126" i="6"/>
  <c r="F126" i="6"/>
  <c r="G125" i="6"/>
  <c r="F125" i="6"/>
  <c r="G124" i="6"/>
  <c r="F124" i="6"/>
  <c r="G123" i="6"/>
  <c r="F123" i="6"/>
  <c r="G122" i="6"/>
  <c r="F122" i="6"/>
  <c r="G121" i="6"/>
  <c r="F121" i="6"/>
  <c r="G120" i="6"/>
  <c r="F120" i="6"/>
  <c r="G119" i="6"/>
  <c r="F119" i="6"/>
  <c r="G118" i="6"/>
  <c r="F118" i="6"/>
  <c r="G117" i="6"/>
  <c r="F117" i="6"/>
  <c r="G116" i="6"/>
  <c r="F116" i="6"/>
  <c r="G115" i="6"/>
  <c r="F115" i="6"/>
  <c r="G114" i="6"/>
  <c r="F114" i="6"/>
  <c r="G113" i="6"/>
  <c r="F113" i="6"/>
  <c r="G112" i="6"/>
  <c r="F112" i="6"/>
  <c r="G111" i="6"/>
  <c r="F111" i="6"/>
  <c r="G110" i="6"/>
  <c r="F110" i="6"/>
  <c r="G109" i="6"/>
  <c r="F109" i="6"/>
  <c r="G108" i="6"/>
  <c r="F108" i="6"/>
  <c r="G107" i="6"/>
  <c r="F107" i="6"/>
  <c r="G106" i="6"/>
  <c r="F106" i="6"/>
  <c r="G105" i="6"/>
  <c r="F105" i="6"/>
  <c r="G104" i="6"/>
  <c r="F104" i="6"/>
  <c r="G103" i="6"/>
  <c r="F103" i="6"/>
  <c r="G102" i="6"/>
  <c r="F102" i="6"/>
  <c r="G101" i="6"/>
  <c r="F101" i="6"/>
  <c r="G100" i="6"/>
  <c r="F100" i="6"/>
  <c r="G99" i="6"/>
  <c r="F99" i="6"/>
  <c r="G98" i="6"/>
  <c r="F98" i="6"/>
  <c r="G97" i="6"/>
  <c r="F97" i="6"/>
  <c r="G96" i="6"/>
  <c r="F96" i="6"/>
  <c r="G95" i="6"/>
  <c r="F95" i="6"/>
  <c r="G94" i="6"/>
  <c r="F94" i="6"/>
  <c r="G93" i="6"/>
  <c r="F93" i="6"/>
  <c r="G92" i="6"/>
  <c r="F92" i="6"/>
  <c r="G91" i="6"/>
  <c r="F91" i="6"/>
  <c r="G90" i="6"/>
  <c r="F90" i="6"/>
  <c r="G89" i="6"/>
  <c r="F89" i="6"/>
  <c r="G88" i="6"/>
  <c r="F88" i="6"/>
  <c r="G87" i="6"/>
  <c r="F87" i="6"/>
  <c r="G86" i="6"/>
  <c r="F86" i="6"/>
  <c r="G85" i="6"/>
  <c r="F85" i="6"/>
  <c r="G84" i="6"/>
  <c r="F84" i="6"/>
  <c r="G83" i="6"/>
  <c r="F83" i="6"/>
  <c r="G82" i="6"/>
  <c r="F82" i="6"/>
  <c r="G81" i="6"/>
  <c r="F81" i="6"/>
  <c r="G80" i="6"/>
  <c r="F80" i="6"/>
  <c r="G79" i="6"/>
  <c r="F79" i="6"/>
  <c r="G78" i="6"/>
  <c r="F78" i="6"/>
  <c r="G77" i="6"/>
  <c r="F77" i="6"/>
  <c r="G76" i="6"/>
  <c r="F76" i="6"/>
  <c r="G75" i="6"/>
  <c r="F75" i="6"/>
  <c r="G74" i="6"/>
  <c r="F74" i="6"/>
  <c r="G73" i="6"/>
  <c r="F73" i="6"/>
  <c r="G72" i="6"/>
  <c r="F72" i="6"/>
  <c r="G71" i="6"/>
  <c r="F71" i="6"/>
  <c r="G70" i="6"/>
  <c r="F70" i="6"/>
  <c r="G69" i="6"/>
  <c r="F69" i="6"/>
  <c r="G68" i="6"/>
  <c r="F68" i="6"/>
  <c r="G67" i="6"/>
  <c r="F67" i="6"/>
  <c r="G66" i="6"/>
  <c r="F66" i="6"/>
  <c r="G65" i="6"/>
  <c r="F65" i="6"/>
  <c r="G64" i="6"/>
  <c r="F64" i="6"/>
  <c r="G63" i="6"/>
  <c r="F63" i="6"/>
  <c r="G62" i="6"/>
  <c r="F62" i="6"/>
  <c r="G61" i="6"/>
  <c r="F61" i="6"/>
  <c r="G60" i="6"/>
  <c r="F60" i="6"/>
  <c r="G59" i="6"/>
  <c r="F59" i="6"/>
  <c r="G58" i="6"/>
  <c r="F58" i="6"/>
  <c r="G57" i="6"/>
  <c r="F57" i="6"/>
  <c r="G56" i="6"/>
  <c r="F56" i="6"/>
  <c r="G55" i="6"/>
  <c r="F55" i="6"/>
  <c r="G54" i="6"/>
  <c r="F54" i="6"/>
  <c r="G53" i="6"/>
  <c r="F53" i="6"/>
  <c r="G52" i="6"/>
  <c r="F52" i="6"/>
  <c r="G51" i="6"/>
  <c r="F51" i="6"/>
  <c r="G50" i="6"/>
  <c r="F50" i="6"/>
  <c r="G49" i="6"/>
  <c r="F49" i="6"/>
  <c r="G48" i="6"/>
  <c r="F48" i="6"/>
  <c r="G47" i="6"/>
  <c r="F47" i="6"/>
  <c r="G46" i="6"/>
  <c r="F46" i="6"/>
  <c r="G45" i="6"/>
  <c r="F45" i="6"/>
  <c r="G44" i="6"/>
  <c r="F44" i="6"/>
  <c r="G43" i="6"/>
  <c r="F43" i="6"/>
  <c r="G42" i="6"/>
  <c r="F42" i="6"/>
  <c r="G41" i="6"/>
  <c r="F41" i="6"/>
  <c r="G40" i="6"/>
  <c r="F40" i="6"/>
  <c r="G39" i="6"/>
  <c r="F39" i="6"/>
  <c r="G38" i="6"/>
  <c r="F38" i="6"/>
  <c r="G37" i="6"/>
  <c r="F37" i="6"/>
  <c r="G36" i="6"/>
  <c r="F36" i="6"/>
  <c r="G35" i="6"/>
  <c r="F35" i="6"/>
  <c r="G34" i="6"/>
  <c r="F34" i="6"/>
  <c r="G33" i="6"/>
  <c r="F33" i="6"/>
  <c r="G32" i="6"/>
  <c r="F32" i="6"/>
  <c r="G31" i="6"/>
  <c r="F31" i="6"/>
  <c r="G28" i="6"/>
  <c r="F28" i="6"/>
  <c r="D28" i="6"/>
  <c r="G27" i="6"/>
  <c r="F27" i="6"/>
  <c r="D27" i="6"/>
  <c r="G26" i="6"/>
  <c r="F26" i="6"/>
  <c r="G25" i="6"/>
  <c r="F25" i="6"/>
  <c r="G24" i="6"/>
  <c r="F24" i="6"/>
  <c r="G23" i="6"/>
  <c r="F23" i="6"/>
  <c r="G22" i="6"/>
  <c r="F22" i="6"/>
  <c r="G21" i="6"/>
  <c r="F21" i="6"/>
  <c r="G20" i="6"/>
  <c r="F20" i="6"/>
  <c r="G19" i="6"/>
  <c r="F19" i="6"/>
  <c r="G18" i="6"/>
  <c r="F18" i="6"/>
  <c r="G17" i="6"/>
  <c r="F17" i="6"/>
  <c r="D17" i="6"/>
  <c r="G16" i="6"/>
  <c r="F16" i="6"/>
  <c r="G15" i="6"/>
  <c r="F15" i="6"/>
  <c r="G14" i="6"/>
  <c r="F14" i="6"/>
  <c r="G13" i="6"/>
  <c r="F13" i="6"/>
  <c r="G12" i="6"/>
  <c r="F12" i="6"/>
  <c r="G11" i="6"/>
  <c r="F11" i="6"/>
  <c r="G10" i="6"/>
  <c r="F10" i="6"/>
  <c r="G9" i="6"/>
  <c r="F9" i="6"/>
  <c r="G8" i="6"/>
  <c r="F8" i="6"/>
  <c r="G7" i="6"/>
  <c r="F7" i="6"/>
  <c r="G6" i="6"/>
  <c r="F6" i="6"/>
  <c r="G5" i="6"/>
  <c r="F5" i="6"/>
  <c r="G4" i="6"/>
  <c r="F4" i="6"/>
  <c r="D217" i="5"/>
  <c r="D216" i="5"/>
  <c r="D215" i="5"/>
  <c r="D214" i="5"/>
  <c r="D213" i="5"/>
  <c r="D212" i="5"/>
  <c r="D211" i="5"/>
  <c r="D210" i="5"/>
  <c r="D209" i="5"/>
  <c r="D208" i="5"/>
  <c r="D207" i="5"/>
  <c r="D206" i="5"/>
  <c r="D205" i="5"/>
  <c r="D204" i="5"/>
  <c r="D203" i="5"/>
  <c r="D202" i="5"/>
  <c r="G201" i="5"/>
  <c r="F201" i="5"/>
  <c r="D201" i="5"/>
  <c r="G200" i="5"/>
  <c r="F200" i="5"/>
  <c r="D200" i="5"/>
  <c r="G199" i="5"/>
  <c r="F199" i="5"/>
  <c r="D199" i="5"/>
  <c r="G198" i="5"/>
  <c r="F198" i="5"/>
  <c r="D198" i="5"/>
  <c r="G197" i="5"/>
  <c r="F197" i="5"/>
  <c r="D197" i="5"/>
  <c r="G196" i="5"/>
  <c r="F196" i="5"/>
  <c r="D196" i="5"/>
  <c r="G195" i="5"/>
  <c r="F195" i="5"/>
  <c r="D195" i="5"/>
  <c r="G194" i="5"/>
  <c r="F194" i="5"/>
  <c r="D194" i="5"/>
  <c r="G193" i="5"/>
  <c r="F193" i="5"/>
  <c r="D193" i="5"/>
  <c r="G192" i="5"/>
  <c r="F192" i="5"/>
  <c r="D192" i="5"/>
  <c r="G191" i="5"/>
  <c r="F191" i="5"/>
  <c r="G190" i="5"/>
  <c r="F190" i="5"/>
  <c r="G189" i="5"/>
  <c r="F189" i="5"/>
  <c r="G188" i="5"/>
  <c r="F188" i="5"/>
  <c r="G187" i="5"/>
  <c r="F187" i="5"/>
  <c r="G186" i="5"/>
  <c r="F186" i="5"/>
  <c r="G185" i="5"/>
  <c r="F185" i="5"/>
  <c r="G184" i="5"/>
  <c r="F184" i="5"/>
  <c r="G183" i="5"/>
  <c r="F183" i="5"/>
  <c r="G182" i="5"/>
  <c r="F182" i="5"/>
  <c r="G181" i="5"/>
  <c r="F181" i="5"/>
  <c r="G180" i="5"/>
  <c r="F180" i="5"/>
  <c r="G179" i="5"/>
  <c r="F179" i="5"/>
  <c r="G178" i="5"/>
  <c r="F178" i="5"/>
  <c r="G177" i="5"/>
  <c r="F177" i="5"/>
  <c r="G176" i="5"/>
  <c r="F176" i="5"/>
  <c r="G175" i="5"/>
  <c r="F175" i="5"/>
  <c r="G174" i="5"/>
  <c r="F174" i="5"/>
  <c r="G173" i="5"/>
  <c r="F173" i="5"/>
  <c r="G172" i="5"/>
  <c r="F172" i="5"/>
  <c r="G171" i="5"/>
  <c r="F171" i="5"/>
  <c r="G170" i="5"/>
  <c r="F170" i="5"/>
  <c r="G169" i="5"/>
  <c r="F169" i="5"/>
  <c r="G168" i="5"/>
  <c r="F168" i="5"/>
  <c r="G167" i="5"/>
  <c r="F167" i="5"/>
  <c r="G166" i="5"/>
  <c r="F166" i="5"/>
  <c r="G165" i="5"/>
  <c r="F165" i="5"/>
  <c r="G164" i="5"/>
  <c r="F164" i="5"/>
  <c r="G163" i="5"/>
  <c r="F163" i="5"/>
  <c r="G162" i="5"/>
  <c r="F162" i="5"/>
  <c r="G161" i="5"/>
  <c r="F161" i="5"/>
  <c r="G160" i="5"/>
  <c r="F160" i="5"/>
  <c r="G159" i="5"/>
  <c r="F159" i="5"/>
  <c r="G158" i="5"/>
  <c r="F158" i="5"/>
  <c r="G157" i="5"/>
  <c r="F157" i="5"/>
  <c r="G156" i="5"/>
  <c r="F156" i="5"/>
  <c r="G155" i="5"/>
  <c r="F155" i="5"/>
  <c r="G154" i="5"/>
  <c r="F154" i="5"/>
  <c r="G153" i="5"/>
  <c r="F153" i="5"/>
  <c r="G152" i="5"/>
  <c r="F152" i="5"/>
  <c r="G151" i="5"/>
  <c r="F151" i="5"/>
  <c r="G150" i="5"/>
  <c r="F150" i="5"/>
  <c r="G149" i="5"/>
  <c r="F149" i="5"/>
  <c r="G148" i="5"/>
  <c r="F148" i="5"/>
  <c r="G147" i="5"/>
  <c r="F147" i="5"/>
  <c r="G146" i="5"/>
  <c r="F146" i="5"/>
  <c r="G145" i="5"/>
  <c r="F145" i="5"/>
  <c r="G144" i="5"/>
  <c r="F144" i="5"/>
  <c r="G143" i="5"/>
  <c r="F143" i="5"/>
  <c r="G142" i="5"/>
  <c r="F142" i="5"/>
  <c r="G141" i="5"/>
  <c r="F141" i="5"/>
  <c r="G140" i="5"/>
  <c r="F140" i="5"/>
  <c r="G139" i="5"/>
  <c r="F139" i="5"/>
  <c r="G138" i="5"/>
  <c r="F138" i="5"/>
  <c r="G137" i="5"/>
  <c r="F137" i="5"/>
  <c r="G136" i="5"/>
  <c r="F136" i="5"/>
  <c r="G135" i="5"/>
  <c r="F135" i="5"/>
  <c r="G134" i="5"/>
  <c r="F134" i="5"/>
  <c r="G133" i="5"/>
  <c r="F133" i="5"/>
  <c r="G132" i="5"/>
  <c r="F132" i="5"/>
  <c r="G131" i="5"/>
  <c r="F131" i="5"/>
  <c r="G130" i="5"/>
  <c r="F130" i="5"/>
  <c r="G129" i="5"/>
  <c r="F129" i="5"/>
  <c r="G128" i="5"/>
  <c r="F128" i="5"/>
  <c r="G127" i="5"/>
  <c r="F127" i="5"/>
  <c r="G126" i="5"/>
  <c r="F126" i="5"/>
  <c r="G125" i="5"/>
  <c r="F125" i="5"/>
  <c r="G124" i="5"/>
  <c r="F124" i="5"/>
  <c r="G123" i="5"/>
  <c r="F123" i="5"/>
  <c r="G122" i="5"/>
  <c r="F122" i="5"/>
  <c r="G121" i="5"/>
  <c r="F121" i="5"/>
  <c r="G120" i="5"/>
  <c r="F120" i="5"/>
  <c r="G119" i="5"/>
  <c r="F119" i="5"/>
  <c r="G118" i="5"/>
  <c r="F118" i="5"/>
  <c r="G117" i="5"/>
  <c r="F117" i="5"/>
  <c r="G116" i="5"/>
  <c r="F116" i="5"/>
  <c r="G115" i="5"/>
  <c r="F115" i="5"/>
  <c r="G114" i="5"/>
  <c r="F114" i="5"/>
  <c r="G113" i="5"/>
  <c r="F113" i="5"/>
  <c r="G112" i="5"/>
  <c r="F112" i="5"/>
  <c r="G111" i="5"/>
  <c r="F111" i="5"/>
  <c r="G110" i="5"/>
  <c r="F110" i="5"/>
  <c r="G109" i="5"/>
  <c r="F109" i="5"/>
  <c r="G108" i="5"/>
  <c r="F108" i="5"/>
  <c r="G107" i="5"/>
  <c r="F107" i="5"/>
  <c r="G106" i="5"/>
  <c r="F106" i="5"/>
  <c r="G105" i="5"/>
  <c r="F105" i="5"/>
  <c r="G104" i="5"/>
  <c r="F104" i="5"/>
  <c r="G103" i="5"/>
  <c r="F103" i="5"/>
  <c r="G102" i="5"/>
  <c r="F102" i="5"/>
  <c r="G101" i="5"/>
  <c r="F101" i="5"/>
  <c r="G100" i="5"/>
  <c r="F100" i="5"/>
  <c r="G99" i="5"/>
  <c r="F99" i="5"/>
  <c r="G98" i="5"/>
  <c r="F98" i="5"/>
  <c r="G97" i="5"/>
  <c r="F97" i="5"/>
  <c r="G96" i="5"/>
  <c r="F96" i="5"/>
  <c r="G95" i="5"/>
  <c r="F95" i="5"/>
  <c r="G94" i="5"/>
  <c r="F94" i="5"/>
  <c r="G93" i="5"/>
  <c r="F93" i="5"/>
  <c r="G92" i="5"/>
  <c r="F92" i="5"/>
  <c r="G91" i="5"/>
  <c r="F91" i="5"/>
  <c r="G90" i="5"/>
  <c r="F90" i="5"/>
  <c r="G89" i="5"/>
  <c r="F89" i="5"/>
  <c r="G88" i="5"/>
  <c r="F88" i="5"/>
  <c r="G87" i="5"/>
  <c r="F87" i="5"/>
  <c r="G86" i="5"/>
  <c r="F86" i="5"/>
  <c r="G85" i="5"/>
  <c r="F85" i="5"/>
  <c r="G84" i="5"/>
  <c r="F84" i="5"/>
  <c r="G83" i="5"/>
  <c r="F83" i="5"/>
  <c r="G82" i="5"/>
  <c r="F82" i="5"/>
  <c r="G81" i="5"/>
  <c r="F81" i="5"/>
  <c r="G80" i="5"/>
  <c r="F80" i="5"/>
  <c r="G79" i="5"/>
  <c r="F79" i="5"/>
  <c r="G78" i="5"/>
  <c r="F78" i="5"/>
  <c r="G77" i="5"/>
  <c r="F77" i="5"/>
  <c r="G76" i="5"/>
  <c r="F76" i="5"/>
  <c r="G75" i="5"/>
  <c r="F75" i="5"/>
  <c r="G74" i="5"/>
  <c r="F74" i="5"/>
  <c r="G73" i="5"/>
  <c r="F73" i="5"/>
  <c r="G72" i="5"/>
  <c r="F72" i="5"/>
  <c r="G71" i="5"/>
  <c r="F71" i="5"/>
  <c r="G70" i="5"/>
  <c r="F70" i="5"/>
  <c r="G69" i="5"/>
  <c r="F69" i="5"/>
  <c r="G68" i="5"/>
  <c r="F68" i="5"/>
  <c r="G67" i="5"/>
  <c r="F67" i="5"/>
  <c r="G66" i="5"/>
  <c r="F66" i="5"/>
  <c r="G65" i="5"/>
  <c r="F65" i="5"/>
  <c r="G64" i="5"/>
  <c r="F64" i="5"/>
  <c r="G63" i="5"/>
  <c r="F63" i="5"/>
  <c r="G62" i="5"/>
  <c r="F62" i="5"/>
  <c r="G61" i="5"/>
  <c r="F61" i="5"/>
  <c r="G60" i="5"/>
  <c r="F60" i="5"/>
  <c r="G59" i="5"/>
  <c r="F59" i="5"/>
  <c r="G58" i="5"/>
  <c r="F58" i="5"/>
  <c r="G57" i="5"/>
  <c r="F57" i="5"/>
  <c r="G56" i="5"/>
  <c r="F56" i="5"/>
  <c r="G55" i="5"/>
  <c r="F55" i="5"/>
  <c r="G54" i="5"/>
  <c r="F54" i="5"/>
  <c r="G53" i="5"/>
  <c r="F53" i="5"/>
  <c r="G52" i="5"/>
  <c r="F52" i="5"/>
  <c r="G51" i="5"/>
  <c r="F51" i="5"/>
  <c r="G50" i="5"/>
  <c r="F50" i="5"/>
  <c r="G49" i="5"/>
  <c r="F49" i="5"/>
  <c r="G48" i="5"/>
  <c r="F48" i="5"/>
  <c r="G47" i="5"/>
  <c r="F47" i="5"/>
  <c r="G46" i="5"/>
  <c r="F46" i="5"/>
  <c r="G45" i="5"/>
  <c r="F45" i="5"/>
  <c r="G44" i="5"/>
  <c r="F44" i="5"/>
  <c r="G43" i="5"/>
  <c r="F43" i="5"/>
  <c r="G42" i="5"/>
  <c r="F42" i="5"/>
  <c r="G41" i="5"/>
  <c r="F41" i="5"/>
  <c r="G40" i="5"/>
  <c r="F40" i="5"/>
  <c r="G39" i="5"/>
  <c r="F39" i="5"/>
  <c r="G38" i="5"/>
  <c r="F38" i="5"/>
  <c r="G37" i="5"/>
  <c r="F37" i="5"/>
  <c r="G36" i="5"/>
  <c r="F36" i="5"/>
  <c r="G35" i="5"/>
  <c r="F35" i="5"/>
  <c r="G34" i="5"/>
  <c r="F34" i="5"/>
  <c r="G33" i="5"/>
  <c r="F33" i="5"/>
  <c r="G32" i="5"/>
  <c r="F32" i="5"/>
  <c r="G31" i="5"/>
  <c r="F31" i="5"/>
  <c r="G27" i="5"/>
  <c r="F27" i="5"/>
  <c r="D27" i="5"/>
  <c r="G26" i="5"/>
  <c r="F26" i="5"/>
  <c r="G25" i="5"/>
  <c r="F25" i="5"/>
  <c r="G24" i="5"/>
  <c r="F24" i="5"/>
  <c r="G23" i="5"/>
  <c r="F23" i="5"/>
  <c r="G22" i="5"/>
  <c r="F22" i="5"/>
  <c r="G21" i="5"/>
  <c r="F21" i="5"/>
  <c r="G20" i="5"/>
  <c r="F20" i="5"/>
  <c r="G19" i="5"/>
  <c r="F19" i="5"/>
  <c r="G18" i="5"/>
  <c r="F18" i="5"/>
  <c r="G17" i="5"/>
  <c r="F17" i="5"/>
  <c r="D17" i="5"/>
  <c r="G16" i="5"/>
  <c r="F16" i="5"/>
  <c r="G15" i="5"/>
  <c r="F15" i="5"/>
  <c r="G14" i="5"/>
  <c r="F14" i="5"/>
  <c r="G13" i="5"/>
  <c r="F13" i="5"/>
  <c r="G12" i="5"/>
  <c r="F12" i="5"/>
  <c r="G11" i="5"/>
  <c r="F11" i="5"/>
  <c r="G10" i="5"/>
  <c r="F10" i="5"/>
  <c r="G9" i="5"/>
  <c r="F9" i="5"/>
  <c r="G8" i="5"/>
  <c r="F8" i="5"/>
  <c r="G7" i="5"/>
  <c r="F7" i="5"/>
  <c r="G6" i="5"/>
  <c r="F6" i="5"/>
  <c r="G5" i="5"/>
  <c r="F5" i="5"/>
  <c r="G4" i="5"/>
  <c r="F4" i="5"/>
  <c r="E202" i="4"/>
  <c r="G202" i="4" s="1"/>
  <c r="D202" i="4"/>
  <c r="F201" i="4"/>
  <c r="D201" i="4"/>
  <c r="E201" i="4" s="1"/>
  <c r="G201" i="4" s="1"/>
  <c r="F200" i="4"/>
  <c r="E200" i="4"/>
  <c r="G200" i="4" s="1"/>
  <c r="D200" i="4"/>
  <c r="G199" i="4"/>
  <c r="F199" i="4"/>
  <c r="E199" i="4"/>
  <c r="D199" i="4"/>
  <c r="E198" i="4"/>
  <c r="G198" i="4" s="1"/>
  <c r="D198" i="4"/>
  <c r="F197" i="4"/>
  <c r="D197" i="4"/>
  <c r="E197" i="4" s="1"/>
  <c r="G197" i="4" s="1"/>
  <c r="G196" i="4"/>
  <c r="E196" i="4"/>
  <c r="F196" i="4" s="1"/>
  <c r="D196" i="4"/>
  <c r="G195" i="4"/>
  <c r="F195" i="4"/>
  <c r="E195" i="4"/>
  <c r="D195" i="4"/>
  <c r="E194" i="4"/>
  <c r="G194" i="4" s="1"/>
  <c r="D194" i="4"/>
  <c r="D193" i="4"/>
  <c r="E193" i="4" s="1"/>
  <c r="G193" i="4" s="1"/>
  <c r="E192" i="4"/>
  <c r="F192" i="4" s="1"/>
  <c r="D192" i="4"/>
  <c r="G191" i="4"/>
  <c r="F191" i="4"/>
  <c r="E191" i="4"/>
  <c r="G190" i="4"/>
  <c r="F190" i="4"/>
  <c r="E190" i="4"/>
  <c r="E189" i="4"/>
  <c r="G189" i="4" s="1"/>
  <c r="E188" i="4"/>
  <c r="F188" i="4" s="1"/>
  <c r="G187" i="4"/>
  <c r="E187" i="4"/>
  <c r="F187" i="4" s="1"/>
  <c r="G186" i="4"/>
  <c r="E186" i="4"/>
  <c r="F186" i="4" s="1"/>
  <c r="E185" i="4"/>
  <c r="G185" i="4" s="1"/>
  <c r="F184" i="4"/>
  <c r="E184" i="4"/>
  <c r="G184" i="4" s="1"/>
  <c r="G183" i="4"/>
  <c r="F183" i="4"/>
  <c r="E183" i="4"/>
  <c r="F182" i="4"/>
  <c r="E182" i="4"/>
  <c r="G182" i="4" s="1"/>
  <c r="G181" i="4"/>
  <c r="F181" i="4"/>
  <c r="E181" i="4"/>
  <c r="G180" i="4"/>
  <c r="F180" i="4"/>
  <c r="E180" i="4"/>
  <c r="E179" i="4"/>
  <c r="G179" i="4" s="1"/>
  <c r="E178" i="4"/>
  <c r="E177" i="4"/>
  <c r="G177" i="4" s="1"/>
  <c r="G176" i="4"/>
  <c r="F176" i="4"/>
  <c r="E176" i="4"/>
  <c r="F175" i="4"/>
  <c r="E175" i="4"/>
  <c r="G175" i="4" s="1"/>
  <c r="G174" i="4"/>
  <c r="F174" i="4"/>
  <c r="E174" i="4"/>
  <c r="E173" i="4"/>
  <c r="G173" i="4" s="1"/>
  <c r="E172" i="4"/>
  <c r="F172" i="4" s="1"/>
  <c r="E171" i="4"/>
  <c r="G171" i="4" s="1"/>
  <c r="G170" i="4"/>
  <c r="E170" i="4"/>
  <c r="F170" i="4" s="1"/>
  <c r="E169" i="4"/>
  <c r="G169" i="4" s="1"/>
  <c r="F168" i="4"/>
  <c r="E168" i="4"/>
  <c r="G168" i="4" s="1"/>
  <c r="G167" i="4"/>
  <c r="F167" i="4"/>
  <c r="E167" i="4"/>
  <c r="E166" i="4"/>
  <c r="G166" i="4" s="1"/>
  <c r="G165" i="4"/>
  <c r="F165" i="4"/>
  <c r="E165" i="4"/>
  <c r="G164" i="4"/>
  <c r="F164" i="4"/>
  <c r="E164" i="4"/>
  <c r="E163" i="4"/>
  <c r="G163" i="4" s="1"/>
  <c r="E162" i="4"/>
  <c r="F161" i="4"/>
  <c r="E161" i="4"/>
  <c r="G161" i="4" s="1"/>
  <c r="G160" i="4"/>
  <c r="F160" i="4"/>
  <c r="E160" i="4"/>
  <c r="F159" i="4"/>
  <c r="E159" i="4"/>
  <c r="G159" i="4" s="1"/>
  <c r="G158" i="4"/>
  <c r="F158" i="4"/>
  <c r="E158" i="4"/>
  <c r="E157" i="4"/>
  <c r="G157" i="4" s="1"/>
  <c r="E156" i="4"/>
  <c r="F156" i="4" s="1"/>
  <c r="G155" i="4"/>
  <c r="F155" i="4"/>
  <c r="E155" i="4"/>
  <c r="G154" i="4"/>
  <c r="E154" i="4"/>
  <c r="F154" i="4" s="1"/>
  <c r="E153" i="4"/>
  <c r="G153" i="4" s="1"/>
  <c r="F152" i="4"/>
  <c r="E152" i="4"/>
  <c r="G152" i="4" s="1"/>
  <c r="G151" i="4"/>
  <c r="F151" i="4"/>
  <c r="E151" i="4"/>
  <c r="E150" i="4"/>
  <c r="G150" i="4" s="1"/>
  <c r="G149" i="4"/>
  <c r="F149" i="4"/>
  <c r="E149" i="4"/>
  <c r="G148" i="4"/>
  <c r="F148" i="4"/>
  <c r="E148" i="4"/>
  <c r="E147" i="4"/>
  <c r="G147" i="4" s="1"/>
  <c r="E146" i="4"/>
  <c r="G146" i="4" s="1"/>
  <c r="F145" i="4"/>
  <c r="E145" i="4"/>
  <c r="G145" i="4" s="1"/>
  <c r="G144" i="4"/>
  <c r="F144" i="4"/>
  <c r="E144" i="4"/>
  <c r="E143" i="4"/>
  <c r="G143" i="4" s="1"/>
  <c r="G142" i="4"/>
  <c r="F142" i="4"/>
  <c r="E142" i="4"/>
  <c r="E141" i="4"/>
  <c r="F141" i="4" s="1"/>
  <c r="E140" i="4"/>
  <c r="F140" i="4" s="1"/>
  <c r="J139" i="4"/>
  <c r="K139" i="4" s="1"/>
  <c r="G139" i="4"/>
  <c r="F139" i="4"/>
  <c r="E139" i="4"/>
  <c r="J138" i="4"/>
  <c r="K138" i="4" s="1"/>
  <c r="G138" i="4"/>
  <c r="F138" i="4"/>
  <c r="E138" i="4"/>
  <c r="E137" i="4"/>
  <c r="F137" i="4" s="1"/>
  <c r="D136" i="4"/>
  <c r="E136" i="4" s="1"/>
  <c r="F136" i="4" s="1"/>
  <c r="G135" i="4"/>
  <c r="F135" i="4"/>
  <c r="E135" i="4"/>
  <c r="E134" i="4"/>
  <c r="G134" i="4" s="1"/>
  <c r="G133" i="4"/>
  <c r="F133" i="4"/>
  <c r="E133" i="4"/>
  <c r="E132" i="4"/>
  <c r="G132" i="4" s="1"/>
  <c r="E131" i="4"/>
  <c r="F131" i="4" s="1"/>
  <c r="G130" i="4"/>
  <c r="E130" i="4"/>
  <c r="F130" i="4" s="1"/>
  <c r="G129" i="4"/>
  <c r="E129" i="4"/>
  <c r="F129" i="4" s="1"/>
  <c r="E128" i="4"/>
  <c r="F128" i="4" s="1"/>
  <c r="F127" i="4"/>
  <c r="E127" i="4"/>
  <c r="G127" i="4" s="1"/>
  <c r="G126" i="4"/>
  <c r="F126" i="4"/>
  <c r="E126" i="4"/>
  <c r="E125" i="4"/>
  <c r="F125" i="4" s="1"/>
  <c r="G124" i="4"/>
  <c r="F124" i="4"/>
  <c r="E124" i="4"/>
  <c r="G123" i="4"/>
  <c r="F123" i="4"/>
  <c r="E123" i="4"/>
  <c r="E122" i="4"/>
  <c r="F122" i="4" s="1"/>
  <c r="G121" i="4"/>
  <c r="F121" i="4"/>
  <c r="E121" i="4"/>
  <c r="E120" i="4"/>
  <c r="G120" i="4" s="1"/>
  <c r="E119" i="4"/>
  <c r="F119" i="4" s="1"/>
  <c r="E118" i="4"/>
  <c r="G117" i="4"/>
  <c r="F117" i="4"/>
  <c r="E117" i="4"/>
  <c r="G116" i="4"/>
  <c r="F116" i="4"/>
  <c r="E116" i="4"/>
  <c r="E115" i="4"/>
  <c r="F115" i="4" s="1"/>
  <c r="E114" i="4"/>
  <c r="G114" i="4" s="1"/>
  <c r="G113" i="4"/>
  <c r="E113" i="4"/>
  <c r="F113" i="4" s="1"/>
  <c r="E112" i="4"/>
  <c r="F112" i="4" s="1"/>
  <c r="E111" i="4"/>
  <c r="G111" i="4" s="1"/>
  <c r="G110" i="4"/>
  <c r="F110" i="4"/>
  <c r="E110" i="4"/>
  <c r="E109" i="4"/>
  <c r="G109" i="4" s="1"/>
  <c r="G108" i="4"/>
  <c r="F108" i="4"/>
  <c r="E108" i="4"/>
  <c r="G107" i="4"/>
  <c r="F107" i="4"/>
  <c r="E107" i="4"/>
  <c r="E106" i="4"/>
  <c r="F106" i="4" s="1"/>
  <c r="G105" i="4"/>
  <c r="F105" i="4"/>
  <c r="E105" i="4"/>
  <c r="G104" i="4"/>
  <c r="F104" i="4"/>
  <c r="E104" i="4"/>
  <c r="E103" i="4"/>
  <c r="G103" i="4" s="1"/>
  <c r="E102" i="4"/>
  <c r="G102" i="4" s="1"/>
  <c r="G101" i="4"/>
  <c r="F101" i="4"/>
  <c r="E101" i="4"/>
  <c r="E100" i="4"/>
  <c r="G100" i="4" s="1"/>
  <c r="G99" i="4"/>
  <c r="F99" i="4"/>
  <c r="E99" i="4"/>
  <c r="E98" i="4"/>
  <c r="G98" i="4" s="1"/>
  <c r="G97" i="4"/>
  <c r="F97" i="4"/>
  <c r="E97" i="4"/>
  <c r="E96" i="4"/>
  <c r="F96" i="4" s="1"/>
  <c r="E95" i="4"/>
  <c r="G95" i="4" s="1"/>
  <c r="E94" i="4"/>
  <c r="G94" i="4" s="1"/>
  <c r="G93" i="4"/>
  <c r="F93" i="4"/>
  <c r="E93" i="4"/>
  <c r="E92" i="4"/>
  <c r="G92" i="4" s="1"/>
  <c r="G91" i="4"/>
  <c r="F91" i="4"/>
  <c r="E91" i="4"/>
  <c r="E90" i="4"/>
  <c r="F90" i="4" s="1"/>
  <c r="E89" i="4"/>
  <c r="F89" i="4" s="1"/>
  <c r="G88" i="4"/>
  <c r="F88" i="4"/>
  <c r="E88" i="4"/>
  <c r="G87" i="4"/>
  <c r="F87" i="4"/>
  <c r="E87" i="4"/>
  <c r="E86" i="4"/>
  <c r="G86" i="4" s="1"/>
  <c r="G85" i="4"/>
  <c r="F85" i="4"/>
  <c r="E85" i="4"/>
  <c r="E84" i="4"/>
  <c r="G84" i="4" s="1"/>
  <c r="E83" i="4"/>
  <c r="G83" i="4" s="1"/>
  <c r="G82" i="4"/>
  <c r="F82" i="4"/>
  <c r="E82" i="4"/>
  <c r="E81" i="4"/>
  <c r="G81" i="4" s="1"/>
  <c r="G80" i="4"/>
  <c r="F80" i="4"/>
  <c r="E80" i="4"/>
  <c r="F79" i="4"/>
  <c r="E79" i="4"/>
  <c r="G79" i="4" s="1"/>
  <c r="E78" i="4"/>
  <c r="G78" i="4" s="1"/>
  <c r="G77" i="4"/>
  <c r="E77" i="4"/>
  <c r="F77" i="4" s="1"/>
  <c r="G76" i="4"/>
  <c r="F76" i="4"/>
  <c r="E76" i="4"/>
  <c r="F75" i="4"/>
  <c r="E75" i="4"/>
  <c r="G75" i="4" s="1"/>
  <c r="E74" i="4"/>
  <c r="G74" i="4" s="1"/>
  <c r="E73" i="4"/>
  <c r="F73" i="4" s="1"/>
  <c r="G72" i="4"/>
  <c r="F72" i="4"/>
  <c r="E72" i="4"/>
  <c r="G71" i="4"/>
  <c r="F71" i="4"/>
  <c r="E71" i="4"/>
  <c r="E70" i="4"/>
  <c r="G70" i="4" s="1"/>
  <c r="E69" i="4"/>
  <c r="G69" i="4" s="1"/>
  <c r="E68" i="4"/>
  <c r="G68" i="4" s="1"/>
  <c r="E67" i="4"/>
  <c r="F67" i="4" s="1"/>
  <c r="G66" i="4"/>
  <c r="F66" i="4"/>
  <c r="E66" i="4"/>
  <c r="E65" i="4"/>
  <c r="G65" i="4" s="1"/>
  <c r="G64" i="4"/>
  <c r="F64" i="4"/>
  <c r="E64" i="4"/>
  <c r="F63" i="4"/>
  <c r="E63" i="4"/>
  <c r="G63" i="4" s="1"/>
  <c r="E62" i="4"/>
  <c r="F62" i="4" s="1"/>
  <c r="G61" i="4"/>
  <c r="E61" i="4"/>
  <c r="F61" i="4" s="1"/>
  <c r="G60" i="4"/>
  <c r="F60" i="4"/>
  <c r="E60" i="4"/>
  <c r="F59" i="4"/>
  <c r="E59" i="4"/>
  <c r="G59" i="4" s="1"/>
  <c r="E58" i="4"/>
  <c r="G58" i="4" s="1"/>
  <c r="E57" i="4"/>
  <c r="F57" i="4" s="1"/>
  <c r="G56" i="4"/>
  <c r="F56" i="4"/>
  <c r="E56" i="4"/>
  <c r="G55" i="4"/>
  <c r="F55" i="4"/>
  <c r="E55" i="4"/>
  <c r="E54" i="4"/>
  <c r="G54" i="4" s="1"/>
  <c r="E53" i="4"/>
  <c r="G53" i="4" s="1"/>
  <c r="E52" i="4"/>
  <c r="G52" i="4" s="1"/>
  <c r="E51" i="4"/>
  <c r="G51" i="4" s="1"/>
  <c r="G50" i="4"/>
  <c r="F50" i="4"/>
  <c r="E50" i="4"/>
  <c r="E49" i="4"/>
  <c r="G49" i="4" s="1"/>
  <c r="G48" i="4"/>
  <c r="F48" i="4"/>
  <c r="E48" i="4"/>
  <c r="F47" i="4"/>
  <c r="E47" i="4"/>
  <c r="G47" i="4" s="1"/>
  <c r="E46" i="4"/>
  <c r="G46" i="4" s="1"/>
  <c r="G45" i="4"/>
  <c r="E45" i="4"/>
  <c r="F45" i="4" s="1"/>
  <c r="G44" i="4"/>
  <c r="F44" i="4"/>
  <c r="E44" i="4"/>
  <c r="F43" i="4"/>
  <c r="E43" i="4"/>
  <c r="G43" i="4" s="1"/>
  <c r="E42" i="4"/>
  <c r="G42" i="4" s="1"/>
  <c r="E41" i="4"/>
  <c r="F41" i="4" s="1"/>
  <c r="G40" i="4"/>
  <c r="F40" i="4"/>
  <c r="E40" i="4"/>
  <c r="G39" i="4"/>
  <c r="F39" i="4"/>
  <c r="E39" i="4"/>
  <c r="E38" i="4"/>
  <c r="G38" i="4" s="1"/>
  <c r="E37" i="4"/>
  <c r="G37" i="4" s="1"/>
  <c r="E36" i="4"/>
  <c r="G36" i="4" s="1"/>
  <c r="E35" i="4"/>
  <c r="G35" i="4" s="1"/>
  <c r="G34" i="4"/>
  <c r="F34" i="4"/>
  <c r="E34" i="4"/>
  <c r="E33" i="4"/>
  <c r="G33" i="4" s="1"/>
  <c r="G32" i="4"/>
  <c r="F32" i="4"/>
  <c r="E32" i="4"/>
  <c r="F31" i="4"/>
  <c r="E31" i="4"/>
  <c r="G31" i="4" s="1"/>
  <c r="D27" i="4"/>
  <c r="E27" i="4" s="1"/>
  <c r="G26" i="4"/>
  <c r="F26" i="4"/>
  <c r="E26" i="4"/>
  <c r="E25" i="4"/>
  <c r="G25" i="4" s="1"/>
  <c r="G24" i="4"/>
  <c r="F24" i="4"/>
  <c r="E24" i="4"/>
  <c r="F23" i="4"/>
  <c r="E23" i="4"/>
  <c r="G23" i="4" s="1"/>
  <c r="E22" i="4"/>
  <c r="F22" i="4" s="1"/>
  <c r="G21" i="4"/>
  <c r="E21" i="4"/>
  <c r="F21" i="4" s="1"/>
  <c r="G20" i="4"/>
  <c r="F20" i="4"/>
  <c r="E20" i="4"/>
  <c r="F19" i="4"/>
  <c r="E19" i="4"/>
  <c r="G19" i="4" s="1"/>
  <c r="E18" i="4"/>
  <c r="G18" i="4" s="1"/>
  <c r="D17" i="4"/>
  <c r="E17" i="4" s="1"/>
  <c r="G16" i="4"/>
  <c r="E16" i="4"/>
  <c r="F16" i="4" s="1"/>
  <c r="G15" i="4"/>
  <c r="F15" i="4"/>
  <c r="E15" i="4"/>
  <c r="F14" i="4"/>
  <c r="E14" i="4"/>
  <c r="G14" i="4" s="1"/>
  <c r="E13" i="4"/>
  <c r="G13" i="4" s="1"/>
  <c r="E12" i="4"/>
  <c r="F12" i="4" s="1"/>
  <c r="G11" i="4"/>
  <c r="F11" i="4"/>
  <c r="E11" i="4"/>
  <c r="G10" i="4"/>
  <c r="F10" i="4"/>
  <c r="E10" i="4"/>
  <c r="E9" i="4"/>
  <c r="G9" i="4" s="1"/>
  <c r="E8" i="4"/>
  <c r="G8" i="4" s="1"/>
  <c r="E7" i="4"/>
  <c r="G7" i="4" s="1"/>
  <c r="E6" i="4"/>
  <c r="F6" i="4" s="1"/>
  <c r="G5" i="4"/>
  <c r="F5" i="4"/>
  <c r="E5" i="4"/>
  <c r="E4" i="4"/>
  <c r="G4" i="4" s="1"/>
  <c r="E119" i="3"/>
  <c r="D104" i="3"/>
  <c r="D103" i="3"/>
  <c r="D102" i="3"/>
  <c r="L91" i="3"/>
  <c r="L90" i="3"/>
  <c r="L89" i="3"/>
  <c r="L88" i="3"/>
  <c r="L87" i="3"/>
  <c r="L86" i="3"/>
  <c r="L85" i="3"/>
  <c r="I84" i="3"/>
  <c r="L83" i="3"/>
  <c r="I83" i="3"/>
  <c r="L82" i="3"/>
  <c r="L81" i="3"/>
  <c r="L80" i="3"/>
  <c r="L79" i="3"/>
  <c r="L78" i="3"/>
  <c r="L77" i="3"/>
  <c r="L76" i="3"/>
  <c r="L75" i="3"/>
  <c r="L74" i="3"/>
  <c r="L73" i="3"/>
  <c r="L72" i="3"/>
  <c r="L71" i="3"/>
  <c r="L70" i="3"/>
  <c r="L69" i="3"/>
  <c r="L68" i="3"/>
  <c r="L67" i="3"/>
  <c r="AB65" i="3"/>
  <c r="AE64" i="3"/>
  <c r="AC64" i="3"/>
  <c r="AB64" i="3"/>
  <c r="V64" i="3"/>
  <c r="N64" i="3"/>
  <c r="M64" i="3"/>
  <c r="K64" i="3"/>
  <c r="D64" i="3"/>
  <c r="E64" i="3" s="1"/>
  <c r="AE63" i="3"/>
  <c r="AC63" i="3"/>
  <c r="AB63" i="3"/>
  <c r="N63" i="3"/>
  <c r="M63" i="3"/>
  <c r="K63" i="3"/>
  <c r="G63" i="3"/>
  <c r="F63" i="3"/>
  <c r="E63" i="3"/>
  <c r="AE62" i="3"/>
  <c r="AC62" i="3"/>
  <c r="AB62" i="3"/>
  <c r="N62" i="3"/>
  <c r="M62" i="3"/>
  <c r="K62" i="3"/>
  <c r="G62" i="3"/>
  <c r="E62" i="3"/>
  <c r="F62" i="3" s="1"/>
  <c r="AE61" i="3"/>
  <c r="AC61" i="3"/>
  <c r="AB61" i="3"/>
  <c r="N61" i="3"/>
  <c r="M61" i="3"/>
  <c r="K61" i="3"/>
  <c r="E61" i="3"/>
  <c r="G61" i="3" s="1"/>
  <c r="AE60" i="3"/>
  <c r="AC60" i="3"/>
  <c r="AB60" i="3"/>
  <c r="N60" i="3"/>
  <c r="M60" i="3"/>
  <c r="K60" i="3"/>
  <c r="G60" i="3"/>
  <c r="E60" i="3"/>
  <c r="F60" i="3" s="1"/>
  <c r="AE59" i="3"/>
  <c r="AC59" i="3"/>
  <c r="AB59" i="3"/>
  <c r="N59" i="3"/>
  <c r="M59" i="3"/>
  <c r="K59" i="3"/>
  <c r="E59" i="3"/>
  <c r="F59" i="3" s="1"/>
  <c r="AE58" i="3"/>
  <c r="AC58" i="3"/>
  <c r="AB58" i="3"/>
  <c r="N58" i="3"/>
  <c r="M58" i="3"/>
  <c r="K58" i="3"/>
  <c r="E58" i="3"/>
  <c r="G58" i="3" s="1"/>
  <c r="AE57" i="3"/>
  <c r="AB57" i="3"/>
  <c r="N57" i="3"/>
  <c r="M57" i="3"/>
  <c r="K57" i="3"/>
  <c r="G57" i="3"/>
  <c r="F57" i="3"/>
  <c r="K56" i="3"/>
  <c r="G56" i="3"/>
  <c r="F56" i="3"/>
  <c r="AE55" i="3"/>
  <c r="AC55" i="3"/>
  <c r="AB55" i="3"/>
  <c r="N55" i="3"/>
  <c r="M55" i="3"/>
  <c r="K55" i="3"/>
  <c r="G55" i="3"/>
  <c r="F55" i="3"/>
  <c r="E55" i="3"/>
  <c r="AE54" i="3"/>
  <c r="AC54" i="3"/>
  <c r="AB54" i="3"/>
  <c r="N54" i="3"/>
  <c r="M54" i="3"/>
  <c r="K54" i="3"/>
  <c r="G54" i="3"/>
  <c r="E54" i="3"/>
  <c r="F54" i="3" s="1"/>
  <c r="AE53" i="3"/>
  <c r="AC53" i="3"/>
  <c r="AB53" i="3"/>
  <c r="V53" i="3"/>
  <c r="N53" i="3"/>
  <c r="M53" i="3"/>
  <c r="K53" i="3"/>
  <c r="D53" i="3"/>
  <c r="E53" i="3" s="1"/>
  <c r="AE52" i="3"/>
  <c r="AC52" i="3"/>
  <c r="AB52" i="3"/>
  <c r="N52" i="3"/>
  <c r="M52" i="3"/>
  <c r="K52" i="3"/>
  <c r="E52" i="3"/>
  <c r="G52" i="3" s="1"/>
  <c r="AE51" i="3"/>
  <c r="AC51" i="3"/>
  <c r="AB51" i="3"/>
  <c r="N51" i="3"/>
  <c r="M51" i="3"/>
  <c r="K51" i="3"/>
  <c r="E51" i="3"/>
  <c r="G51" i="3" s="1"/>
  <c r="AE50" i="3"/>
  <c r="AC50" i="3"/>
  <c r="AB50" i="3"/>
  <c r="N50" i="3"/>
  <c r="M50" i="3"/>
  <c r="K50" i="3"/>
  <c r="D50" i="3"/>
  <c r="E50" i="3" s="1"/>
  <c r="G50" i="3" s="1"/>
  <c r="AE49" i="3"/>
  <c r="AC49" i="3"/>
  <c r="AB49" i="3"/>
  <c r="N49" i="3"/>
  <c r="M49" i="3"/>
  <c r="K49" i="3"/>
  <c r="D49" i="3"/>
  <c r="E49" i="3" s="1"/>
  <c r="F49" i="3" s="1"/>
  <c r="AE48" i="3"/>
  <c r="AC48" i="3"/>
  <c r="AB48" i="3"/>
  <c r="N48" i="3"/>
  <c r="M48" i="3"/>
  <c r="K48" i="3"/>
  <c r="E48" i="3"/>
  <c r="F48" i="3" s="1"/>
  <c r="AE47" i="3"/>
  <c r="AC47" i="3"/>
  <c r="AB47" i="3"/>
  <c r="N47" i="3"/>
  <c r="M47" i="3"/>
  <c r="K47" i="3"/>
  <c r="G47" i="3"/>
  <c r="E47" i="3"/>
  <c r="F47" i="3" s="1"/>
  <c r="AE46" i="3"/>
  <c r="AC46" i="3"/>
  <c r="AB46" i="3"/>
  <c r="N46" i="3"/>
  <c r="M46" i="3"/>
  <c r="K46" i="3"/>
  <c r="E46" i="3"/>
  <c r="F46" i="3" s="1"/>
  <c r="AE45" i="3"/>
  <c r="AC45" i="3"/>
  <c r="AB45" i="3"/>
  <c r="N45" i="3"/>
  <c r="M45" i="3"/>
  <c r="K45" i="3"/>
  <c r="E45" i="3"/>
  <c r="F45" i="3" s="1"/>
  <c r="AE44" i="3"/>
  <c r="AC44" i="3"/>
  <c r="AB44" i="3"/>
  <c r="N44" i="3"/>
  <c r="M44" i="3"/>
  <c r="K44" i="3"/>
  <c r="E44" i="3"/>
  <c r="G44" i="3" s="1"/>
  <c r="AE43" i="3"/>
  <c r="AC43" i="3"/>
  <c r="AB43" i="3"/>
  <c r="N43" i="3"/>
  <c r="M43" i="3"/>
  <c r="K43" i="3"/>
  <c r="G43" i="3"/>
  <c r="F43" i="3"/>
  <c r="E43" i="3"/>
  <c r="AE42" i="3"/>
  <c r="AC42" i="3"/>
  <c r="AB42" i="3"/>
  <c r="N42" i="3"/>
  <c r="M42" i="3"/>
  <c r="K42" i="3"/>
  <c r="G42" i="3"/>
  <c r="E42" i="3"/>
  <c r="F42" i="3" s="1"/>
  <c r="AE41" i="3"/>
  <c r="AC41" i="3"/>
  <c r="AB41" i="3"/>
  <c r="N41" i="3"/>
  <c r="M41" i="3"/>
  <c r="K41" i="3"/>
  <c r="E41" i="3"/>
  <c r="F41" i="3" s="1"/>
  <c r="AE40" i="3"/>
  <c r="AC40" i="3"/>
  <c r="AB40" i="3"/>
  <c r="N40" i="3"/>
  <c r="M40" i="3"/>
  <c r="K40" i="3"/>
  <c r="G40" i="3"/>
  <c r="E40" i="3"/>
  <c r="F40" i="3" s="1"/>
  <c r="F22" i="1"/>
  <c r="G49" i="3" l="1"/>
  <c r="F50" i="3"/>
  <c r="G53" i="3"/>
  <c r="F53" i="3"/>
  <c r="G64" i="3"/>
  <c r="F64" i="3"/>
  <c r="G201" i="10"/>
  <c r="F201" i="10"/>
  <c r="G27" i="4"/>
  <c r="F27" i="4"/>
  <c r="G197" i="10"/>
  <c r="F197" i="10"/>
  <c r="G205" i="10"/>
  <c r="F205" i="10"/>
  <c r="G193" i="10"/>
  <c r="F193" i="10"/>
  <c r="G209" i="10"/>
  <c r="F209" i="10"/>
  <c r="F17" i="4"/>
  <c r="G17" i="4"/>
  <c r="G178" i="4"/>
  <c r="F178" i="4"/>
  <c r="F51" i="3"/>
  <c r="G27" i="10"/>
  <c r="F27" i="10"/>
  <c r="G140" i="10"/>
  <c r="F140" i="10"/>
  <c r="G45" i="11"/>
  <c r="F45" i="11"/>
  <c r="G109" i="11"/>
  <c r="F109" i="11"/>
  <c r="G106" i="13"/>
  <c r="F106" i="13"/>
  <c r="G136" i="4"/>
  <c r="G141" i="4"/>
  <c r="F177" i="4"/>
  <c r="G92" i="8"/>
  <c r="F92" i="8"/>
  <c r="G156" i="8"/>
  <c r="F156" i="8"/>
  <c r="G17" i="10"/>
  <c r="F17" i="10"/>
  <c r="G28" i="10"/>
  <c r="F28" i="10"/>
  <c r="F113" i="10"/>
  <c r="G204" i="10"/>
  <c r="F204" i="10"/>
  <c r="G15" i="11"/>
  <c r="F15" i="11"/>
  <c r="F82" i="11"/>
  <c r="F124" i="12"/>
  <c r="F82" i="13"/>
  <c r="F51" i="4"/>
  <c r="G137" i="4"/>
  <c r="G22" i="4"/>
  <c r="G112" i="4"/>
  <c r="G40" i="8"/>
  <c r="F40" i="8"/>
  <c r="G76" i="8"/>
  <c r="F76" i="8"/>
  <c r="F113" i="8"/>
  <c r="G184" i="8"/>
  <c r="F184" i="8"/>
  <c r="G196" i="10"/>
  <c r="F196" i="10"/>
  <c r="F66" i="11"/>
  <c r="F123" i="11"/>
  <c r="F44" i="3"/>
  <c r="F83" i="4"/>
  <c r="F111" i="4"/>
  <c r="F97" i="10"/>
  <c r="G106" i="12"/>
  <c r="F106" i="12"/>
  <c r="F150" i="4"/>
  <c r="F7" i="4"/>
  <c r="G12" i="4"/>
  <c r="F36" i="4"/>
  <c r="G41" i="4"/>
  <c r="F52" i="4"/>
  <c r="G57" i="4"/>
  <c r="F68" i="4"/>
  <c r="G73" i="4"/>
  <c r="F84" i="4"/>
  <c r="G89" i="4"/>
  <c r="F95" i="4"/>
  <c r="G119" i="4"/>
  <c r="G125" i="4"/>
  <c r="F132" i="4"/>
  <c r="G172" i="4"/>
  <c r="F193" i="4"/>
  <c r="F20" i="10"/>
  <c r="G7" i="12"/>
  <c r="F7" i="12"/>
  <c r="G194" i="10"/>
  <c r="F194" i="10"/>
  <c r="G124" i="8"/>
  <c r="F124" i="8"/>
  <c r="G168" i="8"/>
  <c r="F168" i="8"/>
  <c r="G44" i="10"/>
  <c r="F44" i="10"/>
  <c r="G108" i="10"/>
  <c r="F108" i="10"/>
  <c r="F161" i="10"/>
  <c r="G188" i="10"/>
  <c r="F188" i="10"/>
  <c r="G208" i="10"/>
  <c r="F208" i="10"/>
  <c r="G187" i="11"/>
  <c r="F187" i="11"/>
  <c r="G115" i="18"/>
  <c r="F115" i="18"/>
  <c r="F35" i="4"/>
  <c r="G67" i="4"/>
  <c r="F65" i="8"/>
  <c r="G59" i="3"/>
  <c r="G48" i="3"/>
  <c r="F61" i="3"/>
  <c r="F13" i="4"/>
  <c r="F18" i="4"/>
  <c r="F74" i="4"/>
  <c r="G90" i="4"/>
  <c r="G96" i="4"/>
  <c r="F120" i="4"/>
  <c r="F166" i="4"/>
  <c r="F49" i="8"/>
  <c r="F81" i="10"/>
  <c r="G198" i="10"/>
  <c r="F198" i="10"/>
  <c r="G77" i="11"/>
  <c r="F77" i="11"/>
  <c r="F167" i="12"/>
  <c r="G16" i="11"/>
  <c r="F16" i="11"/>
  <c r="G6" i="4"/>
  <c r="G104" i="8"/>
  <c r="F104" i="8"/>
  <c r="G25" i="11"/>
  <c r="F25" i="11"/>
  <c r="G62" i="4"/>
  <c r="F42" i="4"/>
  <c r="F58" i="4"/>
  <c r="G41" i="3"/>
  <c r="F8" i="4"/>
  <c r="F37" i="4"/>
  <c r="F53" i="4"/>
  <c r="F69" i="4"/>
  <c r="F102" i="4"/>
  <c r="F114" i="4"/>
  <c r="G188" i="4"/>
  <c r="G20" i="8"/>
  <c r="F20" i="8"/>
  <c r="G88" i="8"/>
  <c r="F88" i="8"/>
  <c r="G152" i="8"/>
  <c r="F152" i="8"/>
  <c r="F50" i="11"/>
  <c r="G64" i="18"/>
  <c r="F64" i="18"/>
  <c r="G14" i="13"/>
  <c r="F14" i="13"/>
  <c r="G172" i="10"/>
  <c r="F172" i="10"/>
  <c r="G210" i="10"/>
  <c r="F210" i="10"/>
  <c r="G156" i="4"/>
  <c r="F46" i="4"/>
  <c r="G192" i="4"/>
  <c r="G8" i="8"/>
  <c r="F8" i="8"/>
  <c r="G106" i="4"/>
  <c r="G46" i="3"/>
  <c r="G4" i="8"/>
  <c r="F4" i="8"/>
  <c r="F33" i="8"/>
  <c r="G60" i="8"/>
  <c r="F60" i="8"/>
  <c r="G108" i="8"/>
  <c r="F108" i="8"/>
  <c r="G92" i="10"/>
  <c r="F92" i="10"/>
  <c r="G200" i="10"/>
  <c r="F200" i="10"/>
  <c r="G20" i="18"/>
  <c r="F20" i="18"/>
  <c r="G24" i="8"/>
  <c r="F24" i="8"/>
  <c r="G56" i="8"/>
  <c r="F56" i="8"/>
  <c r="F94" i="4"/>
  <c r="F100" i="4"/>
  <c r="G118" i="4"/>
  <c r="F118" i="4"/>
  <c r="G60" i="10"/>
  <c r="F60" i="10"/>
  <c r="G131" i="4"/>
  <c r="G140" i="8"/>
  <c r="F140" i="8"/>
  <c r="G10" i="10"/>
  <c r="F10" i="10"/>
  <c r="F9" i="4"/>
  <c r="F38" i="4"/>
  <c r="F54" i="4"/>
  <c r="F70" i="4"/>
  <c r="F86" i="4"/>
  <c r="F103" i="4"/>
  <c r="G115" i="4"/>
  <c r="F146" i="4"/>
  <c r="G136" i="8"/>
  <c r="F136" i="8"/>
  <c r="G6" i="10"/>
  <c r="F6" i="10"/>
  <c r="F65" i="10"/>
  <c r="G61" i="11"/>
  <c r="F61" i="11"/>
  <c r="G151" i="12"/>
  <c r="F151" i="12"/>
  <c r="G189" i="13"/>
  <c r="F189" i="13"/>
  <c r="G16" i="12"/>
  <c r="F16" i="12"/>
  <c r="F171" i="4"/>
  <c r="F78" i="4"/>
  <c r="G45" i="3"/>
  <c r="F52" i="3"/>
  <c r="F58" i="3"/>
  <c r="F4" i="4"/>
  <c r="F25" i="4"/>
  <c r="F33" i="4"/>
  <c r="F49" i="4"/>
  <c r="F65" i="4"/>
  <c r="F81" i="4"/>
  <c r="F92" i="4"/>
  <c r="F98" i="4"/>
  <c r="F109" i="4"/>
  <c r="G122" i="4"/>
  <c r="G128" i="4"/>
  <c r="F161" i="8"/>
  <c r="G188" i="8"/>
  <c r="F188" i="8"/>
  <c r="F129" i="10"/>
  <c r="G156" i="10"/>
  <c r="F156" i="10"/>
  <c r="G212" i="10"/>
  <c r="F212" i="10"/>
  <c r="F34" i="11"/>
  <c r="F98" i="11"/>
  <c r="G173" i="13"/>
  <c r="F173" i="13"/>
  <c r="G124" i="10"/>
  <c r="F124" i="10"/>
  <c r="G206" i="10"/>
  <c r="F206" i="10"/>
  <c r="G44" i="8"/>
  <c r="F44" i="8"/>
  <c r="G72" i="8"/>
  <c r="F72" i="8"/>
  <c r="F15" i="10"/>
  <c r="G202" i="10"/>
  <c r="F202" i="10"/>
  <c r="G157" i="13"/>
  <c r="F157" i="13"/>
  <c r="F33" i="10"/>
  <c r="F177" i="10"/>
  <c r="G93" i="11"/>
  <c r="F93" i="11"/>
  <c r="G140" i="4"/>
  <c r="G162" i="4"/>
  <c r="F162" i="4"/>
  <c r="G15" i="8"/>
  <c r="F15" i="8"/>
  <c r="F81" i="8"/>
  <c r="G120" i="8"/>
  <c r="F120" i="8"/>
  <c r="F145" i="8"/>
  <c r="G172" i="8"/>
  <c r="F172" i="8"/>
  <c r="G76" i="10"/>
  <c r="F76" i="10"/>
  <c r="G179" i="11"/>
  <c r="F179" i="11"/>
  <c r="G98" i="12"/>
  <c r="F98" i="12"/>
  <c r="G45" i="13"/>
  <c r="F45" i="13"/>
  <c r="G141" i="13"/>
  <c r="F141" i="13"/>
  <c r="G48" i="18"/>
  <c r="F48" i="18"/>
  <c r="G99" i="18"/>
  <c r="F99" i="18"/>
  <c r="F14" i="8"/>
  <c r="F19" i="8"/>
  <c r="F39" i="8"/>
  <c r="F55" i="8"/>
  <c r="F71" i="8"/>
  <c r="F87" i="8"/>
  <c r="F103" i="8"/>
  <c r="F119" i="8"/>
  <c r="F135" i="8"/>
  <c r="F151" i="8"/>
  <c r="F167" i="8"/>
  <c r="F183" i="8"/>
  <c r="F5" i="10"/>
  <c r="F26" i="10"/>
  <c r="F39" i="10"/>
  <c r="F55" i="10"/>
  <c r="F71" i="10"/>
  <c r="F87" i="10"/>
  <c r="F103" i="10"/>
  <c r="F119" i="10"/>
  <c r="F135" i="10"/>
  <c r="F151" i="10"/>
  <c r="F167" i="10"/>
  <c r="F183" i="10"/>
  <c r="F10" i="11"/>
  <c r="F20" i="11"/>
  <c r="F40" i="11"/>
  <c r="F56" i="11"/>
  <c r="F72" i="11"/>
  <c r="F88" i="11"/>
  <c r="F104" i="11"/>
  <c r="F117" i="11"/>
  <c r="G171" i="11"/>
  <c r="F171" i="11"/>
  <c r="G17" i="12"/>
  <c r="F17" i="12"/>
  <c r="F55" i="12"/>
  <c r="G116" i="12"/>
  <c r="G90" i="13"/>
  <c r="F90" i="13"/>
  <c r="G125" i="13"/>
  <c r="F125" i="13"/>
  <c r="G32" i="18"/>
  <c r="F32" i="18"/>
  <c r="G83" i="18"/>
  <c r="F83" i="18"/>
  <c r="F184" i="18"/>
  <c r="F34" i="10"/>
  <c r="F50" i="10"/>
  <c r="F66" i="10"/>
  <c r="F82" i="10"/>
  <c r="F98" i="10"/>
  <c r="F114" i="10"/>
  <c r="F130" i="10"/>
  <c r="F146" i="10"/>
  <c r="F162" i="10"/>
  <c r="F178" i="10"/>
  <c r="F5" i="11"/>
  <c r="F35" i="11"/>
  <c r="F51" i="11"/>
  <c r="F67" i="11"/>
  <c r="F83" i="11"/>
  <c r="F99" i="11"/>
  <c r="G110" i="11"/>
  <c r="F110" i="11"/>
  <c r="G163" i="11"/>
  <c r="F163" i="11"/>
  <c r="F9" i="12"/>
  <c r="G90" i="12"/>
  <c r="F90" i="12"/>
  <c r="F108" i="12"/>
  <c r="G186" i="12"/>
  <c r="F186" i="12"/>
  <c r="G16" i="13"/>
  <c r="F16" i="13"/>
  <c r="F25" i="13"/>
  <c r="G74" i="13"/>
  <c r="F74" i="13"/>
  <c r="G109" i="13"/>
  <c r="F109" i="13"/>
  <c r="F168" i="18"/>
  <c r="G176" i="18"/>
  <c r="F176" i="18"/>
  <c r="F45" i="10"/>
  <c r="F61" i="10"/>
  <c r="F77" i="10"/>
  <c r="F93" i="10"/>
  <c r="F109" i="10"/>
  <c r="F125" i="10"/>
  <c r="F141" i="10"/>
  <c r="F157" i="10"/>
  <c r="F173" i="10"/>
  <c r="F189" i="10"/>
  <c r="F26" i="11"/>
  <c r="F46" i="11"/>
  <c r="F62" i="11"/>
  <c r="F78" i="11"/>
  <c r="F94" i="11"/>
  <c r="G118" i="11"/>
  <c r="F118" i="11"/>
  <c r="F131" i="11"/>
  <c r="G139" i="11"/>
  <c r="F139" i="11"/>
  <c r="G155" i="11"/>
  <c r="F155" i="11"/>
  <c r="F181" i="11"/>
  <c r="F39" i="12"/>
  <c r="G82" i="12"/>
  <c r="F82" i="12"/>
  <c r="F135" i="12"/>
  <c r="G67" i="18"/>
  <c r="F67" i="18"/>
  <c r="F152" i="18"/>
  <c r="G160" i="18"/>
  <c r="F160" i="18"/>
  <c r="F157" i="4"/>
  <c r="F173" i="4"/>
  <c r="F189" i="4"/>
  <c r="F35" i="8"/>
  <c r="F51" i="8"/>
  <c r="F67" i="8"/>
  <c r="F83" i="8"/>
  <c r="F99" i="8"/>
  <c r="F115" i="8"/>
  <c r="F131" i="8"/>
  <c r="F147" i="8"/>
  <c r="F163" i="8"/>
  <c r="F179" i="8"/>
  <c r="F22" i="10"/>
  <c r="F35" i="10"/>
  <c r="F51" i="10"/>
  <c r="F67" i="10"/>
  <c r="F83" i="10"/>
  <c r="F99" i="10"/>
  <c r="F115" i="10"/>
  <c r="F131" i="10"/>
  <c r="F147" i="10"/>
  <c r="F163" i="10"/>
  <c r="F179" i="10"/>
  <c r="F6" i="11"/>
  <c r="F36" i="11"/>
  <c r="F52" i="11"/>
  <c r="F68" i="11"/>
  <c r="F84" i="11"/>
  <c r="F100" i="11"/>
  <c r="F119" i="11"/>
  <c r="F165" i="11"/>
  <c r="F19" i="12"/>
  <c r="G66" i="12"/>
  <c r="F66" i="12"/>
  <c r="G74" i="12"/>
  <c r="F74" i="12"/>
  <c r="F92" i="12"/>
  <c r="G162" i="12"/>
  <c r="F162" i="12"/>
  <c r="G170" i="12"/>
  <c r="F170" i="12"/>
  <c r="F188" i="12"/>
  <c r="G8" i="13"/>
  <c r="G93" i="13"/>
  <c r="F93" i="13"/>
  <c r="G14" i="18"/>
  <c r="F14" i="18"/>
  <c r="G51" i="18"/>
  <c r="F51" i="18"/>
  <c r="F136" i="18"/>
  <c r="G144" i="18"/>
  <c r="F144" i="18"/>
  <c r="F10" i="8"/>
  <c r="F26" i="8"/>
  <c r="F62" i="8"/>
  <c r="F94" i="8"/>
  <c r="G126" i="11"/>
  <c r="F126" i="11"/>
  <c r="G154" i="12"/>
  <c r="F154" i="12"/>
  <c r="G77" i="13"/>
  <c r="F77" i="13"/>
  <c r="G5" i="18"/>
  <c r="F5" i="18"/>
  <c r="G35" i="18"/>
  <c r="F35" i="18"/>
  <c r="F120" i="18"/>
  <c r="F147" i="4"/>
  <c r="F163" i="4"/>
  <c r="F179" i="4"/>
  <c r="F194" i="4"/>
  <c r="F198" i="4"/>
  <c r="F202" i="4"/>
  <c r="F73" i="8"/>
  <c r="F105" i="8"/>
  <c r="G50" i="12"/>
  <c r="F50" i="12"/>
  <c r="G58" i="12"/>
  <c r="F58" i="12"/>
  <c r="G146" i="12"/>
  <c r="F146" i="12"/>
  <c r="G58" i="13"/>
  <c r="F58" i="13"/>
  <c r="G128" i="18"/>
  <c r="F128" i="18"/>
  <c r="F36" i="8"/>
  <c r="F52" i="8"/>
  <c r="F68" i="8"/>
  <c r="F84" i="8"/>
  <c r="F100" i="8"/>
  <c r="F116" i="8"/>
  <c r="F132" i="8"/>
  <c r="F148" i="8"/>
  <c r="F164" i="8"/>
  <c r="F180" i="8"/>
  <c r="F23" i="10"/>
  <c r="F36" i="10"/>
  <c r="F52" i="10"/>
  <c r="F68" i="10"/>
  <c r="F84" i="10"/>
  <c r="F100" i="10"/>
  <c r="F116" i="10"/>
  <c r="F132" i="10"/>
  <c r="F148" i="10"/>
  <c r="F164" i="10"/>
  <c r="F180" i="10"/>
  <c r="F195" i="10"/>
  <c r="F199" i="10"/>
  <c r="F203" i="10"/>
  <c r="F207" i="10"/>
  <c r="F211" i="10"/>
  <c r="F7" i="11"/>
  <c r="F17" i="11"/>
  <c r="F37" i="11"/>
  <c r="F53" i="11"/>
  <c r="F69" i="11"/>
  <c r="F85" i="11"/>
  <c r="F101" i="11"/>
  <c r="F120" i="11"/>
  <c r="G141" i="11"/>
  <c r="G157" i="11"/>
  <c r="F76" i="12"/>
  <c r="F172" i="12"/>
  <c r="F20" i="13"/>
  <c r="F50" i="13"/>
  <c r="G179" i="18"/>
  <c r="F179" i="18"/>
  <c r="F153" i="4"/>
  <c r="F169" i="4"/>
  <c r="F185" i="4"/>
  <c r="G113" i="11"/>
  <c r="G134" i="11"/>
  <c r="F134" i="11"/>
  <c r="G142" i="11"/>
  <c r="F142" i="11"/>
  <c r="G167" i="11"/>
  <c r="F4" i="12"/>
  <c r="G34" i="12"/>
  <c r="F34" i="12"/>
  <c r="G42" i="12"/>
  <c r="F42" i="12"/>
  <c r="F103" i="12"/>
  <c r="G138" i="12"/>
  <c r="F138" i="12"/>
  <c r="F156" i="12"/>
  <c r="G164" i="12"/>
  <c r="G11" i="13"/>
  <c r="F11" i="13"/>
  <c r="G16" i="18"/>
  <c r="F16" i="18"/>
  <c r="F88" i="18"/>
  <c r="G112" i="18"/>
  <c r="F112" i="18"/>
  <c r="G163" i="18"/>
  <c r="F163" i="18"/>
  <c r="G130" i="12"/>
  <c r="F130" i="12"/>
  <c r="F34" i="13"/>
  <c r="F162" i="13"/>
  <c r="F178" i="13"/>
  <c r="G96" i="18"/>
  <c r="F96" i="18"/>
  <c r="F134" i="4"/>
  <c r="F143" i="4"/>
  <c r="F17" i="8"/>
  <c r="F37" i="8"/>
  <c r="F53" i="8"/>
  <c r="F69" i="8"/>
  <c r="F85" i="8"/>
  <c r="F101" i="8"/>
  <c r="F117" i="8"/>
  <c r="F133" i="8"/>
  <c r="F149" i="8"/>
  <c r="F165" i="8"/>
  <c r="F181" i="8"/>
  <c r="F24" i="10"/>
  <c r="F37" i="10"/>
  <c r="F53" i="10"/>
  <c r="F69" i="10"/>
  <c r="F85" i="10"/>
  <c r="F101" i="10"/>
  <c r="F117" i="10"/>
  <c r="F133" i="10"/>
  <c r="F149" i="10"/>
  <c r="F165" i="10"/>
  <c r="F181" i="10"/>
  <c r="F8" i="11"/>
  <c r="F18" i="11"/>
  <c r="F38" i="11"/>
  <c r="F54" i="11"/>
  <c r="F70" i="11"/>
  <c r="F86" i="11"/>
  <c r="F102" i="11"/>
  <c r="F114" i="11"/>
  <c r="F128" i="11"/>
  <c r="G135" i="11"/>
  <c r="G151" i="11"/>
  <c r="F176" i="11"/>
  <c r="G22" i="12"/>
  <c r="F22" i="12"/>
  <c r="G148" i="12"/>
  <c r="G61" i="13"/>
  <c r="F61" i="13"/>
  <c r="F146" i="13"/>
  <c r="G154" i="13"/>
  <c r="F154" i="13"/>
  <c r="G170" i="13"/>
  <c r="F170" i="13"/>
  <c r="G186" i="13"/>
  <c r="F186" i="13"/>
  <c r="F17" i="18"/>
  <c r="F72" i="18"/>
  <c r="G147" i="18"/>
  <c r="F147" i="18"/>
  <c r="F14" i="10"/>
  <c r="F19" i="10"/>
  <c r="F32" i="10"/>
  <c r="F48" i="10"/>
  <c r="F64" i="10"/>
  <c r="F80" i="10"/>
  <c r="F96" i="10"/>
  <c r="F128" i="10"/>
  <c r="F33" i="11"/>
  <c r="F49" i="11"/>
  <c r="F65" i="11"/>
  <c r="F81" i="11"/>
  <c r="F97" i="11"/>
  <c r="F14" i="12"/>
  <c r="F44" i="12"/>
  <c r="G52" i="12"/>
  <c r="F87" i="12"/>
  <c r="G122" i="12"/>
  <c r="F122" i="12"/>
  <c r="F140" i="12"/>
  <c r="G183" i="12"/>
  <c r="F183" i="12"/>
  <c r="G42" i="13"/>
  <c r="F42" i="13"/>
  <c r="F130" i="13"/>
  <c r="G138" i="13"/>
  <c r="F138" i="13"/>
  <c r="G80" i="18"/>
  <c r="F80" i="18"/>
  <c r="G114" i="12"/>
  <c r="F114" i="12"/>
  <c r="F114" i="13"/>
  <c r="G122" i="13"/>
  <c r="F122" i="13"/>
  <c r="G131" i="18"/>
  <c r="F131" i="18"/>
  <c r="G57" i="13"/>
  <c r="G73" i="13"/>
  <c r="F18" i="13"/>
  <c r="F32" i="13"/>
  <c r="F48" i="13"/>
  <c r="F64" i="13"/>
  <c r="F80" i="13"/>
  <c r="F96" i="13"/>
  <c r="F8" i="18"/>
  <c r="F18" i="18"/>
  <c r="F38" i="18"/>
  <c r="F54" i="18"/>
  <c r="F70" i="18"/>
  <c r="F86" i="18"/>
  <c r="F102" i="18"/>
  <c r="F118" i="18"/>
  <c r="F134" i="18"/>
  <c r="F150" i="18"/>
  <c r="F166" i="18"/>
  <c r="F182" i="18"/>
  <c r="F158" i="11"/>
  <c r="F174" i="11"/>
  <c r="F190" i="11"/>
  <c r="F37" i="12"/>
  <c r="F53" i="12"/>
  <c r="F69" i="12"/>
  <c r="F85" i="12"/>
  <c r="F101" i="12"/>
  <c r="F117" i="12"/>
  <c r="F133" i="12"/>
  <c r="F149" i="12"/>
  <c r="F165" i="12"/>
  <c r="F181" i="12"/>
  <c r="F9" i="13"/>
  <c r="F43" i="13"/>
  <c r="F59" i="13"/>
  <c r="F75" i="13"/>
  <c r="F91" i="13"/>
  <c r="F107" i="13"/>
  <c r="F123" i="13"/>
  <c r="F139" i="13"/>
  <c r="F155" i="13"/>
  <c r="F171" i="13"/>
  <c r="F187" i="13"/>
  <c r="F121" i="11"/>
  <c r="F137" i="11"/>
  <c r="F153" i="11"/>
  <c r="F169" i="11"/>
  <c r="F185" i="11"/>
  <c r="F13" i="12"/>
  <c r="F32" i="12"/>
  <c r="F48" i="12"/>
  <c r="F64" i="12"/>
  <c r="F80" i="12"/>
  <c r="F96" i="12"/>
  <c r="F112" i="12"/>
  <c r="F128" i="12"/>
  <c r="F144" i="12"/>
  <c r="F160" i="12"/>
  <c r="F176" i="12"/>
  <c r="F116" i="11"/>
  <c r="F148" i="11"/>
  <c r="F164" i="11"/>
  <c r="F180" i="11"/>
  <c r="F8" i="12"/>
  <c r="F23" i="12"/>
  <c r="F43" i="12"/>
  <c r="F59" i="12"/>
  <c r="F75" i="12"/>
  <c r="F91" i="12"/>
  <c r="F107" i="12"/>
  <c r="F123" i="12"/>
  <c r="F139" i="12"/>
  <c r="F155" i="12"/>
  <c r="F171" i="12"/>
  <c r="F187" i="12"/>
  <c r="F19" i="13"/>
  <c r="F24" i="13"/>
  <c r="F33" i="13"/>
  <c r="F178" i="12"/>
  <c r="F6" i="13"/>
  <c r="F40" i="13"/>
  <c r="F56" i="13"/>
  <c r="F72" i="13"/>
  <c r="F88" i="13"/>
  <c r="F104" i="13"/>
  <c r="F120" i="13"/>
  <c r="F136" i="13"/>
  <c r="F152" i="13"/>
  <c r="F168" i="13"/>
  <c r="F184" i="13"/>
  <c r="F26" i="18"/>
  <c r="F46" i="18"/>
  <c r="F62" i="18"/>
  <c r="F78" i="18"/>
  <c r="F94" i="18"/>
  <c r="F110" i="18"/>
  <c r="F126" i="18"/>
  <c r="F142" i="18"/>
  <c r="F158" i="18"/>
  <c r="F174" i="18"/>
  <c r="F190" i="18"/>
  <c r="F150" i="11"/>
  <c r="F166" i="11"/>
  <c r="F182" i="11"/>
  <c r="F10" i="12"/>
  <c r="F15" i="12"/>
  <c r="F25" i="12"/>
  <c r="F45" i="12"/>
  <c r="F61" i="12"/>
  <c r="F77" i="12"/>
  <c r="F93" i="12"/>
  <c r="F109" i="12"/>
  <c r="F125" i="12"/>
  <c r="F141" i="12"/>
  <c r="F157" i="12"/>
  <c r="F173" i="12"/>
  <c r="F189" i="12"/>
  <c r="F21" i="13"/>
  <c r="F67" i="13"/>
  <c r="F185" i="18"/>
  <c r="F12" i="13"/>
  <c r="F26" i="13"/>
  <c r="F46" i="13"/>
  <c r="F62" i="13"/>
  <c r="F78" i="13"/>
  <c r="F94" i="13"/>
  <c r="F110" i="13"/>
  <c r="F126" i="13"/>
  <c r="F142" i="13"/>
  <c r="F158" i="13"/>
  <c r="F174" i="13"/>
  <c r="F190" i="13"/>
  <c r="F17" i="16"/>
  <c r="F6" i="18"/>
  <c r="F36" i="18"/>
  <c r="F52" i="18"/>
  <c r="F68" i="18"/>
  <c r="F84" i="18"/>
  <c r="F100" i="18"/>
  <c r="F116" i="18"/>
  <c r="F132" i="18"/>
  <c r="F148" i="18"/>
  <c r="F164" i="18"/>
  <c r="F180" i="18"/>
</calcChain>
</file>

<file path=xl/sharedStrings.xml><?xml version="1.0" encoding="utf-8"?>
<sst xmlns="http://schemas.openxmlformats.org/spreadsheetml/2006/main" count="4262" uniqueCount="756">
  <si>
    <t>Notes:</t>
  </si>
  <si>
    <t>All false colour expects Log Gamma from their respective names</t>
  </si>
  <si>
    <t xml:space="preserve">All false colour expects to be used with low base ISO, if your camera has a different Log curve for high base ISO or other ISO values other than the base, parameters need to be adjusted. </t>
  </si>
  <si>
    <t>This Excel has reference table for following Log curves: 
ARRI LogC3
ARRI LogC4
ARRI LogC4 for Alexa 35 (gamma curve is the same but they way colours are assigned to the stops are slightly different)
Sony SLog3
Panasonic VLog
Blackmagic Design Film G5
REDLog3G10
Canon CLog
Canon CLog2
Canon CLog3
Apple Log (Do note shooting at 55 ISO and 1250 ISO is different)
Fujifilm FLog2
Fujifilm FLog
DJI-DLogM (No available whitepaper to reference, only referenced data from LUTCalc)
DJI-DLog
Nikon NLog</t>
  </si>
  <si>
    <t>Colour assignment Logic I used are as follows:
mg = middle grey
White &gt;= white point (which is around stop 6 or higher depending on sensor performance, any value higher than this will show up as white)
White point &gt;light pink &gt; stop 5 
stop 5 &gt;= dark pink &gt; stop 4
stop 4&gt;= red &gt; stop 3
stop 3&gt;= light orange &gt; stop 2
stop 2&gt;= dark orange &gt; stop 1
stop 1&gt;= light yellow &gt; stop 0.5
stop 0.5&gt;= dark yellow &gt; stop 0.2
stop 0.2&gt;= middle grey &gt;= stop -0.1
stop -0.1&gt; light green &gt;= stop -0.5
stop -0.5&gt; dark green &gt;= stop -1
stop -1&gt; darker green &gt;= stop -2
stop -2&gt; light blue &gt;= stop -3
stop -3&gt; dark blue &gt;= stop -4
stop -4 &gt; light purple &gt;= stop -5
stop -5&gt; dark purple &gt; stop 6 or 7 depending on sensor
stop 6 or 7 depending on sensor &gt;= black point ( so below stop 6 or 7 shows up as black)</t>
  </si>
  <si>
    <t>From the above logic, middle grey as approx one third a stop range.
And the transition line between colours is exactly where the actual stop is encoded in the Log curve. 
Middle grey lower range value set to only stop -0.1 so as to encourage a slight bias on getting middle grey exposed more to the upper range, so less chance of "underexposure" though this is a very minor difference.</t>
  </si>
  <si>
    <t xml:space="preserve">The CV or code value used to set the range may not be fit for use with all cameras even if you shoot at base ISO, since each sensor has it's very own performance capabilities, you'll need to adjust the values if you are using a specific camera sensor that doesn't match the range that was initially used. 
Please do testing with the camera you will be shooting with to confirm the results, do not assume set range will fit every usage. </t>
  </si>
  <si>
    <t>If you wish to try code your own version of DCTL on any coding programs like VSCode, ... etc. Here are some tips:</t>
  </si>
  <si>
    <t>Insert this in the very beginning of the Code so it can help you find out which line has the error:
#line 2 "File_name.dctl"
2 bieng indicating the line count starts from the very next line which is 2 
In the " " you include the name of the file you editing, so resolve debug text will show which file ran into an error
When the error shows up on the debug txt file, it will show the actual line it ran into an error</t>
  </si>
  <si>
    <t>Insert the following in the beginning if you wish to have a selection box for the various log curve or camera specific set range in that one DCTL
Do note that Resolve requres this to be declared in a single line no matter how long it is, otherwise it will not work. 
Combo Box:           
DEFINE_UI_PARAMS([variable name], [label], DCTLUI_COMBO_BOX, [default value], [enum list], [enum label list])
Example:
DEFINE_UI_PARAMS(GammaMode, Gamma_Mode, DCTLUI_COMBO_BOX, 0, {LogC3, LogC4, SLog3}, {ARRI LogC3, ARRI LogC4, Sony S-Log3})</t>
  </si>
  <si>
    <t>Next you need to tell resolve the following (if you do not wish to have multiple options available in one DCTL, you can just start with this)
__DEVICE__ float3 transform(int p_Width, int p_Height, int p_X, int p_Y, float p_R, float p_G, float p_B) {</t>
  </si>
  <si>
    <t>// then calculate luminance 
float curr_lum = (p_R * 0.2126f + p_G * 0.7152f + p_B * 0.0722f);</t>
  </si>
  <si>
    <t>// then initiate output colour
float3 output_color = make_float3(0.0f, 0.0f, 0.0f);</t>
  </si>
  <si>
    <t>// start of if logc for letting resolve know which set of codes to use for the selected option ( if combo box option isn't used can skip this)
    if (GammaMode == LogC3) {
          this part is the code for setting luminance range and assigning colours;
    }         else if (GammaMode == LogC4) {
          this part is the code for setting luminance range and assigning colours;
    } else { // default to LogC3 if no specific mode is selected
          this part is the code for setting luminance range and assigning colours;
    }
    return output_color;
} // this last curly bracket is to close the whole code, it was opened from the line __Device__</t>
  </si>
  <si>
    <t>inside the " this part is the code for setting luminance range and assigning colours" you can have the following:
// define middle grey luminance
float mg = 400.0 / 1023.0; // assuming 10bit code values. I think this line may not be needed since it isn't used to set the range. 
// define clipping point 
float clipping_point = 912.1/1023.0
//set the requred values according to the Log gamma curve and sensor performance required</t>
  </si>
  <si>
    <t>Next up is the colour assignment part
// color assignment based on code value ranges
if (curr_lum &gt;= (912.1/1023.0)) {
     output_color = make_float3(1.0f, 1.0f, 1.0f);
} else if (curr_lum &gt; (775.2/1023.0) &amp;&amp; curr_lum &lt; (912.1/1023.0)) {
     output_color = make_float3(0.9608f, 0.7451f, 0.7529f);
} else if ...//continue above code with aforementioned logic or use your own logic until all desired range are assigned colours {
} else if (curr_lum &lt;= (101.7/1023.0)) {
     output_color = make_float3(0.0f, 0.0f, 0.0f);
} // now this set of code for colour assignment is complete, continue with previous if logic to indicate the next set of code is for which option</t>
  </si>
  <si>
    <t>To calculate the value for float3, which is corresponding to the RGB values, just take the 8 bit code value you measured and divide by 255
each channel has a range from 0 to 255 
or you can use a calculating function like the one on the right 
middle grey colour use RGB value of (128, 128, 128) which in float3 terms is (0.5020f, 0.5020f, 0.5020f)</t>
  </si>
  <si>
    <t>RGB value
(8bit)</t>
  </si>
  <si>
    <t>float value</t>
  </si>
  <si>
    <t>Just watch some YouTube tutorials on how to create your own DCTL and follow the notes I have written above, you can create your own version of your DCTL, import into Resolve and you can also export a LUT from Resolve's built in function and monitor on external monitors without the EL Zone function, but your monitor must support import of LUTs of course.
I have zero knowledge of coding prior to this venture haha, but this is a first small step, figuring out the way different manufacturer encode their Log curve is a headache to begin with, some are fancy some are ambiguous, and my math ain't great QQ. Anyways. I've already done all the hard work in calculations of all the encoded stop value for you. Happy coding.</t>
  </si>
  <si>
    <t xml:space="preserve">This Reference table can also help you better understand how each Log curve encode the scene reflected stops of light in our natural world. And if you cross referrence with Xyla 21 stop Dynamic Range Test done by people like CineD or GeraldUndone, you can create a pretty accurate vesion for your specific camera you are shooting with.  </t>
  </si>
  <si>
    <r>
      <rPr>
        <u/>
        <sz val="10"/>
        <color rgb="FF1155CC"/>
        <rFont val="Arial"/>
      </rPr>
      <t xml:space="preserve">https://youtube.com/playlist?list=PLAUgeAzlAB_SPFWG_pXbz49k7tTSZEb9W&amp;si=YkKdz6YxSIaKwQxB
</t>
    </r>
    <r>
      <rPr>
        <u/>
        <sz val="10"/>
        <color rgb="FF1155CC"/>
        <rFont val="Arial"/>
      </rPr>
      <t>This playlist is DCTL tutorials from Kaur Hendrikson</t>
    </r>
  </si>
  <si>
    <r>
      <rPr>
        <u/>
        <sz val="10"/>
        <color rgb="FF1155CC"/>
        <rFont val="Arial"/>
      </rPr>
      <t xml:space="preserve">https://youtube.com/playlist?list=PLNb91KaW1BVh5unbCrhLG9Xaqz3ufXI0_&amp;si=Gdp_jDTc9aU99rUs
</t>
    </r>
    <r>
      <rPr>
        <u/>
        <sz val="10"/>
        <color rgb="FF000000"/>
        <rFont val="Arial"/>
      </rPr>
      <t>This playlist is DCTL tutorials from Tatcherfreeman</t>
    </r>
  </si>
  <si>
    <t>255, 255, 255</t>
  </si>
  <si>
    <t>(1.0f, 1.0f, 1.0f)</t>
  </si>
  <si>
    <t>252, 161, 182</t>
  </si>
  <si>
    <t>(0.9882f,0.6314f, 0.7137f)</t>
  </si>
  <si>
    <t>222, 85, 113</t>
  </si>
  <si>
    <t>(0.8706f, 0.3333f, 0.4431f)</t>
  </si>
  <si>
    <t>238, 0, 0</t>
  </si>
  <si>
    <t>(0.9333f, 0.0f, 0.0f)</t>
  </si>
  <si>
    <t>251, 184, 98</t>
  </si>
  <si>
    <t>(0.9843f, 0.7216f, 0.3843f)</t>
  </si>
  <si>
    <t>244, 109, 42</t>
  </si>
  <si>
    <t>(0.9569f, 0.4275f, 0.1647f)</t>
  </si>
  <si>
    <t>255, 248, 166</t>
  </si>
  <si>
    <t>(1.0f, 0.9725f, 0.6510f)</t>
  </si>
  <si>
    <t>249, 232, 0</t>
  </si>
  <si>
    <t>(0.9765f, 0.9098f, 0.0f)</t>
  </si>
  <si>
    <t>128, 128, 128</t>
  </si>
  <si>
    <t>(0.5020f, 0.5020f, 0.5020f)</t>
  </si>
  <si>
    <t>158, 233, 70</t>
  </si>
  <si>
    <t>(0.6196f, 0.9137f, 0.2745f)</t>
  </si>
  <si>
    <t>23,174,34</t>
  </si>
  <si>
    <t>(0.0902f, 0.6824f, 0.1333f)</t>
  </si>
  <si>
    <t>0, 122, 37</t>
  </si>
  <si>
    <t>(0.0f, 0.4784f, 0.1451f)</t>
  </si>
  <si>
    <t>45, 191, 249</t>
  </si>
  <si>
    <t>(0.1765f, 0.7490f, 0.9765f)</t>
  </si>
  <si>
    <t>0, 97, 165</t>
  </si>
  <si>
    <t>(0.0f, 0.3804f, 0.6471f)</t>
  </si>
  <si>
    <t>142, 110, 184</t>
  </si>
  <si>
    <t>(0.5569f, 0.4314f, 0.7216f)</t>
  </si>
  <si>
    <t>89, 61, 149</t>
  </si>
  <si>
    <t>(0.3490f, 0.2392f, 0.5843f)</t>
  </si>
  <si>
    <t>0,0,0</t>
  </si>
  <si>
    <t>(0.0f, 0.0f, 0.0f)</t>
  </si>
  <si>
    <t>Comparison Table IRE%
values 100%IRE and above are clipped white</t>
  </si>
  <si>
    <t>S/N</t>
  </si>
  <si>
    <t>stop</t>
  </si>
  <si>
    <t>Scene linear value</t>
  </si>
  <si>
    <t>LogC4</t>
  </si>
  <si>
    <t>LogC3</t>
  </si>
  <si>
    <t>SLog3</t>
  </si>
  <si>
    <t>REDLog3G10</t>
  </si>
  <si>
    <t>CLog2</t>
  </si>
  <si>
    <t>CLog3</t>
  </si>
  <si>
    <t>FLog2</t>
  </si>
  <si>
    <t>FLog</t>
  </si>
  <si>
    <t>CLog</t>
  </si>
  <si>
    <t>VLog</t>
  </si>
  <si>
    <t>BMDFilmG5</t>
  </si>
  <si>
    <t>DLog</t>
  </si>
  <si>
    <t>Apple Log</t>
  </si>
  <si>
    <t>NLog</t>
  </si>
  <si>
    <t>stop: -16.94699</t>
  </si>
  <si>
    <t>stop: -8</t>
  </si>
  <si>
    <t>stop: -7</t>
  </si>
  <si>
    <t>stop: -6</t>
  </si>
  <si>
    <t>stop: -5</t>
  </si>
  <si>
    <t>stop: -4</t>
  </si>
  <si>
    <t>stop: -3</t>
  </si>
  <si>
    <t>stop: -2</t>
  </si>
  <si>
    <t>stop: -1</t>
  </si>
  <si>
    <t>stop: -0.5</t>
  </si>
  <si>
    <t>Stop: -0.1</t>
  </si>
  <si>
    <t>stop: 0</t>
  </si>
  <si>
    <t>Stop: 0.2</t>
  </si>
  <si>
    <t>stop: 0.5</t>
  </si>
  <si>
    <t>stop: 1</t>
  </si>
  <si>
    <t>stop: 2</t>
  </si>
  <si>
    <t>stop: 2.322</t>
  </si>
  <si>
    <t>stop: 3</t>
  </si>
  <si>
    <t>stop: 4</t>
  </si>
  <si>
    <t>stop: 5</t>
  </si>
  <si>
    <t>stop: 6</t>
  </si>
  <si>
    <t>stop: 7</t>
  </si>
  <si>
    <t>stop: 8</t>
  </si>
  <si>
    <t>stop: 9</t>
  </si>
  <si>
    <t>stop:10</t>
  </si>
  <si>
    <t>Comparison Table 10 bit values
values above 1023 are outside of range but no camera can hit that max value</t>
  </si>
  <si>
    <t>Code Value</t>
  </si>
  <si>
    <t>Gamma</t>
  </si>
  <si>
    <t>ISO</t>
  </si>
  <si>
    <t>Black 
point</t>
  </si>
  <si>
    <t>White 
Point</t>
  </si>
  <si>
    <t>Comments</t>
  </si>
  <si>
    <t>Arri LogC3</t>
  </si>
  <si>
    <t>Arri LogC4 
Alexa35</t>
  </si>
  <si>
    <t>Arri LogC4
non-Alexa35</t>
  </si>
  <si>
    <t>SLog3
FX3</t>
  </si>
  <si>
    <t>SLog3 usually clip at 94IRE</t>
  </si>
  <si>
    <t xml:space="preserve">Based on VRaptro VV, at least a stop and half are recovered with incomplete color details, feature can't be turned off. </t>
  </si>
  <si>
    <t>base</t>
  </si>
  <si>
    <t xml:space="preserve">Meant for Pocket 6K. </t>
  </si>
  <si>
    <t>AppleLog
iPhone15 pro</t>
  </si>
  <si>
    <t>Below 1250 noise floor is cut and hidden</t>
  </si>
  <si>
    <t>1250 and above shadow stops are more open, getting more range but noise may be more visible</t>
  </si>
  <si>
    <t>Direct 709 calculations</t>
  </si>
  <si>
    <t xml:space="preserve">Using the transform equation from the REC709 whitepaper to transform from LogC3 to 709 shows luminance overflow without tone mapping, middle grey is also at a different luminance level from the ARRI LUT. The middle grey value is roughly at 30% IRE.
Also note that there are no shoulder highlight roll off, exhibiting a linear like highlights. </t>
  </si>
  <si>
    <t>ARRI reveal colour LUTs</t>
  </si>
  <si>
    <t xml:space="preserve">ARRI LUT for both LogC3 and LogC4 to REC709 closely matches each other with roll off at both shoulder and toe of the contrast curve. </t>
  </si>
  <si>
    <t>Middle grey from Arri LUT are consistent to be at the same level, roughly 40% IRE</t>
  </si>
  <si>
    <t>K2383 emulation</t>
  </si>
  <si>
    <t>For the K2383 version, since the ARRI LUT didn't have a version that converts to cineon log, I had to first apply an ARRI LUT to convert from LogC3 to St2084 gamma in a REC2100 colour space, it also adds a diffuse white of DW200. Then in the following CST, I transform from the PQ gamma REC2100 to cineon log with REC709 colour space, checkbox for 203nits diffuse whtie checked, and tone mapping uses resolve method, gamut compression is also selected. At the end of this is the built in resolve K2383 D65 LUT for 709 colour space. 
In this way we get the combined ARRI reveal colour science to a K2383 emulation film print. Without the ARRI LUT, a direct CST wouldn't yield the same colours as an ARRI LUT can give you.
We can see that from this conversion, the contrast curve of the look has a higher contrast than that of the ARRI 709, also the middle grey value has shifted to about 45% IRE. It too also has the filmic shoulder roll off that everyone likes.
Another interesting thing about this transform is that the black point is actually higher than the usual 1.6% IRE, it sits at 4.3% IRE</t>
  </si>
  <si>
    <t>False Colour for REC709</t>
  </si>
  <si>
    <t>In theory we could build a EL zone false colour based on the ARRI 709 Look, but that wouldn't mean the values can be used on other camera's REC709 Look, even ARRI's very own LUTs when you jump through the hoops and apply the Kodak 2383 LUT everything is already different. 
So there are just too many variables that changes how each stop value is mapped to the tone curve, there is no fixed method as to how you map your luminance values, it all comes down to your creative intent, the only things we are sure we can check for are black point and  white point clipping point, as for middle grey, if you had done your tests and know where it will sit after all the colour space transform, you can lock that in too, but note that this is not a constant for every scenario, you have to choose your target value. Just like ARRI chose to map it to 40% IRE.</t>
  </si>
  <si>
    <t>Middle Grey</t>
  </si>
  <si>
    <t>Using middle grey as an anchor for your colour correction or grade is crucial, as this will help preserve the neutral values and have a proper balanced image</t>
  </si>
  <si>
    <t>Monitoring LUT and Contrast Ratio</t>
  </si>
  <si>
    <t xml:space="preserve">If you are going to have a stronger contrast ratio in your final look, you likely won't be shooting at the exact contrast ratio of the final look on set. Shooting at a slightly lower contrast ratio and then using the grade to achieve that desired contrast ratio is best at preserving both highlight and shadow details especially at the extreme end. 
This is also why it is important to have a monitoring LUT on set that will be as close as possible to your final look, so you will be able to make the correct creative decisions on set so your footage won't run into the risk of over or under exposure. 
In addition to judging exposure, the final look LUT will also help the art department in choosing the right colour to use on set, from makeup to wardrobe and set design, they need it. </t>
  </si>
  <si>
    <t>Rec709 direct</t>
  </si>
  <si>
    <t>logC3 to pq dw200 to cineon to k2383 709 D65</t>
  </si>
  <si>
    <t>x</t>
  </si>
  <si>
    <t>y1</t>
  </si>
  <si>
    <t>y2</t>
  </si>
  <si>
    <t>y3</t>
  </si>
  <si>
    <t>y4</t>
  </si>
  <si>
    <t>y5</t>
  </si>
  <si>
    <t>y6</t>
  </si>
  <si>
    <t>y7</t>
  </si>
  <si>
    <t>ARRI LogC3 to REC709</t>
  </si>
  <si>
    <t>Highlight clipping point not determined</t>
  </si>
  <si>
    <t xml:space="preserve">Scene 
Reflectance </t>
  </si>
  <si>
    <t>scene linear to Log out data</t>
  </si>
  <si>
    <t>IRE(%) rounded</t>
  </si>
  <si>
    <t>Code Value (10 bit)</t>
  </si>
  <si>
    <t>Log to Lin</t>
  </si>
  <si>
    <t>Rec709OETF from scene reflected</t>
  </si>
  <si>
    <t>Rec709 OETF</t>
  </si>
  <si>
    <t>Rec709 EOTF from log value</t>
  </si>
  <si>
    <t>Rec709 OETF from EOTF</t>
  </si>
  <si>
    <t xml:space="preserve">10 bit value </t>
  </si>
  <si>
    <t>If Scene reflectance want to show in %, just multiply value by 100.</t>
  </si>
  <si>
    <t xml:space="preserve">Reflectance </t>
  </si>
  <si>
    <t>new lum value for logC3 to 709</t>
  </si>
  <si>
    <t>old lum value when log</t>
  </si>
  <si>
    <t>rec709 EOTF from after 709 conversion</t>
  </si>
  <si>
    <t>10bit code for new lum value of Arri709 from logC3</t>
  </si>
  <si>
    <t>new Lum value for logC4 to 709</t>
  </si>
  <si>
    <t>10bit code for new Lum value of Arri709 from logC4</t>
  </si>
  <si>
    <t>absolute clipping black, but sensor likely won't even reach past stop -7 or so</t>
  </si>
  <si>
    <t>stop = 0.18*2^x</t>
  </si>
  <si>
    <t>stop -9</t>
  </si>
  <si>
    <t>this should already be hidden deep in noise floor</t>
  </si>
  <si>
    <t>x is stop value</t>
  </si>
  <si>
    <t>stop -8</t>
  </si>
  <si>
    <t>I set 101.7 CV black clipping point, or equals to 9.9IRE, which is stop -7.2</t>
  </si>
  <si>
    <t>Assume Base ISO 800</t>
  </si>
  <si>
    <t>stop -7</t>
  </si>
  <si>
    <t>Scene Linear Reflection to Arri LogC3</t>
  </si>
  <si>
    <t>stop -6</t>
  </si>
  <si>
    <t>x &gt; cut</t>
  </si>
  <si>
    <t>stop -5</t>
  </si>
  <si>
    <t>t = c* log10(a*x+b)+d</t>
  </si>
  <si>
    <t>stop -4</t>
  </si>
  <si>
    <t>else</t>
  </si>
  <si>
    <t>if v &gt; 0.018</t>
  </si>
  <si>
    <t>stop -3</t>
  </si>
  <si>
    <t>e*x+f</t>
  </si>
  <si>
    <t>v= 1.099*L^0.45-0.099</t>
  </si>
  <si>
    <t>stop -2</t>
  </si>
  <si>
    <t>x = reflection rate</t>
  </si>
  <si>
    <t>if v&lt;= 0.018</t>
  </si>
  <si>
    <t>stop -1</t>
  </si>
  <si>
    <t>v=4.5*L</t>
  </si>
  <si>
    <t>stop -0.6</t>
  </si>
  <si>
    <t>cut = 0.010591</t>
  </si>
  <si>
    <t>v = digital signal</t>
  </si>
  <si>
    <t>stop -0.3</t>
  </si>
  <si>
    <t>a = 5.555556</t>
  </si>
  <si>
    <t>L = luminance</t>
  </si>
  <si>
    <t xml:space="preserve">stop 0 </t>
  </si>
  <si>
    <t>b = 0.052272</t>
  </si>
  <si>
    <t>stop 0.3</t>
  </si>
  <si>
    <t>c = 0.247190</t>
  </si>
  <si>
    <t>Rec709 EOTF</t>
  </si>
  <si>
    <t>stop 0.6</t>
  </si>
  <si>
    <t>d = 0.385537</t>
  </si>
  <si>
    <t>L=v^2.4</t>
  </si>
  <si>
    <t>stop 1</t>
  </si>
  <si>
    <t>e = 5.367655</t>
  </si>
  <si>
    <t>white point luminance 100cd/m^2</t>
  </si>
  <si>
    <t>stop 2</t>
  </si>
  <si>
    <t>Stop: 2.4739</t>
  </si>
  <si>
    <t>90% scene reflectance white</t>
  </si>
  <si>
    <t>f = 0.092809</t>
  </si>
  <si>
    <t>white point chromaticity:</t>
  </si>
  <si>
    <t>e*cut+f = 0.149658</t>
  </si>
  <si>
    <t>x = 0.3127, y = 0.3290 (D65)</t>
  </si>
  <si>
    <t>stop 3</t>
  </si>
  <si>
    <t>stop 4</t>
  </si>
  <si>
    <t xml:space="preserve">LogC3 to Scene Linear Reflection </t>
  </si>
  <si>
    <t>stop 5</t>
  </si>
  <si>
    <t>skipped</t>
  </si>
  <si>
    <t>( t &gt; e* cut + f)</t>
  </si>
  <si>
    <t>stop 6</t>
  </si>
  <si>
    <t>I set white clipping at 912.1 CV which is about stop 6.8</t>
  </si>
  <si>
    <t>x = (pow(10,(t-d)/c)-b)/a</t>
  </si>
  <si>
    <t>x=(pow(10,t-0.385537)/0.247190)-0.052272)/5.555556</t>
  </si>
  <si>
    <t>stop 7</t>
  </si>
  <si>
    <t>stop 8</t>
  </si>
  <si>
    <t>( t - f )/e</t>
  </si>
  <si>
    <t>stop 9</t>
  </si>
  <si>
    <t>stop 10</t>
  </si>
  <si>
    <t>Logc3 to 709 direct</t>
  </si>
  <si>
    <t>Alexa + 2383 lut</t>
  </si>
  <si>
    <t>ARRI LogC3</t>
  </si>
  <si>
    <t>Stops in one tenth increment</t>
  </si>
  <si>
    <t>Stop: -8.0</t>
  </si>
  <si>
    <t>Stop: -7.9</t>
  </si>
  <si>
    <t>Stop: -7.8</t>
  </si>
  <si>
    <t>Stop: -7.7</t>
  </si>
  <si>
    <t>Stop: -7.6</t>
  </si>
  <si>
    <t>Stop: -7.5</t>
  </si>
  <si>
    <t>Stop: -7.4</t>
  </si>
  <si>
    <t>Stop: -7.3</t>
  </si>
  <si>
    <t>Stop: -7.2</t>
  </si>
  <si>
    <t>Stop: -7.1</t>
  </si>
  <si>
    <t>Stop: -7.0</t>
  </si>
  <si>
    <t>Stop: -6.9</t>
  </si>
  <si>
    <t>Stop: -6.8</t>
  </si>
  <si>
    <t>Stop: -6.7</t>
  </si>
  <si>
    <t>Stop: -6.6</t>
  </si>
  <si>
    <t>Stop: -6.5</t>
  </si>
  <si>
    <t>Stop: -6.4</t>
  </si>
  <si>
    <t>Stop: -6.3</t>
  </si>
  <si>
    <t>Stop: -6.2</t>
  </si>
  <si>
    <t>Stop: -6.1</t>
  </si>
  <si>
    <t>Stop: -6.0</t>
  </si>
  <si>
    <t>Stop: -5.9</t>
  </si>
  <si>
    <t>Stop: -5.8</t>
  </si>
  <si>
    <t>Stop: -5.7</t>
  </si>
  <si>
    <t>Stop: -5.6</t>
  </si>
  <si>
    <t>Stop: -5.5</t>
  </si>
  <si>
    <t>Stop: -5.4</t>
  </si>
  <si>
    <t>Stop: -5.3</t>
  </si>
  <si>
    <t>Stop: -5.2</t>
  </si>
  <si>
    <t>Stop: -5.1</t>
  </si>
  <si>
    <t>Stop: -5.0</t>
  </si>
  <si>
    <t>Stop: -4.9</t>
  </si>
  <si>
    <t>Stop: -4.8</t>
  </si>
  <si>
    <t>Stop: -4.7</t>
  </si>
  <si>
    <t>Stop: -4.6</t>
  </si>
  <si>
    <t>Stop: -4.5</t>
  </si>
  <si>
    <t>Stop: -4.4</t>
  </si>
  <si>
    <t>Stop: -4.3</t>
  </si>
  <si>
    <t>Stop: -4.2</t>
  </si>
  <si>
    <t>Stop: -4.1</t>
  </si>
  <si>
    <t>Stop: -4.0</t>
  </si>
  <si>
    <t>Stop: -3.9</t>
  </si>
  <si>
    <t>Stop: -3.8</t>
  </si>
  <si>
    <t>Stop: -3.7</t>
  </si>
  <si>
    <t>Stop: -3.6</t>
  </si>
  <si>
    <t>Stop: -3.5</t>
  </si>
  <si>
    <t>Stop: -3.4</t>
  </si>
  <si>
    <t>Stop: -3.3</t>
  </si>
  <si>
    <t>Stop: -3.2</t>
  </si>
  <si>
    <t>Stop: -3.1</t>
  </si>
  <si>
    <t>Stop: -3.0</t>
  </si>
  <si>
    <t>Stop: -2.9</t>
  </si>
  <si>
    <t>Stop: -2.8</t>
  </si>
  <si>
    <t>Stop: -2.7</t>
  </si>
  <si>
    <t>Stop: -2.6</t>
  </si>
  <si>
    <t>Stop: -2.5</t>
  </si>
  <si>
    <t>Stop: -2.4</t>
  </si>
  <si>
    <t>Stop: -2.3</t>
  </si>
  <si>
    <t>Stop: -2.2</t>
  </si>
  <si>
    <t>Stop: -2.1</t>
  </si>
  <si>
    <t>Stop: -2.0</t>
  </si>
  <si>
    <t>Stop: -1.9</t>
  </si>
  <si>
    <t>Stop: -1.8</t>
  </si>
  <si>
    <t>Stop: -1.7</t>
  </si>
  <si>
    <t>Stop: -1.6</t>
  </si>
  <si>
    <t>Stop: -1.5</t>
  </si>
  <si>
    <t>Stop: -1.4</t>
  </si>
  <si>
    <t>Stop: -1.3</t>
  </si>
  <si>
    <t>Stop: -1.2</t>
  </si>
  <si>
    <t>Stop: -1.1</t>
  </si>
  <si>
    <t>Stop: -1.0</t>
  </si>
  <si>
    <t>Stop: -0.9</t>
  </si>
  <si>
    <t>Stop: -0.8</t>
  </si>
  <si>
    <t>Stop: -0.7</t>
  </si>
  <si>
    <t>Stop: -0.6</t>
  </si>
  <si>
    <t>Stop: -0.5</t>
  </si>
  <si>
    <t>Stop: -0.4</t>
  </si>
  <si>
    <t>Stop: -0.3</t>
  </si>
  <si>
    <t>Stop: -0.2</t>
  </si>
  <si>
    <t>Stop: 0.0</t>
  </si>
  <si>
    <t>Stop: 0.1</t>
  </si>
  <si>
    <t>Stop: 0.3</t>
  </si>
  <si>
    <t>Stop: 0.4</t>
  </si>
  <si>
    <t>Stop: 0.5</t>
  </si>
  <si>
    <t>Stop: 0.6</t>
  </si>
  <si>
    <t>Stop: 0.7</t>
  </si>
  <si>
    <t>Stop: 0.8</t>
  </si>
  <si>
    <t>Stop: 0.9</t>
  </si>
  <si>
    <t>Stop: 1.0</t>
  </si>
  <si>
    <t>Stop: 1.1</t>
  </si>
  <si>
    <t>Stop: 1.2</t>
  </si>
  <si>
    <t>Stop: 1.3</t>
  </si>
  <si>
    <t>Stop: 1.4</t>
  </si>
  <si>
    <t>Stop: 1.5</t>
  </si>
  <si>
    <t>Stop: 1.6</t>
  </si>
  <si>
    <t>Stop: 1.7</t>
  </si>
  <si>
    <t>Stop: 1.8</t>
  </si>
  <si>
    <t>Stop: 1.9</t>
  </si>
  <si>
    <t>Stop: 2.0</t>
  </si>
  <si>
    <t>Stop: 2.1</t>
  </si>
  <si>
    <t>Stop: 2.2</t>
  </si>
  <si>
    <t>Stop: 2.3</t>
  </si>
  <si>
    <t>Stop: 2.4</t>
  </si>
  <si>
    <t>Stop: 2.5</t>
  </si>
  <si>
    <t>Stop: 2.6</t>
  </si>
  <si>
    <t>Stop: 2.7</t>
  </si>
  <si>
    <t>Stop: 2.8</t>
  </si>
  <si>
    <t>Stop: 2.9</t>
  </si>
  <si>
    <t>Stop: 3.0</t>
  </si>
  <si>
    <t>Stop: 3.1</t>
  </si>
  <si>
    <t>Stop: 3.2</t>
  </si>
  <si>
    <t>Stop: 3.3</t>
  </si>
  <si>
    <t>Stop: 3.4</t>
  </si>
  <si>
    <t>Stop: 3.5</t>
  </si>
  <si>
    <t>Stop: 3.6</t>
  </si>
  <si>
    <t>Stop: 3.7</t>
  </si>
  <si>
    <t>Stop: 3.8</t>
  </si>
  <si>
    <t>Stop: 3.9</t>
  </si>
  <si>
    <t>Stop: 4.0</t>
  </si>
  <si>
    <t>Stop: 4.1</t>
  </si>
  <si>
    <t>Stop: 4.2</t>
  </si>
  <si>
    <t>Stop: 4.3</t>
  </si>
  <si>
    <t>Stop: 4.4</t>
  </si>
  <si>
    <t>Stop: 4.5</t>
  </si>
  <si>
    <t>Stop: 4.6</t>
  </si>
  <si>
    <t>Stop: 4.7</t>
  </si>
  <si>
    <t>Stop: 4.8</t>
  </si>
  <si>
    <t>Stop: 4.9</t>
  </si>
  <si>
    <t>Stop: 5.0</t>
  </si>
  <si>
    <t>Stop: 5.1</t>
  </si>
  <si>
    <t>Stop: 5.2</t>
  </si>
  <si>
    <t>Stop: 5.3</t>
  </si>
  <si>
    <t>Stop: 5.4</t>
  </si>
  <si>
    <t>Stop: 5.5</t>
  </si>
  <si>
    <t>Stop: 5.6</t>
  </si>
  <si>
    <t>Stop: 5.7</t>
  </si>
  <si>
    <t>Stop: 5.8</t>
  </si>
  <si>
    <t>Stop: 5.9</t>
  </si>
  <si>
    <t>Stop: 6.0</t>
  </si>
  <si>
    <t>Stop: 6.1</t>
  </si>
  <si>
    <t>Stop: 6.2</t>
  </si>
  <si>
    <t>Stop: 6.3</t>
  </si>
  <si>
    <t>Stop: 6.4</t>
  </si>
  <si>
    <t>Stop: 6.5</t>
  </si>
  <si>
    <t>Stop: 6.6</t>
  </si>
  <si>
    <t>Stop: 6.7</t>
  </si>
  <si>
    <t>Stop: 6.8</t>
  </si>
  <si>
    <t>Stop: 6.9</t>
  </si>
  <si>
    <t>Stop: 7.0</t>
  </si>
  <si>
    <t>Stop: 7.1</t>
  </si>
  <si>
    <t>Stop: 7.2</t>
  </si>
  <si>
    <t>Stop: 7.3</t>
  </si>
  <si>
    <t>Stop: 7.4</t>
  </si>
  <si>
    <t>Stop: 7.5</t>
  </si>
  <si>
    <t>Stop: 7.6</t>
  </si>
  <si>
    <t>Stop: 7.7</t>
  </si>
  <si>
    <t>Stop: 7.8</t>
  </si>
  <si>
    <t>Stop: 7.9</t>
  </si>
  <si>
    <t>Stop: 8.0</t>
  </si>
  <si>
    <t>Stop: 8.1</t>
  </si>
  <si>
    <t>Stop: 8.2</t>
  </si>
  <si>
    <t>Stop: 8.3</t>
  </si>
  <si>
    <t>Stop: 8.4</t>
  </si>
  <si>
    <t>Stop: 8.5</t>
  </si>
  <si>
    <t>Stop: 8.6</t>
  </si>
  <si>
    <t>Stop: 8.7</t>
  </si>
  <si>
    <t>Stop: 8.8</t>
  </si>
  <si>
    <t>Stop: 8.9</t>
  </si>
  <si>
    <t>Stop: 9</t>
  </si>
  <si>
    <t>Stop: 8.25735</t>
  </si>
  <si>
    <t>Theoretical clipping point, About stop 8.25735</t>
  </si>
  <si>
    <t>ARRI LogC4 Alexa 35</t>
  </si>
  <si>
    <t>Scene linear to Arri Log C4 python code</t>
  </si>
  <si>
    <t># Constants</t>
  </si>
  <si>
    <t>a = (pow(2.0, 18.0) - 16.0) / 117.45</t>
  </si>
  <si>
    <t>I set 99 as black clipping point which is stop -7.2</t>
  </si>
  <si>
    <t>b = (1023.0 - 95.0) / 1023.0</t>
  </si>
  <si>
    <t>c = 95.0 / 1023.0</t>
  </si>
  <si>
    <t>s = (7 * math.log(2) * pow(2.0, 7 - 14 * c / b)) / (a * b)</t>
  </si>
  <si>
    <t>t = (pow(2.0, 14.0 * (-c / b) + 6.0) - 64.0) / a</t>
  </si>
  <si>
    <t># Utility function for log2</t>
  </si>
  <si>
    <t>def log2(x):</t>
  </si>
  <si>
    <t>return math.log(x) / math.log(2.0)</t>
  </si>
  <si>
    <t># LogC4 Curve Encoding Function</t>
  </si>
  <si>
    <t>def relativeSceneLinearToNormalizedLogC4(x):</t>
  </si>
  <si>
    <t>if x &lt; t:</t>
  </si>
  <si>
    <t>return (x - t) / s</t>
  </si>
  <si>
    <t>return (log2(a * x + 64.0) - 6.0) / 14.0 * b + c</t>
  </si>
  <si>
    <t># Given x values (input reflectance rate separated by comma )</t>
  </si>
  <si>
    <t xml:space="preserve">skipped </t>
  </si>
  <si>
    <t>x_values = [      ]</t>
  </si>
  <si>
    <t># Calculate corresponding f values</t>
  </si>
  <si>
    <t>for x in x_values:</t>
  </si>
  <si>
    <t>skipped. If need better granularity, then need to test how best to add colours to differentiate the stops</t>
  </si>
  <si>
    <t>f = relativeSceneLinearToNormalizedLogC4(x)</t>
  </si>
  <si>
    <t>I set 845 CV as white clipping point, or 82.62IRE, which is stop 8.666667 or eight and two thirds</t>
  </si>
  <si>
    <t>print(f"For x = {x}, f = {f}")</t>
  </si>
  <si>
    <t>Arri LogC4 Alexa 35</t>
  </si>
  <si>
    <t>TABLE 1</t>
  </si>
  <si>
    <t>1/3 stop increments</t>
  </si>
  <si>
    <t>Stops</t>
  </si>
  <si>
    <t>10-bit Legal</t>
  </si>
  <si>
    <t>12-bit Legal</t>
  </si>
  <si>
    <t>10-bit Full</t>
  </si>
  <si>
    <t>12-bit Full</t>
  </si>
  <si>
    <t>IRE</t>
  </si>
  <si>
    <t>-6 1/3</t>
  </si>
  <si>
    <t>BLACK</t>
  </si>
  <si>
    <t>-52/3</t>
  </si>
  <si>
    <t>-5 1/3</t>
  </si>
  <si>
    <t>-4 2/3</t>
  </si>
  <si>
    <t>-4 1/3</t>
  </si>
  <si>
    <t>-32/3</t>
  </si>
  <si>
    <t>-3 1/3</t>
  </si>
  <si>
    <t>-2 2/3</t>
  </si>
  <si>
    <t>-2 1/3</t>
  </si>
  <si>
    <t>-1 2/3</t>
  </si>
  <si>
    <t>-1 1/3</t>
  </si>
  <si>
    <t>1 1/3</t>
  </si>
  <si>
    <t>1 2/3</t>
  </si>
  <si>
    <t>2 1/3</t>
  </si>
  <si>
    <t>3 1/3</t>
  </si>
  <si>
    <t>32/3</t>
  </si>
  <si>
    <t>4 1/3</t>
  </si>
  <si>
    <t>4 2/3</t>
  </si>
  <si>
    <t>5 1/3</t>
  </si>
  <si>
    <t>5 2/3</t>
  </si>
  <si>
    <t>6 1/3</t>
  </si>
  <si>
    <t>6 2/3</t>
  </si>
  <si>
    <t>7 1/3</t>
  </si>
  <si>
    <t>72/3</t>
  </si>
  <si>
    <t>8 2/3</t>
  </si>
  <si>
    <t>10 1/3</t>
  </si>
  <si>
    <t>10 2/3</t>
  </si>
  <si>
    <t>Theoretical clip point, sensor likely won't be able to capture this</t>
  </si>
  <si>
    <t xml:space="preserve">ARRI LogC4 </t>
  </si>
  <si>
    <t>Use original black point at stop -7.2, then use 99CV or 9.7IRE</t>
  </si>
  <si>
    <t>Using original white point at stop 6.8 new value will be 721.5 CV or 70.5IRE</t>
  </si>
  <si>
    <t>Arri LogC4</t>
  </si>
  <si>
    <t>Sony S-Log3</t>
  </si>
  <si>
    <t>sgamut3.cine</t>
  </si>
  <si>
    <t>y</t>
  </si>
  <si>
    <t>Bradford chromatic adaptation slog3 to ACES ap0</t>
  </si>
  <si>
    <t>red</t>
  </si>
  <si>
    <t>I used CV 105 as black clipping point, roughly stop -7</t>
  </si>
  <si>
    <t>green</t>
  </si>
  <si>
    <t>I used CV 115.4 as black clipping, which is stop -5.9 or 11.3%IRE</t>
  </si>
  <si>
    <t xml:space="preserve">Scene Linear Reflection to S-Log3 </t>
  </si>
  <si>
    <t>blue</t>
  </si>
  <si>
    <t xml:space="preserve">If in &gt;= 0.01125000 </t>
  </si>
  <si>
    <t>white (D65)</t>
  </si>
  <si>
    <t xml:space="preserve"> out = (420.0 + log10((in + 0.01) / (0.18 + 0.01) * 261.5) / 1023.0</t>
  </si>
  <si>
    <t>DCI P3</t>
  </si>
  <si>
    <t xml:space="preserve">  out = (in * (171.2102946929 – 95.0)/0.01125000 + 95.0) / 1023.0 </t>
  </si>
  <si>
    <t>in = reflection</t>
  </si>
  <si>
    <t>0.0 &lt; out &lt; 1.0</t>
  </si>
  <si>
    <t>white (DCI)</t>
  </si>
  <si>
    <t xml:space="preserve">S-Log3 to Scene Linear Reflection </t>
  </si>
  <si>
    <t>Bradford chromatic adaption slog3 to logc3</t>
  </si>
  <si>
    <t xml:space="preserve">If in &gt;= 171.2102946929 / 1023.0 </t>
  </si>
  <si>
    <t>REC709</t>
  </si>
  <si>
    <t xml:space="preserve">out = (10.0 ^ ((in * 1023.0 - 420.0) / 261.5)) * (0.18 + 0.01) - 0.01 </t>
  </si>
  <si>
    <t xml:space="preserve">else </t>
  </si>
  <si>
    <t xml:space="preserve"> out + (in * 1023.0 – 95.0) * 0.01125000 / (171.2102946929 – 95.0) </t>
  </si>
  <si>
    <t>0.0 &lt; in &lt; 1.0</t>
  </si>
  <si>
    <t>out = reflection</t>
  </si>
  <si>
    <t>ACES ap0</t>
  </si>
  <si>
    <t>I use 854.8CV for 12800ISO clipping point, which is 84.3%IRE or 5.7 stop</t>
  </si>
  <si>
    <t xml:space="preserve">I used 886.3 CV as white clipping point </t>
  </si>
  <si>
    <t>This is the stop that clips as stated by Alister Chapman's guide of 94IRE</t>
  </si>
  <si>
    <t>white (approxD60)</t>
  </si>
  <si>
    <t>DWG intermediate</t>
  </si>
  <si>
    <t>Theoretical clipping point, sensor performance probably doesn't allow</t>
  </si>
  <si>
    <t>Panasonic VLog</t>
  </si>
  <si>
    <t xml:space="preserve">I use 135.9CV as black clipping point </t>
  </si>
  <si>
    <t>Scene Linear Reflection to V-Log</t>
  </si>
  <si>
    <t>out = 5.6*in+0.125</t>
  </si>
  <si>
    <t>( in &lt; cut1)</t>
  </si>
  <si>
    <t>out = c*log10(in+b)+d</t>
  </si>
  <si>
    <t>(in &gt;= cut 1</t>
  </si>
  <si>
    <t>cut1 = 0.01</t>
  </si>
  <si>
    <t>b = 0.00873</t>
  </si>
  <si>
    <t>c = 0.241514</t>
  </si>
  <si>
    <t>d = 0.598206</t>
  </si>
  <si>
    <t>0&lt;= out &lt;=1</t>
  </si>
  <si>
    <t xml:space="preserve">V-Log to Scene Linear Reflection </t>
  </si>
  <si>
    <t>V-Log 10bit code to scene linear reflection</t>
  </si>
  <si>
    <t>out = (in - 0.125)/5.6</t>
  </si>
  <si>
    <t>in = IN10BIT/1023  (IN10BIT is code value in V-Log 10 bit)</t>
  </si>
  <si>
    <t>( in &lt; cut2)</t>
  </si>
  <si>
    <t>out = pow(10.0,((in-d)/c))-b</t>
  </si>
  <si>
    <t>( in &gt;= cut2)</t>
  </si>
  <si>
    <t>out = pow(10.0, ((in-d)/c))-b</t>
  </si>
  <si>
    <t>cut2 = 0.181</t>
  </si>
  <si>
    <t xml:space="preserve">I used 874.3 CV as white clipping point </t>
  </si>
  <si>
    <t>0.0 &lt;= in &lt;= 1.0</t>
  </si>
  <si>
    <t>Theroetical Clipping point, sensor performance likely won't reach</t>
  </si>
  <si>
    <t>BMD FILMG5</t>
  </si>
  <si>
    <t>I use 118.4 as black clipping point</t>
  </si>
  <si>
    <t>Scene Linear Reflection to BMDFilmG5</t>
  </si>
  <si>
    <t>in = reflection = X</t>
  </si>
  <si>
    <t>y = D*X + E</t>
  </si>
  <si>
    <t>for X &lt; LIN_CUT</t>
  </si>
  <si>
    <t>y = A*LOG(X+B)+C</t>
  </si>
  <si>
    <t>for X &gt;= LIN_CUT</t>
  </si>
  <si>
    <t>A = 0.08692876065491224</t>
  </si>
  <si>
    <t>B = 0.005494072432257808</t>
  </si>
  <si>
    <t>C = 0.5300133392291939</t>
  </si>
  <si>
    <t>D = 8.283605932402494</t>
  </si>
  <si>
    <t>E = 0.09246575342465753</t>
  </si>
  <si>
    <t>LIN_CUT = 0.005</t>
  </si>
  <si>
    <t xml:space="preserve">BMDFilmG5 to Scene Linear Reflection </t>
  </si>
  <si>
    <t>X = (y-E)/D</t>
  </si>
  <si>
    <t>for y &lt; LOG_CUT</t>
  </si>
  <si>
    <t xml:space="preserve">I use 735CV as white clipping point, this is meant for monitoring P6k but need to use CST to make sure it is in GEN 5 gamma  before using </t>
  </si>
  <si>
    <t>X = exp((y-C)/A) - B</t>
  </si>
  <si>
    <t>for y &gt;= LOG_CUT</t>
  </si>
  <si>
    <t>where LOG_CUT = D * LIN_CUT + E</t>
  </si>
  <si>
    <t>Stop: 9.1</t>
  </si>
  <si>
    <t>Stop: 9.2</t>
  </si>
  <si>
    <t>Stop: 9.3</t>
  </si>
  <si>
    <t>Stop: 9.4</t>
  </si>
  <si>
    <t>Stop: 9.5</t>
  </si>
  <si>
    <t>Stop: 9.6</t>
  </si>
  <si>
    <t>Stop: 9.7</t>
  </si>
  <si>
    <t>Stop: 9.8</t>
  </si>
  <si>
    <t>Stop: 9.9</t>
  </si>
  <si>
    <t>Stop: 10</t>
  </si>
  <si>
    <t>Stop: 10.1</t>
  </si>
  <si>
    <t>Stop: 10.2</t>
  </si>
  <si>
    <t>Stop: 10.3</t>
  </si>
  <si>
    <t>Stop: 10.4</t>
  </si>
  <si>
    <t>Stop: 10.5</t>
  </si>
  <si>
    <t>Stop: 10.273931</t>
  </si>
  <si>
    <t>Theoretical max encoding value, sensor likely won't be able to reach</t>
  </si>
  <si>
    <t>RedLog3G10</t>
  </si>
  <si>
    <t>Do Note that RED GioScope doesn't really translate to something like an EL zone type of false colour, they work differently.</t>
  </si>
  <si>
    <t xml:space="preserve">This stop might be recoverable in post with denoise </t>
  </si>
  <si>
    <t xml:space="preserve">I set black clipping point at 101.8CV </t>
  </si>
  <si>
    <t>a = 0.224282</t>
  </si>
  <si>
    <t>b = 155.975327</t>
  </si>
  <si>
    <t>c = 0.01</t>
  </si>
  <si>
    <t>To extend a linear section for values lower than -0.01, the gradient at zero is :</t>
  </si>
  <si>
    <t>g = 15.1927</t>
  </si>
  <si>
    <t>float log3G10Inverse(float x) {</t>
  </si>
  <si>
    <t>const float a = 0.224282f; const float b = 155.975327f; const float c = 0.01f; const float g = 15.1927f;</t>
  </si>
  <si>
    <t>if (x &lt; 0.0f) { return (x/g)-c;}</t>
  </si>
  <si>
    <t>const float output = (powf(10.0f,x/a)-1.0f)/b;</t>
  </si>
  <si>
    <t>return output -c; }</t>
  </si>
  <si>
    <t>float log3G10(float x)</t>
  </si>
  <si>
    <t>{ const float a = 0.224282ff;  const float b = 155.975317f; const float c = 0.01f; const float g = 15.927f;</t>
  </si>
  <si>
    <t>x = x +c; (add reflectance rate and c before putting value into log equation)</t>
  </si>
  <si>
    <t>if (x &lt; 0.0f) {return x*g; }</t>
  </si>
  <si>
    <t>In VRaptor VV Lab test by CineD, stops above this are by highlight recovery which cannot be turned off.</t>
  </si>
  <si>
    <t>const float output = a * log10f((x * b) + 1.0f);</t>
  </si>
  <si>
    <t>You loose some colour info and sat from recovered stop specifically red channel.</t>
  </si>
  <si>
    <t>return output;</t>
  </si>
  <si>
    <t>This stop should have no red channel info for reproducing the recovered stop. I set clipping point at this 815.9CV but must remember this is a recovered stop.</t>
  </si>
  <si>
    <t>}</t>
  </si>
  <si>
    <t>stop: 10</t>
  </si>
  <si>
    <t>Theoretical clipping point, camera sensor won't be able to reach</t>
  </si>
  <si>
    <t>Canon C-Log</t>
  </si>
  <si>
    <t>I used CV 134 as black clipping point, roughly stop -6.1, expect below -5 to be in noise floor</t>
  </si>
  <si>
    <t>Scene linear to C-Log</t>
  </si>
  <si>
    <t>if (x/0.9) &lt; 0</t>
  </si>
  <si>
    <t>Y = -0.45310179* Log10(1-10.1596*(x/0.9)+0.12512248</t>
  </si>
  <si>
    <t>if (x/0.9) &gt;= 0</t>
  </si>
  <si>
    <t>y = 0.45310179*Log10((10.1596*(x/0.9)+1)+0.12512248</t>
  </si>
  <si>
    <t>x = scene linear reflectance</t>
  </si>
  <si>
    <t>y = full range gamma</t>
  </si>
  <si>
    <t>C-log to scene linear</t>
  </si>
  <si>
    <t>if y &lt; 0.12512248</t>
  </si>
  <si>
    <t>X/0.9 = -(10^((0.12512248-y)/0.445310179)-1)/10.1596</t>
  </si>
  <si>
    <t>if y &gt; 0.12512248</t>
  </si>
  <si>
    <t>I used 999 as clipping white, which is about stop 5.2</t>
  </si>
  <si>
    <t>X/0.9 = (10^((y-0.12512248)/0.45310179)-1)/10.1596</t>
  </si>
  <si>
    <t>Clipping point 1016 CV or 99.3%IRE. Approx 5.32 stop</t>
  </si>
  <si>
    <t>Canon C-Log2</t>
  </si>
  <si>
    <t>I used CV 109 as black clipping point, roughly stop -7</t>
  </si>
  <si>
    <t xml:space="preserve">Scene linear to C-Log2 </t>
  </si>
  <si>
    <t>Y = -0.24136077* Log10(1-87.099375*(x/0.9)+0.092864125</t>
  </si>
  <si>
    <t>if ( x/0.9) &gt;= 0</t>
  </si>
  <si>
    <t>Y = 0.24136077*Log10((87.099375*(x/0.9)+1)+0.092864125</t>
  </si>
  <si>
    <t>C-log2 to scene linear</t>
  </si>
  <si>
    <t>if y &lt; 0.092864125</t>
  </si>
  <si>
    <t>X/0.9 = -(10^((0.092864125-y)/0.24136077)-1)/87.099375</t>
  </si>
  <si>
    <t>if y &gt;= 0.092864125</t>
  </si>
  <si>
    <t>X/0.9 = (10^((y-0.092864125)/0.24136077)-1)/87.099375</t>
  </si>
  <si>
    <t xml:space="preserve">I used 859 CV to show clipping white, which is about between 6.1 and 6.2 stop, </t>
  </si>
  <si>
    <t>Canon C-Log3</t>
  </si>
  <si>
    <t>I used CV 133 as black clipping point, roughly stop -6.3</t>
  </si>
  <si>
    <t>Scene linear to C-Log3</t>
  </si>
  <si>
    <t>if (x/0.9) &lt; -0.014</t>
  </si>
  <si>
    <t>Y = -0.36726845* Log10(1-14.98325*(x/0.9)+0.12783901</t>
  </si>
  <si>
    <t>if -0.014&lt;=( x/0.9)&lt;= 0.014</t>
  </si>
  <si>
    <t>Y = 1.9754798*(x/0.9)+0.12512219</t>
  </si>
  <si>
    <t>if (x/0.9)&gt;0.014</t>
  </si>
  <si>
    <t>y = 0.36726845*Log10((14.98325*(x/0.9)+1)+0.12240537</t>
  </si>
  <si>
    <t>C-log3 to scene linear</t>
  </si>
  <si>
    <t>if y &lt; 0.097465473</t>
  </si>
  <si>
    <t>X*0.9 = -(10^((0.12783901-y)/0.36726845)-1)/14.98325</t>
  </si>
  <si>
    <t>if 0.097465473 &lt;= y&lt;=0.15277891</t>
  </si>
  <si>
    <t>x*0.9 = (y-0.12512219)/1.9754798</t>
  </si>
  <si>
    <t>I used 1001 as clipping white, which is about between 6.1 to 6.2</t>
  </si>
  <si>
    <t>if y &gt; 0.15277891</t>
  </si>
  <si>
    <t>X*0.9 = (10^((y-0.12240537)/0.36726845)-1)/14.98325</t>
  </si>
  <si>
    <t>From here to the darker stops, use Y = 1.9754798*(x/0.9)+0.12512219</t>
  </si>
  <si>
    <t>Theoretical clipping point</t>
  </si>
  <si>
    <t>Apple Log (55 / 1250)</t>
  </si>
  <si>
    <t>Native ISO is unknown, lower ISO seems cleaner but Apple just cut off the stops that are too noisy. ISO1250 with the signal amplification will let slightly more stops above the noise floor.</t>
  </si>
  <si>
    <t xml:space="preserve">Noise floor is around 160 CV to maybe 165 CV? </t>
  </si>
  <si>
    <t>Might be able to use this stop with denoise in post, but still use 169.7CV as black clipping for safer exposure in ISO1200, also below ISO1200 the noise floor cut off is severe. At ISO 1200 the signal is amplified, so it sort of reveals more stops within dynamic range. ISO55 = 12 stop; ISO1250 = 13.4 stop</t>
  </si>
  <si>
    <t>I used 169.7 CV as black clipping point, stop -6</t>
  </si>
  <si>
    <t>Scene linear to Apple Log</t>
  </si>
  <si>
    <t>if R &gt;= 0.01</t>
  </si>
  <si>
    <t>P = f (R) =γ  log2(R + β ) + δ , if R ≥ R1</t>
  </si>
  <si>
    <t>f = 0.08550479 * Log2 (R+0.00964052)+0.69336945</t>
  </si>
  <si>
    <t>f (R) = c(R−R0)^2, if R0 ≤ R &lt; R1</t>
  </si>
  <si>
    <t>if -0.05641088 &lt;= R &lt;0.01</t>
  </si>
  <si>
    <t>f(R) = 0, if R &lt; R0</t>
  </si>
  <si>
    <t>f= 47.28711236*(R-(-0.05641088))^2</t>
  </si>
  <si>
    <t>R0 = −0.05641088</t>
  </si>
  <si>
    <t>if R &lt; -0.05641088</t>
  </si>
  <si>
    <t>R1 = 0.01</t>
  </si>
  <si>
    <t>f = 0</t>
  </si>
  <si>
    <t xml:space="preserve"> </t>
  </si>
  <si>
    <t>c = 47.28711236</t>
  </si>
  <si>
    <t>β = 0.00964052</t>
  </si>
  <si>
    <t>γ = 0.08550479</t>
  </si>
  <si>
    <t>δ = 0.69336945</t>
  </si>
  <si>
    <t>R = reflectance rate, i.e. mg = 0.18</t>
  </si>
  <si>
    <t>Apple Log to scene linear</t>
  </si>
  <si>
    <t>R = f^-1(P) =2^(P−δ / γ) − β, if P ≥ P1</t>
  </si>
  <si>
    <t>CineD test show clip at lower than 832 CV, safer to put at 800 CV as max which is only about stop 3.5</t>
  </si>
  <si>
    <t>f^-1(P) = (√(P/c) )+ R0, if 0 ≤ P &lt; P1</t>
  </si>
  <si>
    <t xml:space="preserve">At ISO1250, can set clipping white to 921.8CV, which is about stop 4.9  </t>
  </si>
  <si>
    <t>f^-1(P) = R0, if P &lt; 0</t>
  </si>
  <si>
    <t>P1 = C*(R1 −R0)^2</t>
  </si>
  <si>
    <t>from here to brighter stops use: f = 0.08550479 * Log2 (R+0.00964052)+0.69336945</t>
  </si>
  <si>
    <t>Fujifilm F-Log2</t>
  </si>
  <si>
    <t>I used CV 114 as black clipping point, roughly stop -6.3</t>
  </si>
  <si>
    <t>b = 0.064829</t>
  </si>
  <si>
    <t>c = 0.245281</t>
  </si>
  <si>
    <t>d = 0.384316</t>
  </si>
  <si>
    <t>e = 8.799461</t>
  </si>
  <si>
    <t xml:space="preserve">f = 0.092864 </t>
  </si>
  <si>
    <t xml:space="preserve">cut1 = 0.000889 </t>
  </si>
  <si>
    <t xml:space="preserve">cut2 = 0.100686685370811 </t>
  </si>
  <si>
    <t xml:space="preserve">Scene Linear Reflection to F-Log2 </t>
  </si>
  <si>
    <t xml:space="preserve">F-Log2 to Scene Linear Reflection </t>
  </si>
  <si>
    <t xml:space="preserve">out = c * Log10(a * in + b) + d </t>
  </si>
  <si>
    <t xml:space="preserve">out = (10^((in - d) / c)) / a - b / a </t>
  </si>
  <si>
    <t>( in &gt;= cut1 )</t>
  </si>
  <si>
    <t xml:space="preserve">( in &gt;= cut2) </t>
  </si>
  <si>
    <t>out = e * in + f</t>
  </si>
  <si>
    <t>out = (in - f) / e</t>
  </si>
  <si>
    <t>( in &lt; cut1 )</t>
  </si>
  <si>
    <t xml:space="preserve">( in &lt; cut2) </t>
  </si>
  <si>
    <t>in = reflection {i.e. stop 0 = 0.18}</t>
  </si>
  <si>
    <t>0.0 &lt;= out &lt;= 1.0</t>
  </si>
  <si>
    <t xml:space="preserve">Zebra doesn't show above 85IRE, probable clipping point, so I used 869 CV as clipping point </t>
  </si>
  <si>
    <t xml:space="preserve">Can probably encode stops above this, but sensor performance unable to reach </t>
  </si>
  <si>
    <t>Fujifilm F-Log</t>
  </si>
  <si>
    <t>I used CV 107 as black clipping point, roughly stop -7</t>
  </si>
  <si>
    <t>a = 0.555556</t>
  </si>
  <si>
    <t>b = 0.009468</t>
  </si>
  <si>
    <t>c = 0.344676</t>
  </si>
  <si>
    <t xml:space="preserve"> d = 0.790453</t>
  </si>
  <si>
    <t>e = 8.735631</t>
  </si>
  <si>
    <t xml:space="preserve"> f = 0.092864 </t>
  </si>
  <si>
    <t>cut1 = 0.00089</t>
  </si>
  <si>
    <t>cut2 = 0.100537775223865</t>
  </si>
  <si>
    <t xml:space="preserve">Scene Linear Reflection to F-Log </t>
  </si>
  <si>
    <t xml:space="preserve">F-Log to Scene Linear Reflection </t>
  </si>
  <si>
    <t xml:space="preserve">out =  c * Log10(a * in + b) + d </t>
  </si>
  <si>
    <t>out = (10^((in - d) / c)) / a - b / a</t>
  </si>
  <si>
    <t xml:space="preserve">out =  e * in + f </t>
  </si>
  <si>
    <t xml:space="preserve">out = (in - f) / e </t>
  </si>
  <si>
    <t xml:space="preserve">( in &lt; cut1 ) </t>
  </si>
  <si>
    <t xml:space="preserve">0.0 &lt;= in &lt;= 1.0 </t>
  </si>
  <si>
    <t xml:space="preserve">0.0 &lt;= out &lt;= 1.0 </t>
  </si>
  <si>
    <t xml:space="preserve">Clipping Point, I used 1011 CV as point for showing clipping point </t>
  </si>
  <si>
    <t>DJI DLog M</t>
  </si>
  <si>
    <t>Values are determined by data from website LUTCalc, actual accurate value unknown</t>
  </si>
  <si>
    <t>I set black clipping point as 114CV</t>
  </si>
  <si>
    <t>No whitepaper to reference colour transform</t>
  </si>
  <si>
    <t>Either use Manufacturer provided REC709 lut and do your adjustments before this LUT or some other methods</t>
  </si>
  <si>
    <t>DJI D-Gamut unknown</t>
  </si>
  <si>
    <t>DJI DLog M gamma unknown</t>
  </si>
  <si>
    <t>Only reference is data from website LUTCalc</t>
  </si>
  <si>
    <t>https://cameramanben.github.io/LUTCalc/LUTCalc/index.html</t>
  </si>
  <si>
    <t>470.7CV, just using a quater of distance from mg, doesn't represent said stop, just so can have a range for mg</t>
  </si>
  <si>
    <t>534.7CV, just using a quater of distance from mg, doesn't represent said stop, just so can have a range for mg</t>
  </si>
  <si>
    <t>Clipping point is 942CV or 100IRE</t>
  </si>
  <si>
    <t>DJI D-Log</t>
  </si>
  <si>
    <t>I set 109.1CV as black clipping point, which is about stop -6.3</t>
  </si>
  <si>
    <t>Scene linear to D-Log</t>
  </si>
  <si>
    <t>in &lt;= 0.0078</t>
  </si>
  <si>
    <t>out = 6.025 * in + 0.0929</t>
  </si>
  <si>
    <t>in &gt; 0.0078</t>
  </si>
  <si>
    <t>out = (log10( in * 0.9892+0.0108)) * 0.256663 + 0.584555</t>
  </si>
  <si>
    <t>in = scene linear</t>
  </si>
  <si>
    <t xml:space="preserve">D-Log to scene linear </t>
  </si>
  <si>
    <t>in &lt;= 0.14</t>
  </si>
  <si>
    <t>out = ( in - 0.0929)/6.025</t>
  </si>
  <si>
    <t>in &gt; 0.14</t>
  </si>
  <si>
    <t>out = (10^(3.89616 * in - 2.27752) - 0.0108)/0.9892</t>
  </si>
  <si>
    <t xml:space="preserve">out = scene linear </t>
  </si>
  <si>
    <t xml:space="preserve">I set 899.3CV as white clipping point, which is stop 6.3, there may still be some details above this point </t>
  </si>
  <si>
    <t>Theoretical clipping point, sensor likely won't be able to capture</t>
  </si>
  <si>
    <t>Nikon N-Log</t>
  </si>
  <si>
    <t>N-Log data not so reliable</t>
  </si>
  <si>
    <t>I used CV 135 as black clipping point, roughly stop -7</t>
  </si>
  <si>
    <t>N-Log to scene linear</t>
  </si>
  <si>
    <t>if (x &lt; 452)</t>
  </si>
  <si>
    <t>y = (x/650)^3 −0.0075</t>
  </si>
  <si>
    <t>y = exp[(x−619)/150]</t>
  </si>
  <si>
    <t>end</t>
  </si>
  <si>
    <t>x is the N-Log 10-bit code value.</t>
  </si>
  <si>
    <t>y is refl ectance. (“y = 0.18” is equivalent to Stop 0.)</t>
  </si>
  <si>
    <t>Scene linear to N-Log</t>
  </si>
  <si>
    <t>if (y &lt; 0.328)</t>
  </si>
  <si>
    <t>x = 650 * (y + 0.0075)^(1/3)</t>
  </si>
  <si>
    <t>x = 150*log(y)+619</t>
  </si>
  <si>
    <t>I set clipping point at this stop</t>
  </si>
  <si>
    <t>used this as clipping point (986CV)</t>
  </si>
  <si>
    <t xml:space="preserve">Theoretical clipping point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</si>
</sst>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000"/>
    <numFmt numFmtId="165" formatCode="0.0"/>
    <numFmt numFmtId="166" formatCode="#,##0.0000000"/>
    <numFmt numFmtId="167" formatCode="#,##0.000"/>
    <numFmt numFmtId="168" formatCode="#,##0.000000000"/>
    <numFmt numFmtId="169" formatCode="#,##0.000000000000000"/>
    <numFmt numFmtId="170" formatCode="#,##0.00000000000000000000"/>
    <numFmt numFmtId="171" formatCode="#,##0.0"/>
    <numFmt numFmtId="172" formatCode="0.000"/>
    <numFmt numFmtId="173" formatCode="0.000000000000"/>
    <numFmt numFmtId="174" formatCode="0.00000000000"/>
    <numFmt numFmtId="175" formatCode="0.000000000"/>
    <numFmt numFmtId="176" formatCode="d/m"/>
  </numFmts>
  <fonts count="16">
    <font>
      <sz val="10"/>
      <color rgb="FF000000"/>
      <name val="Arial"/>
      <scheme val="minor"/>
    </font>
    <font>
      <b/>
      <sz val="14"/>
      <color theme="1"/>
      <name val="Arial"/>
      <scheme val="minor"/>
    </font>
    <font>
      <sz val="10"/>
      <color theme="1"/>
      <name val="Arial"/>
      <scheme val="minor"/>
    </font>
    <font>
      <b/>
      <sz val="10"/>
      <color theme="1"/>
      <name val="Arial"/>
      <scheme val="minor"/>
    </font>
    <font>
      <u/>
      <sz val="10"/>
      <color rgb="FF1155CC"/>
      <name val="Arial"/>
    </font>
    <font>
      <sz val="10"/>
      <color theme="1"/>
      <name val="Arial"/>
    </font>
    <font>
      <b/>
      <sz val="10"/>
      <color theme="1"/>
      <name val="Arial"/>
    </font>
    <font>
      <sz val="10"/>
      <name val="Arial"/>
    </font>
    <font>
      <sz val="11"/>
      <color theme="1"/>
      <name val="Aptos"/>
    </font>
    <font>
      <sz val="11"/>
      <color theme="1"/>
      <name val="Arial"/>
    </font>
    <font>
      <sz val="11"/>
      <color rgb="FF000000"/>
      <name val="Calibri"/>
    </font>
    <font>
      <sz val="12"/>
      <color rgb="FF000000"/>
      <name val="Arial"/>
    </font>
    <font>
      <sz val="11"/>
      <color rgb="FF1F1F1F"/>
      <name val="&quot;Google Sans&quot;"/>
    </font>
    <font>
      <sz val="11"/>
      <color theme="1"/>
      <name val="DengXian"/>
    </font>
    <font>
      <u/>
      <sz val="10"/>
      <color rgb="FF0000FF"/>
      <name val="Arial"/>
    </font>
    <font>
      <u/>
      <sz val="10"/>
      <color rgb="FF000000"/>
      <name val="Arial"/>
    </font>
  </fonts>
  <fills count="8">
    <fill>
      <patternFill patternType="none"/>
    </fill>
    <fill>
      <patternFill patternType="gray125"/>
    </fill>
    <fill>
      <patternFill patternType="solid">
        <fgColor rgb="FFD9D9D9"/>
        <bgColor rgb="FFD9D9D9"/>
      </patternFill>
    </fill>
    <fill>
      <patternFill patternType="solid">
        <fgColor rgb="FFFFFFFF"/>
        <bgColor rgb="FFFFFFFF"/>
      </patternFill>
    </fill>
    <fill>
      <patternFill patternType="solid">
        <fgColor rgb="FFFFF2CC"/>
        <bgColor rgb="FFFFF2CC"/>
      </patternFill>
    </fill>
    <fill>
      <patternFill patternType="solid">
        <fgColor rgb="FFEFEFEF"/>
        <bgColor rgb="FFEFEFEF"/>
      </patternFill>
    </fill>
    <fill>
      <patternFill patternType="solid">
        <fgColor rgb="FFB7B7B7"/>
        <bgColor rgb="FFB7B7B7"/>
      </patternFill>
    </fill>
    <fill>
      <patternFill patternType="solid">
        <fgColor rgb="FF999999"/>
        <bgColor rgb="FF999999"/>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141">
    <xf numFmtId="0" fontId="0" fillId="0" borderId="0" xfId="0"/>
    <xf numFmtId="0" fontId="1" fillId="0" borderId="0" xfId="0" applyFont="1"/>
    <xf numFmtId="0" fontId="2" fillId="0" borderId="0" xfId="0" applyFont="1"/>
    <xf numFmtId="0" fontId="2" fillId="0" borderId="0" xfId="0" applyFont="1" applyAlignment="1">
      <alignment wrapText="1"/>
    </xf>
    <xf numFmtId="0" fontId="3" fillId="2" borderId="1" xfId="0" applyFont="1" applyFill="1" applyBorder="1"/>
    <xf numFmtId="0" fontId="2" fillId="0" borderId="1" xfId="0" applyFont="1" applyBorder="1"/>
    <xf numFmtId="164" fontId="2" fillId="0" borderId="1" xfId="0" applyNumberFormat="1" applyFont="1" applyBorder="1"/>
    <xf numFmtId="0" fontId="4" fillId="0" borderId="0" xfId="0" applyFont="1"/>
    <xf numFmtId="0" fontId="5" fillId="0" borderId="0" xfId="0" applyFont="1"/>
    <xf numFmtId="0" fontId="5" fillId="0" borderId="2" xfId="0" applyFont="1" applyBorder="1"/>
    <xf numFmtId="0" fontId="6" fillId="0" borderId="0" xfId="0" applyFont="1" applyAlignment="1">
      <alignment horizontal="center"/>
    </xf>
    <xf numFmtId="0" fontId="6" fillId="0" borderId="5" xfId="0" applyFont="1" applyBorder="1" applyAlignment="1">
      <alignment horizontal="center"/>
    </xf>
    <xf numFmtId="0" fontId="6" fillId="0" borderId="4" xfId="0" applyFont="1" applyBorder="1"/>
    <xf numFmtId="0" fontId="6" fillId="0" borderId="4" xfId="0" applyFont="1" applyBorder="1" applyAlignment="1">
      <alignment wrapText="1"/>
    </xf>
    <xf numFmtId="0" fontId="5" fillId="0" borderId="0" xfId="0" applyFont="1" applyAlignment="1">
      <alignment horizontal="center"/>
    </xf>
    <xf numFmtId="0" fontId="5" fillId="0" borderId="5" xfId="0" applyFont="1" applyBorder="1" applyAlignment="1">
      <alignment horizontal="center"/>
    </xf>
    <xf numFmtId="0" fontId="5" fillId="0" borderId="4" xfId="0" applyFont="1" applyBorder="1"/>
    <xf numFmtId="0" fontId="5" fillId="0" borderId="4" xfId="0" applyFont="1" applyBorder="1" applyAlignment="1">
      <alignment horizontal="right"/>
    </xf>
    <xf numFmtId="4" fontId="5" fillId="0" borderId="4" xfId="0" applyNumberFormat="1" applyFont="1" applyBorder="1" applyAlignment="1">
      <alignment horizontal="right"/>
    </xf>
    <xf numFmtId="0" fontId="8" fillId="0" borderId="4" xfId="0" applyFont="1" applyBorder="1" applyAlignment="1">
      <alignment horizontal="right"/>
    </xf>
    <xf numFmtId="0" fontId="9" fillId="0" borderId="4" xfId="0" applyFont="1" applyBorder="1" applyAlignment="1">
      <alignment horizontal="right"/>
    </xf>
    <xf numFmtId="0" fontId="5" fillId="3" borderId="0" xfId="0" applyFont="1" applyFill="1" applyAlignment="1">
      <alignment horizontal="center"/>
    </xf>
    <xf numFmtId="0" fontId="5" fillId="2" borderId="5" xfId="0" applyFont="1" applyFill="1" applyBorder="1" applyAlignment="1">
      <alignment horizontal="center"/>
    </xf>
    <xf numFmtId="0" fontId="5" fillId="2" borderId="4" xfId="0" applyFont="1" applyFill="1" applyBorder="1"/>
    <xf numFmtId="0" fontId="5" fillId="2" borderId="4" xfId="0" applyFont="1" applyFill="1" applyBorder="1" applyAlignment="1">
      <alignment horizontal="right"/>
    </xf>
    <xf numFmtId="4" fontId="5" fillId="2" borderId="4" xfId="0" applyNumberFormat="1" applyFont="1" applyFill="1" applyBorder="1" applyAlignment="1">
      <alignment horizontal="right"/>
    </xf>
    <xf numFmtId="0" fontId="8" fillId="2" borderId="4" xfId="0" applyFont="1" applyFill="1" applyBorder="1" applyAlignment="1">
      <alignment horizontal="right"/>
    </xf>
    <xf numFmtId="2" fontId="8" fillId="0" borderId="4" xfId="0" applyNumberFormat="1" applyFont="1" applyBorder="1" applyAlignment="1">
      <alignment horizontal="right"/>
    </xf>
    <xf numFmtId="0" fontId="5" fillId="4" borderId="5" xfId="0" applyFont="1" applyFill="1" applyBorder="1" applyAlignment="1">
      <alignment horizontal="center"/>
    </xf>
    <xf numFmtId="0" fontId="5" fillId="4" borderId="4" xfId="0" applyFont="1" applyFill="1" applyBorder="1"/>
    <xf numFmtId="0" fontId="5" fillId="4" borderId="4" xfId="0" applyFont="1" applyFill="1" applyBorder="1" applyAlignment="1">
      <alignment horizontal="right"/>
    </xf>
    <xf numFmtId="4" fontId="5" fillId="4" borderId="4" xfId="0" applyNumberFormat="1" applyFont="1" applyFill="1" applyBorder="1" applyAlignment="1">
      <alignment horizontal="right"/>
    </xf>
    <xf numFmtId="0" fontId="8" fillId="4" borderId="4" xfId="0" applyFont="1" applyFill="1" applyBorder="1" applyAlignment="1">
      <alignment horizontal="right"/>
    </xf>
    <xf numFmtId="165" fontId="5" fillId="0" borderId="4" xfId="0" applyNumberFormat="1" applyFont="1" applyBorder="1" applyAlignment="1">
      <alignment horizontal="right"/>
    </xf>
    <xf numFmtId="165" fontId="8" fillId="0" borderId="4" xfId="0" applyNumberFormat="1" applyFont="1" applyBorder="1" applyAlignment="1">
      <alignment horizontal="right"/>
    </xf>
    <xf numFmtId="165" fontId="9" fillId="0" borderId="4" xfId="0" applyNumberFormat="1" applyFont="1" applyBorder="1" applyAlignment="1">
      <alignment horizontal="right"/>
    </xf>
    <xf numFmtId="165" fontId="5" fillId="0" borderId="4" xfId="0" applyNumberFormat="1" applyFont="1" applyBorder="1" applyAlignment="1">
      <alignment horizontal="right" wrapText="1"/>
    </xf>
    <xf numFmtId="165" fontId="5" fillId="2" borderId="4" xfId="0" applyNumberFormat="1" applyFont="1" applyFill="1" applyBorder="1" applyAlignment="1">
      <alignment horizontal="right"/>
    </xf>
    <xf numFmtId="165" fontId="8" fillId="2" borderId="4" xfId="0" applyNumberFormat="1" applyFont="1" applyFill="1" applyBorder="1" applyAlignment="1">
      <alignment horizontal="right"/>
    </xf>
    <xf numFmtId="165" fontId="5" fillId="4" borderId="4" xfId="0" applyNumberFormat="1" applyFont="1" applyFill="1" applyBorder="1" applyAlignment="1">
      <alignment horizontal="right"/>
    </xf>
    <xf numFmtId="165" fontId="8" fillId="4" borderId="4" xfId="0" applyNumberFormat="1" applyFont="1" applyFill="1" applyBorder="1" applyAlignment="1">
      <alignment horizontal="right"/>
    </xf>
    <xf numFmtId="0" fontId="6" fillId="0" borderId="1" xfId="0" applyFont="1" applyBorder="1"/>
    <xf numFmtId="0" fontId="6" fillId="0" borderId="1" xfId="0" applyFont="1" applyBorder="1" applyAlignment="1">
      <alignment horizontal="center"/>
    </xf>
    <xf numFmtId="0" fontId="5" fillId="0" borderId="1" xfId="0" applyFont="1" applyBorder="1"/>
    <xf numFmtId="0" fontId="5" fillId="0" borderId="1" xfId="0" applyFont="1" applyBorder="1" applyAlignment="1">
      <alignment horizontal="center"/>
    </xf>
    <xf numFmtId="165" fontId="5" fillId="0" borderId="1" xfId="0" applyNumberFormat="1" applyFont="1" applyBorder="1" applyAlignment="1">
      <alignment horizontal="center"/>
    </xf>
    <xf numFmtId="0" fontId="5" fillId="0" borderId="0" xfId="0" applyFont="1" applyAlignment="1">
      <alignment vertical="top" wrapText="1"/>
    </xf>
    <xf numFmtId="0" fontId="5" fillId="0" borderId="0" xfId="0" applyFont="1" applyAlignment="1">
      <alignment wrapText="1"/>
    </xf>
    <xf numFmtId="0" fontId="5" fillId="0" borderId="0" xfId="0" applyFont="1" applyAlignment="1">
      <alignment vertical="top"/>
    </xf>
    <xf numFmtId="0" fontId="6" fillId="0" borderId="5" xfId="0" applyFont="1" applyBorder="1"/>
    <xf numFmtId="0" fontId="5" fillId="0" borderId="5" xfId="0" applyFont="1" applyBorder="1" applyAlignment="1">
      <alignment horizontal="right"/>
    </xf>
    <xf numFmtId="166" fontId="5" fillId="0" borderId="0" xfId="0" applyNumberFormat="1" applyFont="1"/>
    <xf numFmtId="167" fontId="5" fillId="0" borderId="0" xfId="0" applyNumberFormat="1" applyFont="1"/>
    <xf numFmtId="168" fontId="5" fillId="0" borderId="0" xfId="0" applyNumberFormat="1" applyFont="1"/>
    <xf numFmtId="168" fontId="2" fillId="0" borderId="0" xfId="0" applyNumberFormat="1" applyFont="1"/>
    <xf numFmtId="0" fontId="6" fillId="0" borderId="0" xfId="0" applyFont="1"/>
    <xf numFmtId="0" fontId="5" fillId="0" borderId="5" xfId="0" applyFont="1" applyBorder="1"/>
    <xf numFmtId="0" fontId="6" fillId="0" borderId="2" xfId="0" applyFont="1" applyBorder="1"/>
    <xf numFmtId="0" fontId="5" fillId="0" borderId="0" xfId="0" applyFont="1" applyAlignment="1">
      <alignment horizontal="right"/>
    </xf>
    <xf numFmtId="169" fontId="5" fillId="0" borderId="1" xfId="0" applyNumberFormat="1" applyFont="1" applyBorder="1"/>
    <xf numFmtId="170" fontId="5" fillId="0" borderId="4" xfId="0" applyNumberFormat="1" applyFont="1" applyBorder="1" applyAlignment="1">
      <alignment horizontal="right"/>
    </xf>
    <xf numFmtId="168" fontId="5" fillId="0" borderId="4" xfId="0" applyNumberFormat="1" applyFont="1" applyBorder="1" applyAlignment="1">
      <alignment horizontal="right"/>
    </xf>
    <xf numFmtId="168" fontId="5" fillId="0" borderId="1" xfId="0" applyNumberFormat="1" applyFont="1" applyBorder="1" applyAlignment="1">
      <alignment horizontal="right"/>
    </xf>
    <xf numFmtId="171" fontId="5" fillId="0" borderId="4" xfId="0" applyNumberFormat="1" applyFont="1" applyBorder="1" applyAlignment="1">
      <alignment horizontal="right"/>
    </xf>
    <xf numFmtId="0" fontId="5" fillId="0" borderId="9" xfId="0" applyFont="1" applyBorder="1"/>
    <xf numFmtId="11" fontId="5" fillId="0" borderId="0" xfId="0" applyNumberFormat="1" applyFont="1"/>
    <xf numFmtId="167" fontId="2" fillId="0" borderId="0" xfId="0" applyNumberFormat="1" applyFont="1"/>
    <xf numFmtId="172" fontId="5" fillId="0" borderId="0" xfId="0" applyNumberFormat="1" applyFont="1"/>
    <xf numFmtId="165" fontId="5" fillId="0" borderId="0" xfId="0" applyNumberFormat="1" applyFont="1"/>
    <xf numFmtId="0" fontId="5" fillId="0" borderId="1" xfId="0" applyFont="1" applyBorder="1" applyAlignment="1">
      <alignment horizontal="right"/>
    </xf>
    <xf numFmtId="173" fontId="5" fillId="0" borderId="1" xfId="0" applyNumberFormat="1" applyFont="1" applyBorder="1"/>
    <xf numFmtId="172" fontId="5" fillId="0" borderId="1" xfId="0" applyNumberFormat="1" applyFont="1" applyBorder="1" applyAlignment="1">
      <alignment horizontal="right"/>
    </xf>
    <xf numFmtId="165" fontId="8" fillId="0" borderId="1" xfId="0" applyNumberFormat="1" applyFont="1" applyBorder="1" applyAlignment="1">
      <alignment horizontal="right"/>
    </xf>
    <xf numFmtId="0" fontId="5" fillId="5" borderId="4" xfId="0" applyFont="1" applyFill="1" applyBorder="1"/>
    <xf numFmtId="0" fontId="5" fillId="5" borderId="4" xfId="0" applyFont="1" applyFill="1" applyBorder="1" applyAlignment="1">
      <alignment horizontal="right"/>
    </xf>
    <xf numFmtId="0" fontId="5" fillId="3" borderId="4" xfId="0" applyFont="1" applyFill="1" applyBorder="1" applyAlignment="1">
      <alignment horizontal="right"/>
    </xf>
    <xf numFmtId="4" fontId="5" fillId="5" borderId="4" xfId="0" applyNumberFormat="1" applyFont="1" applyFill="1" applyBorder="1" applyAlignment="1">
      <alignment horizontal="right"/>
    </xf>
    <xf numFmtId="165" fontId="5" fillId="5" borderId="4" xfId="0" applyNumberFormat="1" applyFont="1" applyFill="1" applyBorder="1" applyAlignment="1">
      <alignment horizontal="right"/>
    </xf>
    <xf numFmtId="174" fontId="5" fillId="0" borderId="1" xfId="0" applyNumberFormat="1" applyFont="1" applyBorder="1"/>
    <xf numFmtId="172" fontId="2" fillId="0" borderId="0" xfId="0" applyNumberFormat="1" applyFont="1"/>
    <xf numFmtId="175" fontId="5" fillId="0" borderId="1" xfId="0" applyNumberFormat="1" applyFont="1" applyBorder="1"/>
    <xf numFmtId="0" fontId="5" fillId="6" borderId="0" xfId="0" applyFont="1" applyFill="1"/>
    <xf numFmtId="0" fontId="5" fillId="5" borderId="5" xfId="0" applyFont="1" applyFill="1" applyBorder="1" applyAlignment="1">
      <alignment horizontal="right"/>
    </xf>
    <xf numFmtId="0" fontId="6" fillId="0" borderId="1" xfId="0" applyFont="1" applyBorder="1" applyAlignment="1">
      <alignment wrapText="1"/>
    </xf>
    <xf numFmtId="172" fontId="8" fillId="0" borderId="1" xfId="0" applyNumberFormat="1" applyFont="1" applyBorder="1" applyAlignment="1">
      <alignment horizontal="right"/>
    </xf>
    <xf numFmtId="0" fontId="5" fillId="0" borderId="0" xfId="0" applyFont="1" applyAlignment="1">
      <alignment horizontal="left"/>
    </xf>
    <xf numFmtId="0" fontId="5" fillId="5" borderId="0" xfId="0" applyFont="1" applyFill="1"/>
    <xf numFmtId="0" fontId="10" fillId="0" borderId="0" xfId="0" applyFont="1"/>
    <xf numFmtId="0" fontId="10" fillId="0" borderId="0" xfId="0" applyFont="1" applyAlignment="1">
      <alignment horizontal="left"/>
    </xf>
    <xf numFmtId="10" fontId="10" fillId="0" borderId="0" xfId="0" applyNumberFormat="1" applyFont="1"/>
    <xf numFmtId="176" fontId="10" fillId="0" borderId="0" xfId="0" applyNumberFormat="1" applyFont="1" applyAlignment="1">
      <alignment horizontal="left"/>
    </xf>
    <xf numFmtId="0" fontId="10" fillId="0" borderId="1" xfId="0" applyFont="1" applyBorder="1" applyAlignment="1">
      <alignment horizontal="left"/>
    </xf>
    <xf numFmtId="10" fontId="10" fillId="0" borderId="1" xfId="0" applyNumberFormat="1" applyFont="1" applyBorder="1"/>
    <xf numFmtId="0" fontId="10" fillId="0" borderId="1" xfId="0" applyFont="1" applyBorder="1"/>
    <xf numFmtId="0" fontId="5" fillId="3" borderId="4" xfId="0" applyFont="1" applyFill="1" applyBorder="1"/>
    <xf numFmtId="2" fontId="5" fillId="3" borderId="0" xfId="0" applyNumberFormat="1" applyFont="1" applyFill="1"/>
    <xf numFmtId="165" fontId="5" fillId="3" borderId="0" xfId="0" applyNumberFormat="1" applyFont="1" applyFill="1"/>
    <xf numFmtId="0" fontId="11" fillId="3" borderId="0" xfId="0" applyFont="1" applyFill="1"/>
    <xf numFmtId="0" fontId="5" fillId="5" borderId="1" xfId="0" applyFont="1" applyFill="1" applyBorder="1"/>
    <xf numFmtId="4" fontId="5" fillId="0" borderId="1" xfId="0" applyNumberFormat="1" applyFont="1" applyBorder="1" applyAlignment="1">
      <alignment horizontal="right"/>
    </xf>
    <xf numFmtId="4" fontId="5" fillId="5" borderId="1" xfId="0" applyNumberFormat="1" applyFont="1" applyFill="1" applyBorder="1" applyAlignment="1">
      <alignment horizontal="right"/>
    </xf>
    <xf numFmtId="0" fontId="2" fillId="0" borderId="1" xfId="0" applyFont="1" applyBorder="1" applyAlignment="1">
      <alignment wrapText="1"/>
    </xf>
    <xf numFmtId="0" fontId="5" fillId="0" borderId="4" xfId="0" applyFont="1" applyBorder="1" applyAlignment="1">
      <alignment wrapText="1"/>
    </xf>
    <xf numFmtId="171" fontId="5" fillId="0" borderId="1" xfId="0" applyNumberFormat="1" applyFont="1" applyBorder="1" applyAlignment="1">
      <alignment horizontal="right"/>
    </xf>
    <xf numFmtId="171" fontId="5" fillId="5" borderId="4" xfId="0" applyNumberFormat="1" applyFont="1" applyFill="1" applyBorder="1" applyAlignment="1">
      <alignment horizontal="right"/>
    </xf>
    <xf numFmtId="165" fontId="5" fillId="0" borderId="1" xfId="0" applyNumberFormat="1" applyFont="1" applyBorder="1" applyAlignment="1">
      <alignment horizontal="right"/>
    </xf>
    <xf numFmtId="0" fontId="5" fillId="3" borderId="0" xfId="0" applyFont="1" applyFill="1"/>
    <xf numFmtId="0" fontId="5" fillId="3" borderId="1" xfId="0" applyFont="1" applyFill="1" applyBorder="1"/>
    <xf numFmtId="0" fontId="5" fillId="6" borderId="1" xfId="0" applyFont="1" applyFill="1" applyBorder="1"/>
    <xf numFmtId="0" fontId="12" fillId="3" borderId="1" xfId="0" applyFont="1" applyFill="1" applyBorder="1"/>
    <xf numFmtId="0" fontId="13" fillId="0" borderId="0" xfId="0" applyFont="1"/>
    <xf numFmtId="0" fontId="8" fillId="0" borderId="0" xfId="0" applyFont="1"/>
    <xf numFmtId="0" fontId="9" fillId="0" borderId="0" xfId="0" applyFont="1"/>
    <xf numFmtId="0" fontId="12" fillId="3" borderId="0" xfId="0" applyFont="1" applyFill="1"/>
    <xf numFmtId="0" fontId="8" fillId="5" borderId="4" xfId="0" applyFont="1" applyFill="1" applyBorder="1" applyAlignment="1">
      <alignment horizontal="right"/>
    </xf>
    <xf numFmtId="172" fontId="5" fillId="0" borderId="4" xfId="0" applyNumberFormat="1" applyFont="1" applyBorder="1" applyAlignment="1">
      <alignment horizontal="right"/>
    </xf>
    <xf numFmtId="0" fontId="2" fillId="6" borderId="0" xfId="0" applyFont="1" applyFill="1"/>
    <xf numFmtId="2" fontId="5" fillId="0" borderId="4" xfId="0" applyNumberFormat="1" applyFont="1" applyBorder="1" applyAlignment="1">
      <alignment horizontal="right"/>
    </xf>
    <xf numFmtId="2" fontId="5" fillId="6" borderId="4" xfId="0" applyNumberFormat="1" applyFont="1" applyFill="1" applyBorder="1" applyAlignment="1">
      <alignment horizontal="right"/>
    </xf>
    <xf numFmtId="0" fontId="5" fillId="7" borderId="1" xfId="0" applyFont="1" applyFill="1" applyBorder="1"/>
    <xf numFmtId="0" fontId="5" fillId="7" borderId="1" xfId="0" applyFont="1" applyFill="1" applyBorder="1" applyAlignment="1">
      <alignment horizontal="right"/>
    </xf>
    <xf numFmtId="172" fontId="5" fillId="7" borderId="1" xfId="0" applyNumberFormat="1" applyFont="1" applyFill="1" applyBorder="1" applyAlignment="1">
      <alignment horizontal="right"/>
    </xf>
    <xf numFmtId="172" fontId="8" fillId="7" borderId="1" xfId="0" applyNumberFormat="1" applyFont="1" applyFill="1" applyBorder="1" applyAlignment="1">
      <alignment horizontal="right"/>
    </xf>
    <xf numFmtId="0" fontId="14" fillId="0" borderId="0" xfId="0" applyFont="1"/>
    <xf numFmtId="165" fontId="5" fillId="0" borderId="1" xfId="0" applyNumberFormat="1" applyFont="1" applyBorder="1"/>
    <xf numFmtId="165" fontId="5" fillId="5" borderId="1" xfId="0" applyNumberFormat="1" applyFont="1" applyFill="1" applyBorder="1"/>
    <xf numFmtId="0" fontId="5" fillId="3" borderId="1" xfId="0" applyFont="1" applyFill="1" applyBorder="1" applyAlignment="1">
      <alignment horizontal="right"/>
    </xf>
    <xf numFmtId="172" fontId="5" fillId="3" borderId="1" xfId="0" applyNumberFormat="1" applyFont="1" applyFill="1" applyBorder="1" applyAlignment="1">
      <alignment horizontal="right"/>
    </xf>
    <xf numFmtId="172" fontId="8" fillId="3" borderId="1" xfId="0" applyNumberFormat="1" applyFont="1" applyFill="1" applyBorder="1" applyAlignment="1">
      <alignment horizontal="right"/>
    </xf>
    <xf numFmtId="0" fontId="6" fillId="0" borderId="3" xfId="0" applyFont="1" applyBorder="1" applyAlignment="1">
      <alignment horizontal="center"/>
    </xf>
    <xf numFmtId="0" fontId="7" fillId="0" borderId="2" xfId="0" applyFont="1" applyBorder="1"/>
    <xf numFmtId="0" fontId="7" fillId="0" borderId="4" xfId="0" applyFont="1" applyBorder="1"/>
    <xf numFmtId="0" fontId="6" fillId="0" borderId="6" xfId="0" applyFont="1" applyBorder="1" applyAlignment="1">
      <alignment horizontal="center"/>
    </xf>
    <xf numFmtId="0" fontId="7" fillId="0" borderId="7" xfId="0" applyFont="1" applyBorder="1"/>
    <xf numFmtId="0" fontId="7" fillId="0" borderId="8" xfId="0" applyFont="1" applyBorder="1"/>
    <xf numFmtId="0" fontId="6" fillId="0" borderId="6" xfId="0" applyFont="1" applyBorder="1"/>
    <xf numFmtId="0" fontId="5" fillId="0" borderId="6" xfId="0" applyFont="1" applyBorder="1"/>
    <xf numFmtId="0" fontId="5" fillId="0" borderId="6" xfId="0" applyFont="1" applyBorder="1" applyAlignment="1">
      <alignment wrapText="1"/>
    </xf>
    <xf numFmtId="0" fontId="6" fillId="0" borderId="2" xfId="0" applyFont="1" applyBorder="1"/>
    <xf numFmtId="0" fontId="10"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Arri709 </a:t>
            </a:r>
          </a:p>
        </c:rich>
      </c:tx>
      <c:overlay val="0"/>
    </c:title>
    <c:autoTitleDeleted val="0"/>
    <c:plotArea>
      <c:layout/>
      <c:lineChart>
        <c:grouping val="standard"/>
        <c:varyColors val="1"/>
        <c:ser>
          <c:idx val="0"/>
          <c:order val="0"/>
          <c:tx>
            <c:v>ARRILogC3 to 709 LUT</c:v>
          </c:tx>
          <c:spPr>
            <a:ln cmpd="sng">
              <a:solidFill>
                <a:srgbClr val="4285F4"/>
              </a:solidFill>
            </a:ln>
          </c:spPr>
          <c:marker>
            <c:symbol val="none"/>
          </c:marker>
          <c:cat>
            <c:numRef>
              <c:f>Arri709!$C$11:$C$34</c:f>
              <c:numCache>
                <c:formatCode>General</c:formatCode>
                <c:ptCount val="24"/>
                <c:pt idx="0">
                  <c:v>0</c:v>
                </c:pt>
                <c:pt idx="1">
                  <c:v>0.05</c:v>
                </c:pt>
                <c:pt idx="2">
                  <c:v>0.1</c:v>
                </c:pt>
                <c:pt idx="3">
                  <c:v>0.15</c:v>
                </c:pt>
                <c:pt idx="4">
                  <c:v>0.2</c:v>
                </c:pt>
                <c:pt idx="5">
                  <c:v>0.25</c:v>
                </c:pt>
                <c:pt idx="6">
                  <c:v>0.3</c:v>
                </c:pt>
                <c:pt idx="7">
                  <c:v>0.35</c:v>
                </c:pt>
                <c:pt idx="8">
                  <c:v>0.4</c:v>
                </c:pt>
                <c:pt idx="9">
                  <c:v>0.41666499999999995</c:v>
                </c:pt>
                <c:pt idx="10">
                  <c:v>0.43333000000000005</c:v>
                </c:pt>
                <c:pt idx="11">
                  <c:v>0.45</c:v>
                </c:pt>
                <c:pt idx="12">
                  <c:v>0.466665</c:v>
                </c:pt>
                <c:pt idx="13">
                  <c:v>0.48333000000000004</c:v>
                </c:pt>
                <c:pt idx="14">
                  <c:v>0.5</c:v>
                </c:pt>
                <c:pt idx="15">
                  <c:v>0.55000000000000004</c:v>
                </c:pt>
                <c:pt idx="16">
                  <c:v>0.6</c:v>
                </c:pt>
                <c:pt idx="17">
                  <c:v>0.65</c:v>
                </c:pt>
                <c:pt idx="18">
                  <c:v>0.7</c:v>
                </c:pt>
                <c:pt idx="19">
                  <c:v>0.75</c:v>
                </c:pt>
                <c:pt idx="20">
                  <c:v>0.8</c:v>
                </c:pt>
                <c:pt idx="21">
                  <c:v>0.85</c:v>
                </c:pt>
                <c:pt idx="22">
                  <c:v>0.9</c:v>
                </c:pt>
                <c:pt idx="23">
                  <c:v>1</c:v>
                </c:pt>
              </c:numCache>
            </c:numRef>
          </c:cat>
          <c:val>
            <c:numRef>
              <c:f>Arri709!$D$11:$D$34</c:f>
              <c:numCache>
                <c:formatCode>General</c:formatCode>
                <c:ptCount val="24"/>
                <c:pt idx="0">
                  <c:v>1.6E-2</c:v>
                </c:pt>
                <c:pt idx="1">
                  <c:v>1.7000000000000001E-2</c:v>
                </c:pt>
                <c:pt idx="2">
                  <c:v>1.9E-2</c:v>
                </c:pt>
                <c:pt idx="3">
                  <c:v>2.3E-2</c:v>
                </c:pt>
                <c:pt idx="4">
                  <c:v>0.03</c:v>
                </c:pt>
                <c:pt idx="5">
                  <c:v>0.05</c:v>
                </c:pt>
                <c:pt idx="6">
                  <c:v>0.08</c:v>
                </c:pt>
                <c:pt idx="7">
                  <c:v>0.15</c:v>
                </c:pt>
                <c:pt idx="8">
                  <c:v>0.25</c:v>
                </c:pt>
                <c:pt idx="9">
                  <c:v>0.3</c:v>
                </c:pt>
                <c:pt idx="10">
                  <c:v>0.34</c:v>
                </c:pt>
                <c:pt idx="11">
                  <c:v>0.4</c:v>
                </c:pt>
                <c:pt idx="12">
                  <c:v>0.44</c:v>
                </c:pt>
                <c:pt idx="13">
                  <c:v>0.49</c:v>
                </c:pt>
                <c:pt idx="14">
                  <c:v>0.54</c:v>
                </c:pt>
                <c:pt idx="15">
                  <c:v>0.67</c:v>
                </c:pt>
                <c:pt idx="16">
                  <c:v>0.81</c:v>
                </c:pt>
                <c:pt idx="17">
                  <c:v>0.9</c:v>
                </c:pt>
                <c:pt idx="18">
                  <c:v>0.96</c:v>
                </c:pt>
                <c:pt idx="19">
                  <c:v>0.98</c:v>
                </c:pt>
                <c:pt idx="20">
                  <c:v>0.99</c:v>
                </c:pt>
                <c:pt idx="21">
                  <c:v>0.996</c:v>
                </c:pt>
                <c:pt idx="22">
                  <c:v>0.99750000000000005</c:v>
                </c:pt>
                <c:pt idx="23">
                  <c:v>0.99870000000000003</c:v>
                </c:pt>
              </c:numCache>
            </c:numRef>
          </c:val>
          <c:smooth val="1"/>
          <c:extLst>
            <c:ext xmlns:c16="http://schemas.microsoft.com/office/drawing/2014/chart" uri="{C3380CC4-5D6E-409C-BE32-E72D297353CC}">
              <c16:uniqueId val="{00000000-20D8-41C7-92D8-08DB9811DB19}"/>
            </c:ext>
          </c:extLst>
        </c:ser>
        <c:ser>
          <c:idx val="1"/>
          <c:order val="1"/>
          <c:tx>
            <c:v>ARRILogC4 to 709 LUT</c:v>
          </c:tx>
          <c:spPr>
            <a:ln cmpd="sng">
              <a:solidFill>
                <a:srgbClr val="EA4335"/>
              </a:solidFill>
            </a:ln>
          </c:spPr>
          <c:marker>
            <c:symbol val="none"/>
          </c:marker>
          <c:cat>
            <c:numRef>
              <c:f>Arri709!$C$11:$C$34</c:f>
              <c:numCache>
                <c:formatCode>General</c:formatCode>
                <c:ptCount val="24"/>
                <c:pt idx="0">
                  <c:v>0</c:v>
                </c:pt>
                <c:pt idx="1">
                  <c:v>0.05</c:v>
                </c:pt>
                <c:pt idx="2">
                  <c:v>0.1</c:v>
                </c:pt>
                <c:pt idx="3">
                  <c:v>0.15</c:v>
                </c:pt>
                <c:pt idx="4">
                  <c:v>0.2</c:v>
                </c:pt>
                <c:pt idx="5">
                  <c:v>0.25</c:v>
                </c:pt>
                <c:pt idx="6">
                  <c:v>0.3</c:v>
                </c:pt>
                <c:pt idx="7">
                  <c:v>0.35</c:v>
                </c:pt>
                <c:pt idx="8">
                  <c:v>0.4</c:v>
                </c:pt>
                <c:pt idx="9">
                  <c:v>0.41666499999999995</c:v>
                </c:pt>
                <c:pt idx="10">
                  <c:v>0.43333000000000005</c:v>
                </c:pt>
                <c:pt idx="11">
                  <c:v>0.45</c:v>
                </c:pt>
                <c:pt idx="12">
                  <c:v>0.466665</c:v>
                </c:pt>
                <c:pt idx="13">
                  <c:v>0.48333000000000004</c:v>
                </c:pt>
                <c:pt idx="14">
                  <c:v>0.5</c:v>
                </c:pt>
                <c:pt idx="15">
                  <c:v>0.55000000000000004</c:v>
                </c:pt>
                <c:pt idx="16">
                  <c:v>0.6</c:v>
                </c:pt>
                <c:pt idx="17">
                  <c:v>0.65</c:v>
                </c:pt>
                <c:pt idx="18">
                  <c:v>0.7</c:v>
                </c:pt>
                <c:pt idx="19">
                  <c:v>0.75</c:v>
                </c:pt>
                <c:pt idx="20">
                  <c:v>0.8</c:v>
                </c:pt>
                <c:pt idx="21">
                  <c:v>0.85</c:v>
                </c:pt>
                <c:pt idx="22">
                  <c:v>0.9</c:v>
                </c:pt>
                <c:pt idx="23">
                  <c:v>1</c:v>
                </c:pt>
              </c:numCache>
            </c:numRef>
          </c:cat>
          <c:val>
            <c:numRef>
              <c:f>Arri709!$D$11:$D$34</c:f>
              <c:numCache>
                <c:formatCode>General</c:formatCode>
                <c:ptCount val="24"/>
                <c:pt idx="0">
                  <c:v>1.6E-2</c:v>
                </c:pt>
                <c:pt idx="1">
                  <c:v>1.7000000000000001E-2</c:v>
                </c:pt>
                <c:pt idx="2">
                  <c:v>1.9E-2</c:v>
                </c:pt>
                <c:pt idx="3">
                  <c:v>2.3E-2</c:v>
                </c:pt>
                <c:pt idx="4">
                  <c:v>0.03</c:v>
                </c:pt>
                <c:pt idx="5">
                  <c:v>0.05</c:v>
                </c:pt>
                <c:pt idx="6">
                  <c:v>0.08</c:v>
                </c:pt>
                <c:pt idx="7">
                  <c:v>0.15</c:v>
                </c:pt>
                <c:pt idx="8">
                  <c:v>0.25</c:v>
                </c:pt>
                <c:pt idx="9">
                  <c:v>0.3</c:v>
                </c:pt>
                <c:pt idx="10">
                  <c:v>0.34</c:v>
                </c:pt>
                <c:pt idx="11">
                  <c:v>0.4</c:v>
                </c:pt>
                <c:pt idx="12">
                  <c:v>0.44</c:v>
                </c:pt>
                <c:pt idx="13">
                  <c:v>0.49</c:v>
                </c:pt>
                <c:pt idx="14">
                  <c:v>0.54</c:v>
                </c:pt>
                <c:pt idx="15">
                  <c:v>0.67</c:v>
                </c:pt>
                <c:pt idx="16">
                  <c:v>0.81</c:v>
                </c:pt>
                <c:pt idx="17">
                  <c:v>0.9</c:v>
                </c:pt>
                <c:pt idx="18">
                  <c:v>0.96</c:v>
                </c:pt>
                <c:pt idx="19">
                  <c:v>0.98</c:v>
                </c:pt>
                <c:pt idx="20">
                  <c:v>0.99</c:v>
                </c:pt>
                <c:pt idx="21">
                  <c:v>0.996</c:v>
                </c:pt>
                <c:pt idx="22">
                  <c:v>0.99750000000000005</c:v>
                </c:pt>
                <c:pt idx="23">
                  <c:v>0.99870000000000003</c:v>
                </c:pt>
              </c:numCache>
            </c:numRef>
          </c:val>
          <c:smooth val="1"/>
          <c:extLst>
            <c:ext xmlns:c16="http://schemas.microsoft.com/office/drawing/2014/chart" uri="{C3380CC4-5D6E-409C-BE32-E72D297353CC}">
              <c16:uniqueId val="{00000001-20D8-41C7-92D8-08DB9811DB19}"/>
            </c:ext>
          </c:extLst>
        </c:ser>
        <c:ser>
          <c:idx val="2"/>
          <c:order val="2"/>
          <c:tx>
            <c:v>ARRI LUT middle grey</c:v>
          </c:tx>
          <c:spPr>
            <a:ln cmpd="sng">
              <a:solidFill>
                <a:srgbClr val="FBBC04"/>
              </a:solidFill>
            </a:ln>
          </c:spPr>
          <c:marker>
            <c:symbol val="none"/>
          </c:marker>
          <c:cat>
            <c:numRef>
              <c:f>Arri709!$C$11:$C$34</c:f>
              <c:numCache>
                <c:formatCode>General</c:formatCode>
                <c:ptCount val="24"/>
                <c:pt idx="0">
                  <c:v>0</c:v>
                </c:pt>
                <c:pt idx="1">
                  <c:v>0.05</c:v>
                </c:pt>
                <c:pt idx="2">
                  <c:v>0.1</c:v>
                </c:pt>
                <c:pt idx="3">
                  <c:v>0.15</c:v>
                </c:pt>
                <c:pt idx="4">
                  <c:v>0.2</c:v>
                </c:pt>
                <c:pt idx="5">
                  <c:v>0.25</c:v>
                </c:pt>
                <c:pt idx="6">
                  <c:v>0.3</c:v>
                </c:pt>
                <c:pt idx="7">
                  <c:v>0.35</c:v>
                </c:pt>
                <c:pt idx="8">
                  <c:v>0.4</c:v>
                </c:pt>
                <c:pt idx="9">
                  <c:v>0.41666499999999995</c:v>
                </c:pt>
                <c:pt idx="10">
                  <c:v>0.43333000000000005</c:v>
                </c:pt>
                <c:pt idx="11">
                  <c:v>0.45</c:v>
                </c:pt>
                <c:pt idx="12">
                  <c:v>0.466665</c:v>
                </c:pt>
                <c:pt idx="13">
                  <c:v>0.48333000000000004</c:v>
                </c:pt>
                <c:pt idx="14">
                  <c:v>0.5</c:v>
                </c:pt>
                <c:pt idx="15">
                  <c:v>0.55000000000000004</c:v>
                </c:pt>
                <c:pt idx="16">
                  <c:v>0.6</c:v>
                </c:pt>
                <c:pt idx="17">
                  <c:v>0.65</c:v>
                </c:pt>
                <c:pt idx="18">
                  <c:v>0.7</c:v>
                </c:pt>
                <c:pt idx="19">
                  <c:v>0.75</c:v>
                </c:pt>
                <c:pt idx="20">
                  <c:v>0.8</c:v>
                </c:pt>
                <c:pt idx="21">
                  <c:v>0.85</c:v>
                </c:pt>
                <c:pt idx="22">
                  <c:v>0.9</c:v>
                </c:pt>
                <c:pt idx="23">
                  <c:v>1</c:v>
                </c:pt>
              </c:numCache>
            </c:numRef>
          </c:cat>
          <c:val>
            <c:numRef>
              <c:f>Arri709!$E$11:$E$34</c:f>
              <c:numCache>
                <c:formatCode>General</c:formatCode>
                <c:ptCount val="24"/>
                <c:pt idx="0">
                  <c:v>1.6E-2</c:v>
                </c:pt>
                <c:pt idx="1">
                  <c:v>1.61E-2</c:v>
                </c:pt>
                <c:pt idx="2">
                  <c:v>1.6199999999999999E-2</c:v>
                </c:pt>
                <c:pt idx="3">
                  <c:v>1.66E-2</c:v>
                </c:pt>
                <c:pt idx="4">
                  <c:v>2.1999999999999999E-2</c:v>
                </c:pt>
                <c:pt idx="5">
                  <c:v>3.5000000000000003E-2</c:v>
                </c:pt>
                <c:pt idx="6">
                  <c:v>0.06</c:v>
                </c:pt>
                <c:pt idx="7">
                  <c:v>0.13</c:v>
                </c:pt>
                <c:pt idx="8">
                  <c:v>0.245</c:v>
                </c:pt>
                <c:pt idx="9">
                  <c:v>0.29299999999999998</c:v>
                </c:pt>
                <c:pt idx="10">
                  <c:v>0.35199999999999998</c:v>
                </c:pt>
                <c:pt idx="11">
                  <c:v>0.4</c:v>
                </c:pt>
                <c:pt idx="12">
                  <c:v>0.44</c:v>
                </c:pt>
                <c:pt idx="13">
                  <c:v>0.51</c:v>
                </c:pt>
                <c:pt idx="14">
                  <c:v>0.56200000000000006</c:v>
                </c:pt>
                <c:pt idx="15">
                  <c:v>0.71499999999999997</c:v>
                </c:pt>
                <c:pt idx="16">
                  <c:v>0.83299999999999996</c:v>
                </c:pt>
                <c:pt idx="17">
                  <c:v>0.91800000000000004</c:v>
                </c:pt>
                <c:pt idx="18">
                  <c:v>0.96199999999999997</c:v>
                </c:pt>
                <c:pt idx="19">
                  <c:v>0.98299999999999998</c:v>
                </c:pt>
                <c:pt idx="20">
                  <c:v>0.995</c:v>
                </c:pt>
                <c:pt idx="21">
                  <c:v>0.999</c:v>
                </c:pt>
                <c:pt idx="22">
                  <c:v>0.99994000000000005</c:v>
                </c:pt>
                <c:pt idx="23">
                  <c:v>0.99999000000000005</c:v>
                </c:pt>
              </c:numCache>
            </c:numRef>
          </c:val>
          <c:smooth val="1"/>
          <c:extLst>
            <c:ext xmlns:c16="http://schemas.microsoft.com/office/drawing/2014/chart" uri="{C3380CC4-5D6E-409C-BE32-E72D297353CC}">
              <c16:uniqueId val="{00000002-20D8-41C7-92D8-08DB9811DB19}"/>
            </c:ext>
          </c:extLst>
        </c:ser>
        <c:ser>
          <c:idx val="3"/>
          <c:order val="3"/>
          <c:tx>
            <c:v>709 Transform calculation from LogC3</c:v>
          </c:tx>
          <c:spPr>
            <a:ln cmpd="sng">
              <a:solidFill>
                <a:srgbClr val="34A853"/>
              </a:solidFill>
            </a:ln>
          </c:spPr>
          <c:marker>
            <c:symbol val="none"/>
          </c:marker>
          <c:cat>
            <c:numRef>
              <c:f>Arri709!$C$11:$C$34</c:f>
              <c:numCache>
                <c:formatCode>General</c:formatCode>
                <c:ptCount val="24"/>
                <c:pt idx="0">
                  <c:v>0</c:v>
                </c:pt>
                <c:pt idx="1">
                  <c:v>0.05</c:v>
                </c:pt>
                <c:pt idx="2">
                  <c:v>0.1</c:v>
                </c:pt>
                <c:pt idx="3">
                  <c:v>0.15</c:v>
                </c:pt>
                <c:pt idx="4">
                  <c:v>0.2</c:v>
                </c:pt>
                <c:pt idx="5">
                  <c:v>0.25</c:v>
                </c:pt>
                <c:pt idx="6">
                  <c:v>0.3</c:v>
                </c:pt>
                <c:pt idx="7">
                  <c:v>0.35</c:v>
                </c:pt>
                <c:pt idx="8">
                  <c:v>0.4</c:v>
                </c:pt>
                <c:pt idx="9">
                  <c:v>0.41666499999999995</c:v>
                </c:pt>
                <c:pt idx="10">
                  <c:v>0.43333000000000005</c:v>
                </c:pt>
                <c:pt idx="11">
                  <c:v>0.45</c:v>
                </c:pt>
                <c:pt idx="12">
                  <c:v>0.466665</c:v>
                </c:pt>
                <c:pt idx="13">
                  <c:v>0.48333000000000004</c:v>
                </c:pt>
                <c:pt idx="14">
                  <c:v>0.5</c:v>
                </c:pt>
                <c:pt idx="15">
                  <c:v>0.55000000000000004</c:v>
                </c:pt>
                <c:pt idx="16">
                  <c:v>0.6</c:v>
                </c:pt>
                <c:pt idx="17">
                  <c:v>0.65</c:v>
                </c:pt>
                <c:pt idx="18">
                  <c:v>0.7</c:v>
                </c:pt>
                <c:pt idx="19">
                  <c:v>0.75</c:v>
                </c:pt>
                <c:pt idx="20">
                  <c:v>0.8</c:v>
                </c:pt>
                <c:pt idx="21">
                  <c:v>0.85</c:v>
                </c:pt>
                <c:pt idx="22">
                  <c:v>0.9</c:v>
                </c:pt>
                <c:pt idx="23">
                  <c:v>1</c:v>
                </c:pt>
              </c:numCache>
            </c:numRef>
          </c:cat>
          <c:val>
            <c:numRef>
              <c:f>Arri709!$D$11:$D$34</c:f>
              <c:numCache>
                <c:formatCode>General</c:formatCode>
                <c:ptCount val="24"/>
                <c:pt idx="0">
                  <c:v>1.6E-2</c:v>
                </c:pt>
                <c:pt idx="1">
                  <c:v>1.7000000000000001E-2</c:v>
                </c:pt>
                <c:pt idx="2">
                  <c:v>1.9E-2</c:v>
                </c:pt>
                <c:pt idx="3">
                  <c:v>2.3E-2</c:v>
                </c:pt>
                <c:pt idx="4">
                  <c:v>0.03</c:v>
                </c:pt>
                <c:pt idx="5">
                  <c:v>0.05</c:v>
                </c:pt>
                <c:pt idx="6">
                  <c:v>0.08</c:v>
                </c:pt>
                <c:pt idx="7">
                  <c:v>0.15</c:v>
                </c:pt>
                <c:pt idx="8">
                  <c:v>0.25</c:v>
                </c:pt>
                <c:pt idx="9">
                  <c:v>0.3</c:v>
                </c:pt>
                <c:pt idx="10">
                  <c:v>0.34</c:v>
                </c:pt>
                <c:pt idx="11">
                  <c:v>0.4</c:v>
                </c:pt>
                <c:pt idx="12">
                  <c:v>0.44</c:v>
                </c:pt>
                <c:pt idx="13">
                  <c:v>0.49</c:v>
                </c:pt>
                <c:pt idx="14">
                  <c:v>0.54</c:v>
                </c:pt>
                <c:pt idx="15">
                  <c:v>0.67</c:v>
                </c:pt>
                <c:pt idx="16">
                  <c:v>0.81</c:v>
                </c:pt>
                <c:pt idx="17">
                  <c:v>0.9</c:v>
                </c:pt>
                <c:pt idx="18">
                  <c:v>0.96</c:v>
                </c:pt>
                <c:pt idx="19">
                  <c:v>0.98</c:v>
                </c:pt>
                <c:pt idx="20">
                  <c:v>0.99</c:v>
                </c:pt>
                <c:pt idx="21">
                  <c:v>0.996</c:v>
                </c:pt>
                <c:pt idx="22">
                  <c:v>0.99750000000000005</c:v>
                </c:pt>
                <c:pt idx="23">
                  <c:v>0.99870000000000003</c:v>
                </c:pt>
              </c:numCache>
            </c:numRef>
          </c:val>
          <c:smooth val="1"/>
          <c:extLst>
            <c:ext xmlns:c16="http://schemas.microsoft.com/office/drawing/2014/chart" uri="{C3380CC4-5D6E-409C-BE32-E72D297353CC}">
              <c16:uniqueId val="{00000003-20D8-41C7-92D8-08DB9811DB19}"/>
            </c:ext>
          </c:extLst>
        </c:ser>
        <c:ser>
          <c:idx val="4"/>
          <c:order val="4"/>
          <c:tx>
            <c:v>709 Transform middle grey</c:v>
          </c:tx>
          <c:spPr>
            <a:ln cmpd="sng">
              <a:solidFill>
                <a:srgbClr val="FF6D01"/>
              </a:solidFill>
            </a:ln>
          </c:spPr>
          <c:marker>
            <c:symbol val="none"/>
          </c:marker>
          <c:cat>
            <c:numRef>
              <c:f>Arri709!$C$11:$C$34</c:f>
              <c:numCache>
                <c:formatCode>General</c:formatCode>
                <c:ptCount val="24"/>
                <c:pt idx="0">
                  <c:v>0</c:v>
                </c:pt>
                <c:pt idx="1">
                  <c:v>0.05</c:v>
                </c:pt>
                <c:pt idx="2">
                  <c:v>0.1</c:v>
                </c:pt>
                <c:pt idx="3">
                  <c:v>0.15</c:v>
                </c:pt>
                <c:pt idx="4">
                  <c:v>0.2</c:v>
                </c:pt>
                <c:pt idx="5">
                  <c:v>0.25</c:v>
                </c:pt>
                <c:pt idx="6">
                  <c:v>0.3</c:v>
                </c:pt>
                <c:pt idx="7">
                  <c:v>0.35</c:v>
                </c:pt>
                <c:pt idx="8">
                  <c:v>0.4</c:v>
                </c:pt>
                <c:pt idx="9">
                  <c:v>0.41666499999999995</c:v>
                </c:pt>
                <c:pt idx="10">
                  <c:v>0.43333000000000005</c:v>
                </c:pt>
                <c:pt idx="11">
                  <c:v>0.45</c:v>
                </c:pt>
                <c:pt idx="12">
                  <c:v>0.466665</c:v>
                </c:pt>
                <c:pt idx="13">
                  <c:v>0.48333000000000004</c:v>
                </c:pt>
                <c:pt idx="14">
                  <c:v>0.5</c:v>
                </c:pt>
                <c:pt idx="15">
                  <c:v>0.55000000000000004</c:v>
                </c:pt>
                <c:pt idx="16">
                  <c:v>0.6</c:v>
                </c:pt>
                <c:pt idx="17">
                  <c:v>0.65</c:v>
                </c:pt>
                <c:pt idx="18">
                  <c:v>0.7</c:v>
                </c:pt>
                <c:pt idx="19">
                  <c:v>0.75</c:v>
                </c:pt>
                <c:pt idx="20">
                  <c:v>0.8</c:v>
                </c:pt>
                <c:pt idx="21">
                  <c:v>0.85</c:v>
                </c:pt>
                <c:pt idx="22">
                  <c:v>0.9</c:v>
                </c:pt>
                <c:pt idx="23">
                  <c:v>1</c:v>
                </c:pt>
              </c:numCache>
            </c:numRef>
          </c:cat>
          <c:val>
            <c:numRef>
              <c:f>Arri709!$F$22</c:f>
              <c:numCache>
                <c:formatCode>General</c:formatCode>
                <c:ptCount val="1"/>
                <c:pt idx="0">
                  <c:v>0.4</c:v>
                </c:pt>
              </c:numCache>
            </c:numRef>
          </c:val>
          <c:smooth val="1"/>
          <c:extLst>
            <c:ext xmlns:c16="http://schemas.microsoft.com/office/drawing/2014/chart" uri="{C3380CC4-5D6E-409C-BE32-E72D297353CC}">
              <c16:uniqueId val="{00000004-20D8-41C7-92D8-08DB9811DB19}"/>
            </c:ext>
          </c:extLst>
        </c:ser>
        <c:ser>
          <c:idx val="5"/>
          <c:order val="5"/>
          <c:tx>
            <c:v>LogC3 to PQ DW200 to cineon to 709 with k2383 D65</c:v>
          </c:tx>
          <c:spPr>
            <a:ln cmpd="sng">
              <a:solidFill>
                <a:srgbClr val="46BDC6"/>
              </a:solidFill>
            </a:ln>
          </c:spPr>
          <c:marker>
            <c:symbol val="none"/>
          </c:marker>
          <c:cat>
            <c:numRef>
              <c:f>Arri709!$C$11:$C$34</c:f>
              <c:numCache>
                <c:formatCode>General</c:formatCode>
                <c:ptCount val="24"/>
                <c:pt idx="0">
                  <c:v>0</c:v>
                </c:pt>
                <c:pt idx="1">
                  <c:v>0.05</c:v>
                </c:pt>
                <c:pt idx="2">
                  <c:v>0.1</c:v>
                </c:pt>
                <c:pt idx="3">
                  <c:v>0.15</c:v>
                </c:pt>
                <c:pt idx="4">
                  <c:v>0.2</c:v>
                </c:pt>
                <c:pt idx="5">
                  <c:v>0.25</c:v>
                </c:pt>
                <c:pt idx="6">
                  <c:v>0.3</c:v>
                </c:pt>
                <c:pt idx="7">
                  <c:v>0.35</c:v>
                </c:pt>
                <c:pt idx="8">
                  <c:v>0.4</c:v>
                </c:pt>
                <c:pt idx="9">
                  <c:v>0.41666499999999995</c:v>
                </c:pt>
                <c:pt idx="10">
                  <c:v>0.43333000000000005</c:v>
                </c:pt>
                <c:pt idx="11">
                  <c:v>0.45</c:v>
                </c:pt>
                <c:pt idx="12">
                  <c:v>0.466665</c:v>
                </c:pt>
                <c:pt idx="13">
                  <c:v>0.48333000000000004</c:v>
                </c:pt>
                <c:pt idx="14">
                  <c:v>0.5</c:v>
                </c:pt>
                <c:pt idx="15">
                  <c:v>0.55000000000000004</c:v>
                </c:pt>
                <c:pt idx="16">
                  <c:v>0.6</c:v>
                </c:pt>
                <c:pt idx="17">
                  <c:v>0.65</c:v>
                </c:pt>
                <c:pt idx="18">
                  <c:v>0.7</c:v>
                </c:pt>
                <c:pt idx="19">
                  <c:v>0.75</c:v>
                </c:pt>
                <c:pt idx="20">
                  <c:v>0.8</c:v>
                </c:pt>
                <c:pt idx="21">
                  <c:v>0.85</c:v>
                </c:pt>
                <c:pt idx="22">
                  <c:v>0.9</c:v>
                </c:pt>
                <c:pt idx="23">
                  <c:v>1</c:v>
                </c:pt>
              </c:numCache>
            </c:numRef>
          </c:cat>
          <c:val>
            <c:numRef>
              <c:f>Arri709!$G$11:$G$34</c:f>
              <c:numCache>
                <c:formatCode>#,##0.000</c:formatCode>
                <c:ptCount val="24"/>
                <c:pt idx="0" formatCode="#,##0.0000000">
                  <c:v>6.4111516108960949E-6</c:v>
                </c:pt>
                <c:pt idx="1">
                  <c:v>3.1640624984280779E-3</c:v>
                </c:pt>
                <c:pt idx="2">
                  <c:v>6.3281249633219397E-3</c:v>
                </c:pt>
                <c:pt idx="3">
                  <c:v>1.265625001047942E-2</c:v>
                </c:pt>
                <c:pt idx="4">
                  <c:v>2.531250002095884E-2</c:v>
                </c:pt>
                <c:pt idx="5">
                  <c:v>5.0625000023429248E-2</c:v>
                </c:pt>
                <c:pt idx="6">
                  <c:v>0.10028739287352589</c:v>
                </c:pt>
                <c:pt idx="7">
                  <c:v>0.1732346012257808</c:v>
                </c:pt>
                <c:pt idx="8">
                  <c:v>0.27288342467312432</c:v>
                </c:pt>
                <c:pt idx="9">
                  <c:v>0.34732158241373379</c:v>
                </c:pt>
                <c:pt idx="10">
                  <c:v>0.39340671841555686</c:v>
                </c:pt>
                <c:pt idx="11">
                  <c:v>0.40900772878777658</c:v>
                </c:pt>
                <c:pt idx="12">
                  <c:v>0.4417082790186182</c:v>
                </c:pt>
                <c:pt idx="13">
                  <c:v>0.49474787556660693</c:v>
                </c:pt>
                <c:pt idx="14">
                  <c:v>0.59495900829424386</c:v>
                </c:pt>
                <c:pt idx="15">
                  <c:v>0.84897594185359815</c:v>
                </c:pt>
                <c:pt idx="16">
                  <c:v>1.1959732992715488</c:v>
                </c:pt>
              </c:numCache>
            </c:numRef>
          </c:val>
          <c:smooth val="1"/>
          <c:extLst>
            <c:ext xmlns:c16="http://schemas.microsoft.com/office/drawing/2014/chart" uri="{C3380CC4-5D6E-409C-BE32-E72D297353CC}">
              <c16:uniqueId val="{00000005-20D8-41C7-92D8-08DB9811DB19}"/>
            </c:ext>
          </c:extLst>
        </c:ser>
        <c:ser>
          <c:idx val="6"/>
          <c:order val="6"/>
          <c:tx>
            <c:v>709 with K2383 middle grey</c:v>
          </c:tx>
          <c:spPr>
            <a:ln cmpd="sng">
              <a:solidFill>
                <a:srgbClr val="7BAAF7"/>
              </a:solidFill>
            </a:ln>
          </c:spPr>
          <c:marker>
            <c:symbol val="none"/>
          </c:marker>
          <c:cat>
            <c:numRef>
              <c:f>Arri709!$C$11:$C$34</c:f>
              <c:numCache>
                <c:formatCode>General</c:formatCode>
                <c:ptCount val="24"/>
                <c:pt idx="0">
                  <c:v>0</c:v>
                </c:pt>
                <c:pt idx="1">
                  <c:v>0.05</c:v>
                </c:pt>
                <c:pt idx="2">
                  <c:v>0.1</c:v>
                </c:pt>
                <c:pt idx="3">
                  <c:v>0.15</c:v>
                </c:pt>
                <c:pt idx="4">
                  <c:v>0.2</c:v>
                </c:pt>
                <c:pt idx="5">
                  <c:v>0.25</c:v>
                </c:pt>
                <c:pt idx="6">
                  <c:v>0.3</c:v>
                </c:pt>
                <c:pt idx="7">
                  <c:v>0.35</c:v>
                </c:pt>
                <c:pt idx="8">
                  <c:v>0.4</c:v>
                </c:pt>
                <c:pt idx="9">
                  <c:v>0.41666499999999995</c:v>
                </c:pt>
                <c:pt idx="10">
                  <c:v>0.43333000000000005</c:v>
                </c:pt>
                <c:pt idx="11">
                  <c:v>0.45</c:v>
                </c:pt>
                <c:pt idx="12">
                  <c:v>0.466665</c:v>
                </c:pt>
                <c:pt idx="13">
                  <c:v>0.48333000000000004</c:v>
                </c:pt>
                <c:pt idx="14">
                  <c:v>0.5</c:v>
                </c:pt>
                <c:pt idx="15">
                  <c:v>0.55000000000000004</c:v>
                </c:pt>
                <c:pt idx="16">
                  <c:v>0.6</c:v>
                </c:pt>
                <c:pt idx="17">
                  <c:v>0.65</c:v>
                </c:pt>
                <c:pt idx="18">
                  <c:v>0.7</c:v>
                </c:pt>
                <c:pt idx="19">
                  <c:v>0.75</c:v>
                </c:pt>
                <c:pt idx="20">
                  <c:v>0.8</c:v>
                </c:pt>
                <c:pt idx="21">
                  <c:v>0.85</c:v>
                </c:pt>
                <c:pt idx="22">
                  <c:v>0.9</c:v>
                </c:pt>
                <c:pt idx="23">
                  <c:v>1</c:v>
                </c:pt>
              </c:numCache>
            </c:numRef>
          </c:cat>
          <c:val>
            <c:numRef>
              <c:f>Arri709!$H$11:$H$34</c:f>
              <c:numCache>
                <c:formatCode>General</c:formatCode>
                <c:ptCount val="24"/>
                <c:pt idx="0">
                  <c:v>0.40899999999999997</c:v>
                </c:pt>
                <c:pt idx="1">
                  <c:v>0.40899999999999997</c:v>
                </c:pt>
                <c:pt idx="2">
                  <c:v>0.40899999999999997</c:v>
                </c:pt>
                <c:pt idx="3">
                  <c:v>0.40899999999999997</c:v>
                </c:pt>
                <c:pt idx="4">
                  <c:v>0.40899999999999997</c:v>
                </c:pt>
                <c:pt idx="5">
                  <c:v>0.40899999999999997</c:v>
                </c:pt>
                <c:pt idx="6">
                  <c:v>0.40899999999999997</c:v>
                </c:pt>
                <c:pt idx="7">
                  <c:v>0.40899999999999997</c:v>
                </c:pt>
                <c:pt idx="8">
                  <c:v>0.40899999999999997</c:v>
                </c:pt>
                <c:pt idx="9">
                  <c:v>0.40899999999999997</c:v>
                </c:pt>
                <c:pt idx="10">
                  <c:v>0.40899999999999997</c:v>
                </c:pt>
                <c:pt idx="11">
                  <c:v>0.40899999999999997</c:v>
                </c:pt>
                <c:pt idx="12">
                  <c:v>0.40899999999999997</c:v>
                </c:pt>
                <c:pt idx="13">
                  <c:v>0.40899999999999997</c:v>
                </c:pt>
                <c:pt idx="14">
                  <c:v>0.40899999999999997</c:v>
                </c:pt>
                <c:pt idx="15">
                  <c:v>0.40899999999999997</c:v>
                </c:pt>
                <c:pt idx="16">
                  <c:v>0.40899999999999997</c:v>
                </c:pt>
                <c:pt idx="17">
                  <c:v>0.40899999999999997</c:v>
                </c:pt>
                <c:pt idx="18">
                  <c:v>0.40900000000000097</c:v>
                </c:pt>
              </c:numCache>
            </c:numRef>
          </c:val>
          <c:smooth val="1"/>
          <c:extLst>
            <c:ext xmlns:c16="http://schemas.microsoft.com/office/drawing/2014/chart" uri="{C3380CC4-5D6E-409C-BE32-E72D297353CC}">
              <c16:uniqueId val="{00000006-20D8-41C7-92D8-08DB9811DB19}"/>
            </c:ext>
          </c:extLst>
        </c:ser>
        <c:dLbls>
          <c:showLegendKey val="0"/>
          <c:showVal val="0"/>
          <c:showCatName val="0"/>
          <c:showSerName val="0"/>
          <c:showPercent val="0"/>
          <c:showBubbleSize val="0"/>
        </c:dLbls>
        <c:smooth val="0"/>
        <c:axId val="1340710820"/>
        <c:axId val="91376505"/>
      </c:lineChart>
      <c:catAx>
        <c:axId val="13407108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Exposure stop 0 = stop -9; 1 = stop +10</a:t>
                </a:r>
              </a:p>
            </c:rich>
          </c:tx>
          <c:overlay val="0"/>
        </c:title>
        <c:numFmt formatCode="General" sourceLinked="1"/>
        <c:majorTickMark val="none"/>
        <c:minorTickMark val="none"/>
        <c:tickLblPos val="nextTo"/>
        <c:txPr>
          <a:bodyPr rot="-1800000"/>
          <a:lstStyle/>
          <a:p>
            <a:pPr lvl="0">
              <a:defRPr b="0">
                <a:solidFill>
                  <a:srgbClr val="000000"/>
                </a:solidFill>
                <a:latin typeface="+mn-lt"/>
              </a:defRPr>
            </a:pPr>
            <a:endParaRPr lang="en-US"/>
          </a:p>
        </c:txPr>
        <c:crossAx val="91376505"/>
        <c:crosses val="autoZero"/>
        <c:auto val="1"/>
        <c:lblAlgn val="ctr"/>
        <c:lblOffset val="100"/>
        <c:noMultiLvlLbl val="1"/>
      </c:catAx>
      <c:valAx>
        <c:axId val="913765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Luminance mapped 0-1 </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endParaRPr lang="en-US"/>
          </a:p>
        </c:txPr>
        <c:crossAx val="134071082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371475</xdr:colOff>
      <xdr:row>0</xdr:row>
      <xdr:rowOff>66675</xdr:rowOff>
    </xdr:from>
    <xdr:ext cx="6962775" cy="4591050"/>
    <xdr:graphicFrame macro="">
      <xdr:nvGraphicFramePr>
        <xdr:cNvPr id="2" name="Chart 1" titl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19050</xdr:colOff>
      <xdr:row>29</xdr:row>
      <xdr:rowOff>161925</xdr:rowOff>
    </xdr:from>
    <xdr:ext cx="6886575" cy="4238625"/>
    <xdr:pic>
      <xdr:nvPicPr>
        <xdr:cNvPr id="2" name="image1.png" title="Image">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youtube.com/playlist?list=PLNb91KaW1BVh5unbCrhLG9Xaqz3ufXI0_&amp;si=Gdp_jDTc9aU99rUs" TargetMode="External"/><Relationship Id="rId1" Type="http://schemas.openxmlformats.org/officeDocument/2006/relationships/hyperlink" Target="https://youtube.com/playlist?list=PLAUgeAzlAB_SPFWG_pXbz49k7tTSZEb9W&amp;si=YkKdz6YxSIaKwQxB"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hyperlink" Target="https://cameramanben.github.io/LUTCalc/LUTCalc/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F45"/>
  <sheetViews>
    <sheetView workbookViewId="0"/>
  </sheetViews>
  <sheetFormatPr defaultColWidth="12.609375" defaultRowHeight="15.75" customHeight="1"/>
  <cols>
    <col min="2" max="2" width="108.88671875" customWidth="1"/>
  </cols>
  <sheetData>
    <row r="2" spans="2:2" ht="15.75" customHeight="1">
      <c r="B2" s="1" t="s">
        <v>0</v>
      </c>
    </row>
    <row r="3" spans="2:2" ht="15.75" customHeight="1">
      <c r="B3" s="2" t="s">
        <v>1</v>
      </c>
    </row>
    <row r="4" spans="2:2" ht="15.75" customHeight="1">
      <c r="B4" s="3" t="s">
        <v>2</v>
      </c>
    </row>
    <row r="6" spans="2:2" ht="15.75" customHeight="1">
      <c r="B6" s="2" t="s">
        <v>3</v>
      </c>
    </row>
    <row r="8" spans="2:2" ht="15.75" customHeight="1">
      <c r="B8" s="2" t="s">
        <v>4</v>
      </c>
    </row>
    <row r="9" spans="2:2" ht="15.75" customHeight="1">
      <c r="B9" s="3" t="s">
        <v>5</v>
      </c>
    </row>
    <row r="11" spans="2:2" ht="15.75" customHeight="1">
      <c r="B11" s="3" t="s">
        <v>6</v>
      </c>
    </row>
    <row r="13" spans="2:2" ht="15.75" customHeight="1">
      <c r="B13" s="2" t="s">
        <v>7</v>
      </c>
    </row>
    <row r="14" spans="2:2" ht="15.75" customHeight="1">
      <c r="B14" s="3" t="s">
        <v>8</v>
      </c>
    </row>
    <row r="15" spans="2:2" ht="15.75" customHeight="1">
      <c r="B15" s="2" t="s">
        <v>9</v>
      </c>
    </row>
    <row r="16" spans="2:2" ht="15.75" customHeight="1">
      <c r="B16" s="2" t="s">
        <v>10</v>
      </c>
    </row>
    <row r="17" spans="2:6" ht="15.75" customHeight="1">
      <c r="B17" s="2" t="s">
        <v>11</v>
      </c>
    </row>
    <row r="18" spans="2:6" ht="15.75" customHeight="1">
      <c r="B18" s="2" t="s">
        <v>12</v>
      </c>
    </row>
    <row r="19" spans="2:6" ht="15.75" customHeight="1">
      <c r="B19" s="2" t="s">
        <v>13</v>
      </c>
    </row>
    <row r="20" spans="2:6" ht="15.75" customHeight="1">
      <c r="B20" s="2" t="s">
        <v>14</v>
      </c>
    </row>
    <row r="21" spans="2:6" ht="15.75" customHeight="1">
      <c r="B21" s="2" t="s">
        <v>15</v>
      </c>
    </row>
    <row r="22" spans="2:6" ht="15.75" customHeight="1">
      <c r="B22" s="2" t="s">
        <v>16</v>
      </c>
      <c r="C22" s="4" t="s">
        <v>17</v>
      </c>
      <c r="D22" s="5">
        <v>149</v>
      </c>
      <c r="E22" s="4" t="s">
        <v>18</v>
      </c>
      <c r="F22" s="6">
        <f>D22/255</f>
        <v>0.58431372549019611</v>
      </c>
    </row>
    <row r="24" spans="2:6" ht="15.75" customHeight="1">
      <c r="B24" s="3" t="s">
        <v>19</v>
      </c>
    </row>
    <row r="25" spans="2:6" ht="15.75" customHeight="1">
      <c r="B25" s="3" t="s">
        <v>20</v>
      </c>
    </row>
    <row r="26" spans="2:6" ht="15.75" customHeight="1">
      <c r="B26" s="7" t="s">
        <v>21</v>
      </c>
    </row>
    <row r="27" spans="2:6" ht="12.3">
      <c r="B27" s="7" t="s">
        <v>22</v>
      </c>
    </row>
    <row r="29" spans="2:6" ht="12.3">
      <c r="B29" s="2" t="s">
        <v>23</v>
      </c>
      <c r="D29" s="2" t="s">
        <v>24</v>
      </c>
    </row>
    <row r="30" spans="2:6" ht="12.3">
      <c r="B30" s="2" t="s">
        <v>25</v>
      </c>
      <c r="D30" s="2" t="s">
        <v>26</v>
      </c>
    </row>
    <row r="31" spans="2:6" ht="12.3">
      <c r="B31" s="2" t="s">
        <v>27</v>
      </c>
      <c r="D31" s="2" t="s">
        <v>28</v>
      </c>
    </row>
    <row r="32" spans="2:6" ht="12.3">
      <c r="B32" s="2" t="s">
        <v>29</v>
      </c>
      <c r="D32" s="2" t="s">
        <v>30</v>
      </c>
    </row>
    <row r="33" spans="2:4" ht="12.3">
      <c r="B33" s="2" t="s">
        <v>31</v>
      </c>
      <c r="D33" s="2" t="s">
        <v>32</v>
      </c>
    </row>
    <row r="34" spans="2:4" ht="12.3">
      <c r="B34" s="2" t="s">
        <v>33</v>
      </c>
      <c r="D34" s="2" t="s">
        <v>34</v>
      </c>
    </row>
    <row r="35" spans="2:4" ht="12.3">
      <c r="B35" s="2" t="s">
        <v>35</v>
      </c>
      <c r="D35" s="2" t="s">
        <v>36</v>
      </c>
    </row>
    <row r="36" spans="2:4" ht="12.3">
      <c r="B36" s="2" t="s">
        <v>37</v>
      </c>
      <c r="D36" s="2" t="s">
        <v>38</v>
      </c>
    </row>
    <row r="37" spans="2:4" ht="12.3">
      <c r="B37" s="2" t="s">
        <v>39</v>
      </c>
      <c r="D37" s="2" t="s">
        <v>40</v>
      </c>
    </row>
    <row r="38" spans="2:4" ht="12.3">
      <c r="B38" s="2" t="s">
        <v>41</v>
      </c>
      <c r="D38" s="2" t="s">
        <v>42</v>
      </c>
    </row>
    <row r="39" spans="2:4" ht="12.3">
      <c r="B39" s="2" t="s">
        <v>43</v>
      </c>
      <c r="D39" s="2" t="s">
        <v>44</v>
      </c>
    </row>
    <row r="40" spans="2:4" ht="12.3">
      <c r="B40" s="2" t="s">
        <v>45</v>
      </c>
      <c r="D40" s="2" t="s">
        <v>46</v>
      </c>
    </row>
    <row r="41" spans="2:4" ht="12.3">
      <c r="B41" s="2" t="s">
        <v>47</v>
      </c>
      <c r="D41" s="2" t="s">
        <v>48</v>
      </c>
    </row>
    <row r="42" spans="2:4" ht="12.3">
      <c r="B42" s="2" t="s">
        <v>49</v>
      </c>
      <c r="D42" s="2" t="s">
        <v>50</v>
      </c>
    </row>
    <row r="43" spans="2:4" ht="12.3">
      <c r="B43" s="2" t="s">
        <v>51</v>
      </c>
      <c r="D43" s="2" t="s">
        <v>52</v>
      </c>
    </row>
    <row r="44" spans="2:4" ht="12.3">
      <c r="B44" s="2" t="s">
        <v>53</v>
      </c>
      <c r="D44" s="2" t="s">
        <v>54</v>
      </c>
    </row>
    <row r="45" spans="2:4" ht="12.3">
      <c r="B45" s="2" t="s">
        <v>55</v>
      </c>
      <c r="D45" s="2" t="s">
        <v>56</v>
      </c>
    </row>
  </sheetData>
  <hyperlinks>
    <hyperlink ref="B26" r:id="rId1" xr:uid="{00000000-0004-0000-0000-000000000000}"/>
    <hyperlink ref="B27"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939"/>
  <sheetViews>
    <sheetView topLeftCell="A58" workbookViewId="0">
      <selection activeCell="T50" sqref="T50"/>
    </sheetView>
  </sheetViews>
  <sheetFormatPr defaultColWidth="12.609375" defaultRowHeight="15.75" customHeight="1"/>
  <cols>
    <col min="1" max="2" width="4" customWidth="1"/>
    <col min="4" max="4" width="10.88671875" customWidth="1"/>
    <col min="5" max="5" width="6.71875" customWidth="1"/>
    <col min="6" max="6" width="7.21875" customWidth="1"/>
    <col min="7" max="7" width="6.71875" bestFit="1" customWidth="1"/>
    <col min="8" max="8" width="7.609375" customWidth="1"/>
    <col min="9" max="9" width="6" customWidth="1"/>
    <col min="10" max="10" width="6.38671875" bestFit="1" customWidth="1"/>
    <col min="11" max="11" width="5.88671875" customWidth="1"/>
    <col min="12" max="13" width="6.71875" bestFit="1" customWidth="1"/>
    <col min="14" max="14" width="6.21875" bestFit="1" customWidth="1"/>
    <col min="15" max="15" width="7.88671875" customWidth="1"/>
    <col min="16" max="16" width="6.71875" bestFit="1" customWidth="1"/>
    <col min="17" max="17" width="6.38671875" customWidth="1"/>
    <col min="18" max="18" width="6.71875" bestFit="1" customWidth="1"/>
  </cols>
  <sheetData>
    <row r="1" spans="1:27" ht="15.75" customHeight="1">
      <c r="A1" s="8"/>
      <c r="B1" s="9"/>
      <c r="C1" s="9"/>
      <c r="D1" s="9"/>
      <c r="E1" s="9"/>
      <c r="F1" s="9"/>
      <c r="G1" s="9"/>
      <c r="H1" s="9"/>
      <c r="I1" s="9"/>
      <c r="J1" s="9"/>
      <c r="K1" s="9"/>
      <c r="L1" s="9"/>
      <c r="M1" s="9"/>
      <c r="N1" s="9"/>
      <c r="O1" s="9"/>
      <c r="P1" s="9"/>
      <c r="Q1" s="9"/>
      <c r="R1" s="9"/>
      <c r="S1" s="8"/>
      <c r="T1" s="8"/>
      <c r="U1" s="8"/>
      <c r="V1" s="8"/>
      <c r="W1" s="8"/>
      <c r="X1" s="8"/>
      <c r="Y1" s="8"/>
      <c r="Z1" s="8"/>
      <c r="AA1" s="8"/>
    </row>
    <row r="2" spans="1:27" ht="15.75" customHeight="1">
      <c r="A2" s="10"/>
      <c r="B2" s="129" t="s">
        <v>57</v>
      </c>
      <c r="C2" s="130"/>
      <c r="D2" s="130"/>
      <c r="E2" s="130"/>
      <c r="F2" s="130"/>
      <c r="G2" s="130"/>
      <c r="H2" s="130"/>
      <c r="I2" s="130"/>
      <c r="J2" s="130"/>
      <c r="K2" s="130"/>
      <c r="L2" s="130"/>
      <c r="M2" s="130"/>
      <c r="N2" s="130"/>
      <c r="O2" s="130"/>
      <c r="P2" s="130"/>
      <c r="Q2" s="130"/>
      <c r="R2" s="131"/>
      <c r="S2" s="8"/>
      <c r="T2" s="8"/>
      <c r="U2" s="8"/>
      <c r="V2" s="8"/>
      <c r="W2" s="8"/>
      <c r="X2" s="8"/>
      <c r="Y2" s="8"/>
      <c r="Z2" s="8"/>
      <c r="AA2" s="8"/>
    </row>
    <row r="3" spans="1:27" ht="15.75" customHeight="1">
      <c r="A3" s="10"/>
      <c r="B3" s="11" t="s">
        <v>58</v>
      </c>
      <c r="C3" s="12" t="s">
        <v>59</v>
      </c>
      <c r="D3" s="13" t="s">
        <v>60</v>
      </c>
      <c r="E3" s="12" t="s">
        <v>61</v>
      </c>
      <c r="F3" s="12" t="s">
        <v>62</v>
      </c>
      <c r="G3" s="12" t="s">
        <v>63</v>
      </c>
      <c r="H3" s="13" t="s">
        <v>64</v>
      </c>
      <c r="I3" s="12" t="s">
        <v>65</v>
      </c>
      <c r="J3" s="12" t="s">
        <v>66</v>
      </c>
      <c r="K3" s="12" t="s">
        <v>67</v>
      </c>
      <c r="L3" s="12" t="s">
        <v>68</v>
      </c>
      <c r="M3" s="12" t="s">
        <v>69</v>
      </c>
      <c r="N3" s="12" t="s">
        <v>70</v>
      </c>
      <c r="O3" s="13" t="s">
        <v>71</v>
      </c>
      <c r="P3" s="13" t="s">
        <v>72</v>
      </c>
      <c r="Q3" s="13" t="s">
        <v>73</v>
      </c>
      <c r="R3" s="12" t="s">
        <v>74</v>
      </c>
      <c r="S3" s="8"/>
      <c r="T3" s="8"/>
      <c r="U3" s="8"/>
      <c r="V3" s="8"/>
      <c r="W3" s="8"/>
      <c r="X3" s="8"/>
      <c r="Y3" s="8"/>
      <c r="Z3" s="8"/>
      <c r="AA3" s="8"/>
    </row>
    <row r="4" spans="1:27" ht="15.75" customHeight="1">
      <c r="A4" s="14"/>
      <c r="B4" s="15">
        <v>1</v>
      </c>
      <c r="C4" s="16" t="s">
        <v>75</v>
      </c>
      <c r="D4" s="17">
        <v>1.4247000000000001E-6</v>
      </c>
      <c r="E4" s="17">
        <v>9.2899999999999991</v>
      </c>
      <c r="F4" s="17">
        <v>9.2799999999999994</v>
      </c>
      <c r="G4" s="17">
        <v>9.2899999999999991</v>
      </c>
      <c r="H4" s="17">
        <v>9.16</v>
      </c>
      <c r="I4" s="17">
        <v>9.2899999999999991</v>
      </c>
      <c r="J4" s="18">
        <v>12.512531718452339</v>
      </c>
      <c r="K4" s="17">
        <v>9.2899999999999991</v>
      </c>
      <c r="L4" s="17">
        <v>9.2899999999999991</v>
      </c>
      <c r="M4" s="17">
        <v>12.51</v>
      </c>
      <c r="N4" s="17">
        <v>12.5</v>
      </c>
      <c r="O4" s="17">
        <v>9.25</v>
      </c>
      <c r="P4" s="17">
        <v>9.2899999999999991</v>
      </c>
      <c r="Q4" s="17">
        <v>15.05</v>
      </c>
      <c r="R4" s="17">
        <v>12.44</v>
      </c>
      <c r="S4" s="8"/>
      <c r="T4" s="8"/>
      <c r="U4" s="8"/>
      <c r="V4" s="8"/>
      <c r="W4" s="8"/>
      <c r="X4" s="8"/>
      <c r="Y4" s="8"/>
      <c r="Z4" s="8"/>
      <c r="AA4" s="8"/>
    </row>
    <row r="5" spans="1:27" ht="15.75" customHeight="1">
      <c r="A5" s="14"/>
      <c r="B5" s="15">
        <v>2</v>
      </c>
      <c r="C5" s="16" t="s">
        <v>76</v>
      </c>
      <c r="D5" s="17">
        <v>7.0312499999999997E-4</v>
      </c>
      <c r="E5" s="17">
        <v>9.51</v>
      </c>
      <c r="F5" s="17">
        <v>9.66</v>
      </c>
      <c r="G5" s="17">
        <v>9.75</v>
      </c>
      <c r="H5" s="17">
        <v>9.56</v>
      </c>
      <c r="I5" s="17">
        <v>9.98</v>
      </c>
      <c r="J5" s="18">
        <v>12.666553359374999</v>
      </c>
      <c r="K5" s="19">
        <v>9.91</v>
      </c>
      <c r="L5" s="19">
        <v>9.9</v>
      </c>
      <c r="M5" s="17">
        <v>12.67</v>
      </c>
      <c r="N5" s="17">
        <v>12.89</v>
      </c>
      <c r="O5" s="17">
        <v>9.83</v>
      </c>
      <c r="P5" s="17">
        <v>9.7100000000000009</v>
      </c>
      <c r="Q5" s="17">
        <v>15.43</v>
      </c>
      <c r="R5" s="17">
        <v>12.81</v>
      </c>
      <c r="S5" s="8"/>
      <c r="T5" s="8"/>
      <c r="U5" s="8"/>
      <c r="V5" s="8"/>
      <c r="W5" s="8"/>
      <c r="X5" s="8"/>
      <c r="Y5" s="8"/>
      <c r="Z5" s="8"/>
      <c r="AA5" s="8"/>
    </row>
    <row r="6" spans="1:27" ht="15.75" customHeight="1">
      <c r="A6" s="14"/>
      <c r="B6" s="15">
        <v>3</v>
      </c>
      <c r="C6" s="16" t="s">
        <v>77</v>
      </c>
      <c r="D6" s="17">
        <v>1.4062499999999999E-3</v>
      </c>
      <c r="E6" s="17">
        <v>9.73</v>
      </c>
      <c r="F6" s="17">
        <v>10.039999999999999</v>
      </c>
      <c r="G6" s="17">
        <v>10.220000000000001</v>
      </c>
      <c r="H6" s="17">
        <v>9.9600000000000009</v>
      </c>
      <c r="I6" s="17">
        <v>10.62</v>
      </c>
      <c r="J6" s="18">
        <v>12.820887718749999</v>
      </c>
      <c r="K6" s="19">
        <v>10.5</v>
      </c>
      <c r="L6" s="19">
        <v>10.48</v>
      </c>
      <c r="M6" s="17">
        <v>12.82</v>
      </c>
      <c r="N6" s="17">
        <v>13.29</v>
      </c>
      <c r="O6" s="17">
        <v>10.41</v>
      </c>
      <c r="P6" s="17">
        <v>10.14</v>
      </c>
      <c r="Q6" s="17">
        <v>15.81</v>
      </c>
      <c r="R6" s="17">
        <v>13.17</v>
      </c>
      <c r="S6" s="8"/>
      <c r="T6" s="8"/>
      <c r="U6" s="8"/>
      <c r="V6" s="8"/>
      <c r="W6" s="8"/>
      <c r="X6" s="8"/>
      <c r="Y6" s="8"/>
      <c r="Z6" s="8"/>
      <c r="AA6" s="8"/>
    </row>
    <row r="7" spans="1:27" ht="15.75" customHeight="1">
      <c r="A7" s="14"/>
      <c r="B7" s="15">
        <v>4</v>
      </c>
      <c r="C7" s="16" t="s">
        <v>78</v>
      </c>
      <c r="D7" s="17">
        <v>2.8124999999999999E-3</v>
      </c>
      <c r="E7" s="17">
        <v>10.16</v>
      </c>
      <c r="F7" s="17">
        <v>10.79</v>
      </c>
      <c r="G7" s="17">
        <v>11.15</v>
      </c>
      <c r="H7" s="17">
        <v>10.7</v>
      </c>
      <c r="I7" s="17">
        <v>11.81</v>
      </c>
      <c r="J7" s="18">
        <v>13.1295564375</v>
      </c>
      <c r="K7" s="19">
        <v>11.59</v>
      </c>
      <c r="L7" s="19">
        <v>11.58</v>
      </c>
      <c r="M7" s="17">
        <v>13.13</v>
      </c>
      <c r="N7" s="17">
        <v>14.08</v>
      </c>
      <c r="O7" s="17">
        <v>11.58</v>
      </c>
      <c r="P7" s="17">
        <v>10.98</v>
      </c>
      <c r="Q7" s="17">
        <v>16.59</v>
      </c>
      <c r="R7" s="17">
        <v>13.83</v>
      </c>
      <c r="S7" s="8"/>
      <c r="T7" s="8"/>
      <c r="U7" s="8"/>
      <c r="V7" s="8"/>
      <c r="W7" s="8"/>
      <c r="X7" s="8"/>
      <c r="Y7" s="8"/>
      <c r="Z7" s="8"/>
      <c r="AA7" s="8"/>
    </row>
    <row r="8" spans="1:27" ht="15.75" customHeight="1">
      <c r="A8" s="14"/>
      <c r="B8" s="15">
        <v>5</v>
      </c>
      <c r="C8" s="16" t="s">
        <v>79</v>
      </c>
      <c r="D8" s="17">
        <v>5.6249999999999998E-3</v>
      </c>
      <c r="E8" s="17">
        <v>10.96</v>
      </c>
      <c r="F8" s="17">
        <v>12.3</v>
      </c>
      <c r="G8" s="17">
        <v>13.01</v>
      </c>
      <c r="H8" s="17">
        <v>12.03</v>
      </c>
      <c r="I8" s="17">
        <v>13.84</v>
      </c>
      <c r="J8" s="18">
        <v>13.746893875</v>
      </c>
      <c r="K8" s="19">
        <v>13.48</v>
      </c>
      <c r="L8" s="19">
        <v>13.56</v>
      </c>
      <c r="M8" s="17">
        <v>13.72</v>
      </c>
      <c r="N8" s="17">
        <v>15.65</v>
      </c>
      <c r="O8" s="17">
        <v>13.89</v>
      </c>
      <c r="P8" s="17">
        <v>12.68</v>
      </c>
      <c r="Q8" s="17">
        <v>18.2</v>
      </c>
      <c r="R8" s="17">
        <v>14.99</v>
      </c>
      <c r="S8" s="8"/>
      <c r="T8" s="8"/>
      <c r="U8" s="8"/>
      <c r="V8" s="8"/>
      <c r="W8" s="8"/>
      <c r="X8" s="8"/>
      <c r="Y8" s="8"/>
      <c r="Z8" s="8"/>
      <c r="AA8" s="8"/>
    </row>
    <row r="9" spans="1:27" ht="15.75" customHeight="1">
      <c r="A9" s="14"/>
      <c r="B9" s="15">
        <v>6</v>
      </c>
      <c r="C9" s="16" t="s">
        <v>80</v>
      </c>
      <c r="D9" s="17">
        <v>1.125E-2</v>
      </c>
      <c r="E9" s="17">
        <v>12.38</v>
      </c>
      <c r="F9" s="17">
        <v>15.31</v>
      </c>
      <c r="G9" s="17">
        <v>16.739999999999998</v>
      </c>
      <c r="H9" s="17">
        <v>14.24</v>
      </c>
      <c r="I9" s="17">
        <v>17.010000000000002</v>
      </c>
      <c r="J9" s="18">
        <v>14.981568749999999</v>
      </c>
      <c r="K9" s="19">
        <v>16.48</v>
      </c>
      <c r="L9" s="19">
        <v>16.88</v>
      </c>
      <c r="M9" s="17">
        <v>14.86</v>
      </c>
      <c r="N9" s="17">
        <v>18.78</v>
      </c>
      <c r="O9" s="17">
        <v>17.45</v>
      </c>
      <c r="P9" s="17">
        <v>15.88</v>
      </c>
      <c r="Q9" s="17">
        <v>21.62</v>
      </c>
      <c r="R9" s="17">
        <v>16.88</v>
      </c>
      <c r="S9" s="8"/>
      <c r="T9" s="8"/>
      <c r="U9" s="8"/>
      <c r="V9" s="8"/>
      <c r="W9" s="8"/>
      <c r="X9" s="8"/>
      <c r="Y9" s="8"/>
      <c r="Z9" s="8"/>
      <c r="AA9" s="8"/>
    </row>
    <row r="10" spans="1:27" ht="15.75" customHeight="1">
      <c r="A10" s="14"/>
      <c r="B10" s="15">
        <v>7</v>
      </c>
      <c r="C10" s="16" t="s">
        <v>81</v>
      </c>
      <c r="D10" s="17">
        <v>2.2499999999999999E-2</v>
      </c>
      <c r="E10" s="17">
        <v>14.7</v>
      </c>
      <c r="F10" s="17">
        <v>19.98</v>
      </c>
      <c r="G10" s="17">
        <v>21.45</v>
      </c>
      <c r="H10" s="17">
        <v>17.559999999999999</v>
      </c>
      <c r="I10" s="17">
        <v>21.4</v>
      </c>
      <c r="J10" s="18">
        <v>17.315100437761473</v>
      </c>
      <c r="K10" s="19">
        <v>20.73</v>
      </c>
      <c r="L10" s="19">
        <v>21.89</v>
      </c>
      <c r="M10" s="17">
        <v>16.97</v>
      </c>
      <c r="N10" s="17">
        <v>23.46</v>
      </c>
      <c r="O10" s="17">
        <v>21.92</v>
      </c>
      <c r="P10" s="17">
        <v>20.45</v>
      </c>
      <c r="Q10" s="17">
        <v>26.93</v>
      </c>
      <c r="R10" s="17">
        <v>19.739999999999998</v>
      </c>
      <c r="S10" s="8"/>
      <c r="T10" s="8"/>
      <c r="U10" s="8"/>
      <c r="V10" s="8"/>
      <c r="W10" s="8"/>
      <c r="X10" s="8"/>
      <c r="Y10" s="8"/>
      <c r="Z10" s="8"/>
      <c r="AA10" s="8"/>
    </row>
    <row r="11" spans="1:27" ht="15.75" customHeight="1">
      <c r="A11" s="14"/>
      <c r="B11" s="15">
        <v>8</v>
      </c>
      <c r="C11" s="16" t="s">
        <v>82</v>
      </c>
      <c r="D11" s="17">
        <v>4.4999999999999998E-2</v>
      </c>
      <c r="E11" s="17">
        <v>18.11</v>
      </c>
      <c r="F11" s="17">
        <v>25.71</v>
      </c>
      <c r="G11" s="17">
        <v>27.29</v>
      </c>
      <c r="H11" s="17">
        <v>22.01</v>
      </c>
      <c r="I11" s="17">
        <v>26.88</v>
      </c>
      <c r="J11" s="18">
        <v>21.158922574427692</v>
      </c>
      <c r="K11" s="19">
        <v>26.12</v>
      </c>
      <c r="L11" s="19">
        <v>28.63</v>
      </c>
      <c r="M11" s="17">
        <v>20.6</v>
      </c>
      <c r="N11" s="17">
        <v>29.15</v>
      </c>
      <c r="O11" s="17">
        <v>27.05</v>
      </c>
      <c r="P11" s="17">
        <v>26.19</v>
      </c>
      <c r="Q11" s="17">
        <v>33.479999999999997</v>
      </c>
      <c r="R11" s="17">
        <v>23.79</v>
      </c>
      <c r="S11" s="8"/>
      <c r="T11" s="8"/>
      <c r="U11" s="8"/>
      <c r="V11" s="8"/>
      <c r="W11" s="8"/>
      <c r="X11" s="8"/>
      <c r="Y11" s="8"/>
      <c r="Z11" s="8"/>
      <c r="AA11" s="8"/>
    </row>
    <row r="12" spans="1:27" ht="15.75" customHeight="1">
      <c r="A12" s="14"/>
      <c r="B12" s="15">
        <v>9</v>
      </c>
      <c r="C12" s="16" t="s">
        <v>83</v>
      </c>
      <c r="D12" s="17">
        <v>0.09</v>
      </c>
      <c r="E12" s="17">
        <v>22.56</v>
      </c>
      <c r="F12" s="17">
        <v>32.18</v>
      </c>
      <c r="G12" s="17">
        <v>33.93</v>
      </c>
      <c r="H12" s="17">
        <v>27.36</v>
      </c>
      <c r="I12" s="17">
        <v>33.11</v>
      </c>
      <c r="J12" s="18">
        <v>26.844927757858251</v>
      </c>
      <c r="K12" s="19">
        <v>32.35</v>
      </c>
      <c r="L12" s="19">
        <v>36.799999999999997</v>
      </c>
      <c r="M12" s="17">
        <v>26.31</v>
      </c>
      <c r="N12" s="17">
        <v>35.54</v>
      </c>
      <c r="O12" s="17">
        <v>32.58</v>
      </c>
      <c r="P12" s="17">
        <v>32.770000000000003</v>
      </c>
      <c r="Q12" s="17">
        <v>40.89</v>
      </c>
      <c r="R12" s="17">
        <v>29.24</v>
      </c>
      <c r="S12" s="8"/>
      <c r="T12" s="8"/>
      <c r="U12" s="8"/>
      <c r="V12" s="8"/>
      <c r="W12" s="8"/>
      <c r="X12" s="8"/>
      <c r="Y12" s="8"/>
      <c r="Z12" s="8"/>
      <c r="AA12" s="8"/>
    </row>
    <row r="13" spans="1:27">
      <c r="A13" s="14"/>
      <c r="B13" s="15">
        <v>10</v>
      </c>
      <c r="C13" s="16" t="s">
        <v>84</v>
      </c>
      <c r="D13" s="17">
        <v>0.12727922061357799</v>
      </c>
      <c r="E13" s="17">
        <v>25.12</v>
      </c>
      <c r="F13" s="17">
        <v>35.06</v>
      </c>
      <c r="G13" s="17">
        <v>37.450000000000003</v>
      </c>
      <c r="H13" s="17">
        <v>30.3</v>
      </c>
      <c r="I13" s="17">
        <v>36.43</v>
      </c>
      <c r="J13" s="18">
        <v>30.38</v>
      </c>
      <c r="K13" s="20">
        <v>35.67</v>
      </c>
      <c r="L13" s="20">
        <v>41.27</v>
      </c>
      <c r="M13" s="17">
        <v>30.04</v>
      </c>
      <c r="N13" s="17">
        <v>38.9</v>
      </c>
      <c r="O13" s="17">
        <v>35.450000000000003</v>
      </c>
      <c r="P13" s="17">
        <v>36.270000000000003</v>
      </c>
      <c r="Q13" s="17">
        <v>44.81</v>
      </c>
      <c r="R13" s="17">
        <v>32.58</v>
      </c>
      <c r="S13" s="8"/>
      <c r="T13" s="8"/>
      <c r="U13" s="8"/>
      <c r="V13" s="8"/>
      <c r="W13" s="8"/>
      <c r="X13" s="8"/>
      <c r="Y13" s="8"/>
      <c r="Z13" s="8"/>
      <c r="AA13" s="8"/>
    </row>
    <row r="14" spans="1:27" ht="15.75" customHeight="1">
      <c r="A14" s="14"/>
      <c r="B14" s="15">
        <v>11</v>
      </c>
      <c r="C14" s="16" t="s">
        <v>85</v>
      </c>
      <c r="D14" s="17">
        <v>0.16794593847662501</v>
      </c>
      <c r="E14" s="17">
        <v>27.28</v>
      </c>
      <c r="F14" s="17">
        <v>38.39</v>
      </c>
      <c r="G14" s="17">
        <v>40.33</v>
      </c>
      <c r="H14" s="17">
        <v>32.72</v>
      </c>
      <c r="I14" s="17">
        <v>39.14</v>
      </c>
      <c r="J14" s="18">
        <v>33.517248558861489</v>
      </c>
      <c r="K14" s="17">
        <v>38.409999999999997</v>
      </c>
      <c r="L14" s="17">
        <v>44.99</v>
      </c>
      <c r="M14" s="17">
        <v>33.44</v>
      </c>
      <c r="N14" s="17">
        <v>41.64</v>
      </c>
      <c r="O14" s="17">
        <v>37.770000000000003</v>
      </c>
      <c r="P14" s="17">
        <v>39.15</v>
      </c>
      <c r="Q14" s="17">
        <v>48.02</v>
      </c>
      <c r="R14" s="17">
        <v>35.57</v>
      </c>
      <c r="S14" s="8"/>
      <c r="T14" s="8"/>
      <c r="U14" s="8"/>
      <c r="V14" s="8"/>
      <c r="W14" s="8"/>
      <c r="X14" s="8"/>
      <c r="Y14" s="8"/>
      <c r="Z14" s="8"/>
      <c r="AA14" s="8"/>
    </row>
    <row r="15" spans="1:27" ht="15.75" customHeight="1">
      <c r="A15" s="21"/>
      <c r="B15" s="22">
        <v>12</v>
      </c>
      <c r="C15" s="23" t="s">
        <v>86</v>
      </c>
      <c r="D15" s="24">
        <v>0.18</v>
      </c>
      <c r="E15" s="24">
        <v>27.84</v>
      </c>
      <c r="F15" s="24">
        <v>39.1</v>
      </c>
      <c r="G15" s="24">
        <v>41.06</v>
      </c>
      <c r="H15" s="24">
        <v>33.33</v>
      </c>
      <c r="I15" s="24">
        <v>39.83</v>
      </c>
      <c r="J15" s="25">
        <v>34.338937037393549</v>
      </c>
      <c r="K15" s="26">
        <v>39.1</v>
      </c>
      <c r="L15" s="26">
        <v>45.93</v>
      </c>
      <c r="M15" s="24">
        <v>34.340000000000003</v>
      </c>
      <c r="N15" s="24">
        <v>42.33</v>
      </c>
      <c r="O15" s="24">
        <v>38.36</v>
      </c>
      <c r="P15" s="24">
        <v>39.880000000000003</v>
      </c>
      <c r="Q15" s="24">
        <v>48.83</v>
      </c>
      <c r="R15" s="24">
        <v>36.369999999999997</v>
      </c>
      <c r="S15" s="8"/>
      <c r="T15" s="8"/>
      <c r="U15" s="8"/>
      <c r="V15" s="8"/>
      <c r="W15" s="8"/>
      <c r="X15" s="8"/>
      <c r="Y15" s="8"/>
      <c r="Z15" s="8"/>
      <c r="AA15" s="8"/>
    </row>
    <row r="16" spans="1:27" ht="15.75" customHeight="1">
      <c r="A16" s="21"/>
      <c r="B16" s="15">
        <v>13</v>
      </c>
      <c r="C16" s="16" t="s">
        <v>87</v>
      </c>
      <c r="D16" s="17">
        <v>0.206765703899466</v>
      </c>
      <c r="E16" s="17">
        <v>28.97</v>
      </c>
      <c r="F16" s="17">
        <v>40.520000000000003</v>
      </c>
      <c r="G16" s="17">
        <v>42.52</v>
      </c>
      <c r="H16" s="17">
        <v>34.58</v>
      </c>
      <c r="I16" s="17">
        <v>41.2</v>
      </c>
      <c r="J16" s="18">
        <v>36.024940817582795</v>
      </c>
      <c r="K16" s="17">
        <v>40.49</v>
      </c>
      <c r="L16" s="17">
        <v>47.84</v>
      </c>
      <c r="M16" s="17">
        <v>36.21</v>
      </c>
      <c r="N16" s="17">
        <v>43.72</v>
      </c>
      <c r="O16" s="17">
        <v>39.53</v>
      </c>
      <c r="P16" s="17">
        <v>41.34</v>
      </c>
      <c r="Q16" s="17">
        <v>50.46</v>
      </c>
      <c r="R16" s="17">
        <v>38.020000000000003</v>
      </c>
      <c r="S16" s="8"/>
      <c r="T16" s="8"/>
      <c r="U16" s="8"/>
      <c r="V16" s="8"/>
      <c r="W16" s="8"/>
      <c r="X16" s="8"/>
      <c r="Y16" s="8"/>
      <c r="Z16" s="8"/>
      <c r="AA16" s="8"/>
    </row>
    <row r="17" spans="1:27" ht="15.75" customHeight="1">
      <c r="A17" s="21"/>
      <c r="B17" s="15">
        <v>14</v>
      </c>
      <c r="C17" s="16" t="s">
        <v>88</v>
      </c>
      <c r="D17" s="17">
        <v>0.2545584412271571</v>
      </c>
      <c r="E17" s="17">
        <v>30.7</v>
      </c>
      <c r="F17" s="17">
        <v>42.66</v>
      </c>
      <c r="G17" s="17">
        <v>45.41</v>
      </c>
      <c r="H17" s="17">
        <v>36.47</v>
      </c>
      <c r="I17" s="17">
        <v>43.29</v>
      </c>
      <c r="J17" s="18">
        <v>38.652921471022928</v>
      </c>
      <c r="K17" s="27">
        <v>42.6</v>
      </c>
      <c r="L17" s="19">
        <v>50.74</v>
      </c>
      <c r="M17" s="17">
        <v>39.159999999999997</v>
      </c>
      <c r="N17" s="17">
        <v>45.82</v>
      </c>
      <c r="O17" s="17">
        <v>41.29</v>
      </c>
      <c r="P17" s="17">
        <v>43.55</v>
      </c>
      <c r="Q17" s="17">
        <v>52.92</v>
      </c>
      <c r="R17" s="17">
        <v>40.659999999999997</v>
      </c>
      <c r="S17" s="8"/>
      <c r="T17" s="8"/>
      <c r="U17" s="8"/>
      <c r="V17" s="8"/>
      <c r="W17" s="8"/>
      <c r="X17" s="8"/>
      <c r="Y17" s="8"/>
      <c r="Z17" s="8"/>
      <c r="AA17" s="8"/>
    </row>
    <row r="18" spans="1:27" ht="15.75" customHeight="1">
      <c r="A18" s="21"/>
      <c r="B18" s="15">
        <v>15</v>
      </c>
      <c r="C18" s="16" t="s">
        <v>89</v>
      </c>
      <c r="D18" s="17">
        <v>0.36</v>
      </c>
      <c r="E18" s="17">
        <v>33.65</v>
      </c>
      <c r="F18" s="17">
        <v>46.27</v>
      </c>
      <c r="G18" s="17">
        <v>48.45</v>
      </c>
      <c r="H18" s="17">
        <v>39.67</v>
      </c>
      <c r="I18" s="17">
        <v>46.8</v>
      </c>
      <c r="J18" s="18">
        <v>43.26304773125613</v>
      </c>
      <c r="K18" s="19">
        <v>46.16</v>
      </c>
      <c r="L18" s="19">
        <v>55.65</v>
      </c>
      <c r="M18" s="17">
        <v>44.43</v>
      </c>
      <c r="N18" s="17">
        <v>49.36</v>
      </c>
      <c r="O18" s="17">
        <v>44.25</v>
      </c>
      <c r="P18" s="17">
        <v>47.28</v>
      </c>
      <c r="Q18" s="17">
        <v>57.06</v>
      </c>
      <c r="R18" s="17">
        <v>45.53</v>
      </c>
      <c r="S18" s="8"/>
      <c r="T18" s="8"/>
      <c r="U18" s="8"/>
      <c r="V18" s="8"/>
      <c r="W18" s="8"/>
      <c r="X18" s="8"/>
      <c r="Y18" s="8"/>
      <c r="Z18" s="8"/>
      <c r="AA18" s="8"/>
    </row>
    <row r="19" spans="1:27" ht="15.75" customHeight="1">
      <c r="A19" s="21"/>
      <c r="B19" s="15">
        <v>16</v>
      </c>
      <c r="C19" s="16" t="s">
        <v>90</v>
      </c>
      <c r="D19" s="17">
        <v>0.72</v>
      </c>
      <c r="E19" s="17">
        <v>39.78</v>
      </c>
      <c r="F19" s="17">
        <v>53.58</v>
      </c>
      <c r="G19" s="17">
        <v>56</v>
      </c>
      <c r="H19" s="17">
        <v>46.21</v>
      </c>
      <c r="I19" s="17">
        <v>53.92</v>
      </c>
      <c r="J19" s="18">
        <v>53.135712316125058</v>
      </c>
      <c r="K19" s="19">
        <v>53.37</v>
      </c>
      <c r="L19" s="19">
        <v>65.680000000000007</v>
      </c>
      <c r="M19" s="17">
        <v>56.03</v>
      </c>
      <c r="N19" s="17">
        <v>56.5</v>
      </c>
      <c r="O19" s="17">
        <v>50.21</v>
      </c>
      <c r="P19" s="17">
        <v>54.84</v>
      </c>
      <c r="Q19" s="17">
        <v>65.45</v>
      </c>
      <c r="R19" s="17">
        <v>55.69</v>
      </c>
      <c r="S19" s="8"/>
      <c r="T19" s="8"/>
      <c r="U19" s="8"/>
      <c r="V19" s="8"/>
      <c r="W19" s="8"/>
      <c r="X19" s="8"/>
      <c r="Y19" s="8"/>
      <c r="Z19" s="8"/>
      <c r="AA19" s="8"/>
    </row>
    <row r="20" spans="1:27" ht="15.75" customHeight="1">
      <c r="A20" s="21"/>
      <c r="B20" s="28">
        <v>17</v>
      </c>
      <c r="C20" s="29" t="s">
        <v>91</v>
      </c>
      <c r="D20" s="30">
        <v>0.90004485786135058</v>
      </c>
      <c r="E20" s="30">
        <v>41.8</v>
      </c>
      <c r="F20" s="30">
        <v>55.94</v>
      </c>
      <c r="G20" s="30">
        <v>58.45</v>
      </c>
      <c r="H20" s="30">
        <v>48.34</v>
      </c>
      <c r="I20" s="30">
        <v>56.23</v>
      </c>
      <c r="J20" s="31">
        <v>56.447358283131109</v>
      </c>
      <c r="K20" s="32">
        <v>55.71</v>
      </c>
      <c r="L20" s="32">
        <v>68.95</v>
      </c>
      <c r="M20" s="30">
        <v>59.98</v>
      </c>
      <c r="N20" s="30">
        <v>58.82</v>
      </c>
      <c r="O20" s="30">
        <v>52.14</v>
      </c>
      <c r="P20" s="30">
        <v>57.29</v>
      </c>
      <c r="Q20" s="30">
        <v>68.17</v>
      </c>
      <c r="R20" s="30">
        <v>58.96</v>
      </c>
      <c r="S20" s="8"/>
      <c r="T20" s="8"/>
      <c r="U20" s="8"/>
      <c r="V20" s="8"/>
      <c r="W20" s="8"/>
      <c r="X20" s="8"/>
      <c r="Y20" s="8"/>
      <c r="Z20" s="8"/>
      <c r="AA20" s="8"/>
    </row>
    <row r="21" spans="1:27" ht="15.75" customHeight="1">
      <c r="A21" s="14"/>
      <c r="B21" s="15">
        <v>18</v>
      </c>
      <c r="C21" s="16" t="s">
        <v>92</v>
      </c>
      <c r="D21" s="17">
        <v>1.44</v>
      </c>
      <c r="E21" s="17">
        <v>46.08</v>
      </c>
      <c r="F21" s="17">
        <v>60.95</v>
      </c>
      <c r="G21" s="17">
        <v>63.62</v>
      </c>
      <c r="H21" s="17">
        <v>52.85</v>
      </c>
      <c r="I21" s="17">
        <v>61.11</v>
      </c>
      <c r="J21" s="18">
        <v>63.565355161064204</v>
      </c>
      <c r="K21" s="19">
        <v>60.67</v>
      </c>
      <c r="L21" s="19">
        <v>75.88</v>
      </c>
      <c r="M21" s="17">
        <v>68.56</v>
      </c>
      <c r="N21" s="17">
        <v>63.71</v>
      </c>
      <c r="O21" s="17">
        <v>56.2</v>
      </c>
      <c r="P21" s="17">
        <v>62.48</v>
      </c>
      <c r="Q21" s="17">
        <v>73.92</v>
      </c>
      <c r="R21" s="17">
        <v>65.849999999999994</v>
      </c>
      <c r="S21" s="8"/>
      <c r="T21" s="8"/>
      <c r="U21" s="8"/>
      <c r="V21" s="8"/>
      <c r="W21" s="8"/>
      <c r="X21" s="8"/>
      <c r="Y21" s="8"/>
      <c r="Z21" s="8"/>
      <c r="AA21" s="8"/>
    </row>
    <row r="22" spans="1:27" ht="15.75" customHeight="1">
      <c r="A22" s="14"/>
      <c r="B22" s="15">
        <v>19</v>
      </c>
      <c r="C22" s="16" t="s">
        <v>93</v>
      </c>
      <c r="D22" s="17">
        <v>2.88</v>
      </c>
      <c r="E22" s="17">
        <v>52.47</v>
      </c>
      <c r="F22" s="17">
        <v>68.349999999999994</v>
      </c>
      <c r="G22" s="17">
        <v>71.27</v>
      </c>
      <c r="H22" s="17">
        <v>59.54</v>
      </c>
      <c r="I22" s="17">
        <v>68.34</v>
      </c>
      <c r="J22" s="18">
        <v>74.298649263017424</v>
      </c>
      <c r="K22" s="19">
        <v>68.010000000000005</v>
      </c>
      <c r="L22" s="19">
        <v>86.17</v>
      </c>
      <c r="M22" s="17">
        <v>81.62</v>
      </c>
      <c r="N22" s="17">
        <v>70.95</v>
      </c>
      <c r="O22" s="17">
        <v>62.21</v>
      </c>
      <c r="P22" s="17">
        <v>70.17</v>
      </c>
      <c r="Q22" s="17">
        <v>82.43</v>
      </c>
      <c r="R22" s="17">
        <v>76.02</v>
      </c>
      <c r="S22" s="8"/>
      <c r="T22" s="8"/>
      <c r="U22" s="8"/>
      <c r="V22" s="8"/>
      <c r="W22" s="8"/>
      <c r="X22" s="8"/>
      <c r="Y22" s="8"/>
      <c r="Z22" s="8"/>
      <c r="AA22" s="8"/>
    </row>
    <row r="23" spans="1:27" ht="15.75" customHeight="1">
      <c r="A23" s="14"/>
      <c r="B23" s="15">
        <v>20</v>
      </c>
      <c r="C23" s="16" t="s">
        <v>94</v>
      </c>
      <c r="D23" s="17">
        <v>5.76</v>
      </c>
      <c r="E23" s="17">
        <v>58.9</v>
      </c>
      <c r="F23" s="17">
        <v>75.78</v>
      </c>
      <c r="G23" s="17">
        <v>78.95</v>
      </c>
      <c r="H23" s="17">
        <v>66.27</v>
      </c>
      <c r="I23" s="17">
        <v>75.59</v>
      </c>
      <c r="J23" s="18">
        <v>85.190757276432564</v>
      </c>
      <c r="K23" s="19">
        <v>75.37</v>
      </c>
      <c r="L23" s="19">
        <v>96.5</v>
      </c>
      <c r="M23" s="17">
        <v>94.96</v>
      </c>
      <c r="N23" s="17">
        <v>78.2</v>
      </c>
      <c r="O23" s="17">
        <v>68.23</v>
      </c>
      <c r="P23" s="17">
        <v>77.87</v>
      </c>
      <c r="Q23" s="17">
        <v>90.96</v>
      </c>
      <c r="R23" s="17">
        <v>86.18</v>
      </c>
      <c r="S23" s="8"/>
      <c r="T23" s="8"/>
      <c r="U23" s="8"/>
      <c r="V23" s="8"/>
      <c r="W23" s="8"/>
      <c r="X23" s="8"/>
      <c r="Y23" s="8"/>
      <c r="Z23" s="8"/>
      <c r="AA23" s="8"/>
    </row>
    <row r="24" spans="1:27" ht="15.75" customHeight="1">
      <c r="A24" s="14"/>
      <c r="B24" s="15">
        <v>21</v>
      </c>
      <c r="C24" s="16" t="s">
        <v>95</v>
      </c>
      <c r="D24" s="17">
        <v>11.52</v>
      </c>
      <c r="E24" s="17">
        <v>65.36</v>
      </c>
      <c r="F24" s="17">
        <v>83.21</v>
      </c>
      <c r="G24" s="17">
        <v>86.63</v>
      </c>
      <c r="H24" s="17">
        <v>73.010000000000005</v>
      </c>
      <c r="I24" s="17">
        <v>82.84</v>
      </c>
      <c r="J24" s="18">
        <v>96.164117332636565</v>
      </c>
      <c r="K24" s="19">
        <v>82.74</v>
      </c>
      <c r="L24" s="17">
        <v>106.86</v>
      </c>
      <c r="M24" s="17">
        <v>108.45</v>
      </c>
      <c r="N24" s="17">
        <v>85.46</v>
      </c>
      <c r="O24" s="17">
        <v>74.25</v>
      </c>
      <c r="P24" s="17">
        <v>85.59</v>
      </c>
      <c r="Q24" s="17">
        <v>99.5</v>
      </c>
      <c r="R24" s="17">
        <v>96.35</v>
      </c>
      <c r="S24" s="8"/>
      <c r="T24" s="8"/>
      <c r="U24" s="8"/>
      <c r="V24" s="8"/>
      <c r="W24" s="8"/>
      <c r="X24" s="8"/>
      <c r="Y24" s="8"/>
      <c r="Z24" s="8"/>
      <c r="AA24" s="8"/>
    </row>
    <row r="25" spans="1:27" ht="15.75" customHeight="1">
      <c r="A25" s="14"/>
      <c r="B25" s="15">
        <v>22</v>
      </c>
      <c r="C25" s="16" t="s">
        <v>96</v>
      </c>
      <c r="D25" s="17">
        <v>23.04</v>
      </c>
      <c r="E25" s="17">
        <v>71.83</v>
      </c>
      <c r="F25" s="17">
        <v>90.65</v>
      </c>
      <c r="G25" s="17">
        <v>94.32</v>
      </c>
      <c r="H25" s="17">
        <v>79.75</v>
      </c>
      <c r="I25" s="17">
        <v>90.1</v>
      </c>
      <c r="J25" s="18">
        <v>107.17857769811351</v>
      </c>
      <c r="K25" s="19">
        <v>90.12</v>
      </c>
      <c r="L25" s="16"/>
      <c r="M25" s="16"/>
      <c r="N25" s="17">
        <v>92.73</v>
      </c>
      <c r="O25" s="17">
        <v>80.27</v>
      </c>
      <c r="P25" s="17">
        <v>93.31</v>
      </c>
      <c r="Q25" s="17">
        <v>108.04</v>
      </c>
      <c r="R25" s="17">
        <v>106.51</v>
      </c>
      <c r="S25" s="8"/>
      <c r="T25" s="8"/>
      <c r="U25" s="8"/>
      <c r="V25" s="8"/>
      <c r="W25" s="8"/>
      <c r="X25" s="8"/>
      <c r="Y25" s="8"/>
      <c r="Z25" s="8"/>
      <c r="AA25" s="8"/>
    </row>
    <row r="26" spans="1:27" ht="15.75" customHeight="1">
      <c r="A26" s="14"/>
      <c r="B26" s="15">
        <v>23</v>
      </c>
      <c r="C26" s="16" t="s">
        <v>97</v>
      </c>
      <c r="D26" s="17">
        <v>46.08</v>
      </c>
      <c r="E26" s="17">
        <v>78.3</v>
      </c>
      <c r="F26" s="17">
        <v>98.09</v>
      </c>
      <c r="G26" s="17">
        <v>102.02</v>
      </c>
      <c r="H26" s="17">
        <v>86.5</v>
      </c>
      <c r="I26" s="17">
        <v>97.37</v>
      </c>
      <c r="J26" s="17"/>
      <c r="K26" s="19">
        <v>97.5</v>
      </c>
      <c r="L26" s="16"/>
      <c r="M26" s="16"/>
      <c r="N26" s="17">
        <v>100</v>
      </c>
      <c r="O26" s="17">
        <v>86.3</v>
      </c>
      <c r="P26" s="17">
        <v>101.03</v>
      </c>
      <c r="Q26" s="16"/>
      <c r="R26" s="16"/>
      <c r="S26" s="8"/>
      <c r="T26" s="8"/>
      <c r="U26" s="8"/>
      <c r="V26" s="8"/>
      <c r="W26" s="8"/>
      <c r="X26" s="8"/>
      <c r="Y26" s="8"/>
      <c r="Z26" s="8"/>
      <c r="AA26" s="8"/>
    </row>
    <row r="27" spans="1:27" ht="12.3">
      <c r="A27" s="14"/>
      <c r="B27" s="15">
        <v>24</v>
      </c>
      <c r="C27" s="16" t="s">
        <v>98</v>
      </c>
      <c r="D27" s="17">
        <v>92.16</v>
      </c>
      <c r="E27" s="17">
        <v>84.78</v>
      </c>
      <c r="F27" s="17">
        <v>105.53</v>
      </c>
      <c r="G27" s="16"/>
      <c r="H27" s="17">
        <v>93.25</v>
      </c>
      <c r="I27" s="16"/>
      <c r="J27" s="16"/>
      <c r="K27" s="5"/>
      <c r="L27" s="16"/>
      <c r="M27" s="16"/>
      <c r="N27" s="16"/>
      <c r="O27" s="17">
        <v>92.32</v>
      </c>
      <c r="P27" s="16"/>
      <c r="Q27" s="16"/>
      <c r="R27" s="16"/>
      <c r="S27" s="8"/>
      <c r="T27" s="8"/>
      <c r="U27" s="8"/>
      <c r="V27" s="8"/>
      <c r="W27" s="8"/>
      <c r="X27" s="8"/>
      <c r="Y27" s="8"/>
      <c r="Z27" s="8"/>
      <c r="AA27" s="8"/>
    </row>
    <row r="28" spans="1:27" ht="12.3">
      <c r="A28" s="14"/>
      <c r="B28" s="15">
        <v>25</v>
      </c>
      <c r="C28" s="16" t="s">
        <v>99</v>
      </c>
      <c r="D28" s="17">
        <v>184.32</v>
      </c>
      <c r="E28" s="17">
        <v>91.25</v>
      </c>
      <c r="F28" s="16"/>
      <c r="G28" s="16"/>
      <c r="H28" s="17">
        <v>100</v>
      </c>
      <c r="I28" s="16"/>
      <c r="J28" s="16"/>
      <c r="K28" s="16"/>
      <c r="L28" s="16"/>
      <c r="M28" s="16"/>
      <c r="N28" s="16"/>
      <c r="O28" s="16"/>
      <c r="P28" s="16"/>
      <c r="Q28" s="16"/>
      <c r="R28" s="16"/>
      <c r="S28" s="8"/>
      <c r="T28" s="8"/>
      <c r="U28" s="8"/>
      <c r="V28" s="8"/>
      <c r="W28" s="8"/>
      <c r="X28" s="8"/>
      <c r="Y28" s="8"/>
      <c r="Z28" s="8"/>
      <c r="AA28" s="8"/>
    </row>
    <row r="29" spans="1:27" ht="12.3">
      <c r="A29" s="8"/>
      <c r="B29" s="8"/>
      <c r="C29" s="8"/>
      <c r="D29" s="8"/>
      <c r="E29" s="8"/>
      <c r="F29" s="8"/>
      <c r="G29" s="8"/>
      <c r="H29" s="8"/>
      <c r="I29" s="8"/>
      <c r="J29" s="8"/>
      <c r="K29" s="8"/>
      <c r="L29" s="8"/>
      <c r="M29" s="8"/>
      <c r="N29" s="8"/>
      <c r="O29" s="8"/>
      <c r="P29" s="8"/>
      <c r="Q29" s="8"/>
      <c r="R29" s="8"/>
      <c r="S29" s="8"/>
      <c r="T29" s="8"/>
      <c r="U29" s="8"/>
      <c r="V29" s="8"/>
      <c r="W29" s="8"/>
      <c r="X29" s="8"/>
      <c r="Y29" s="8"/>
      <c r="Z29" s="8"/>
      <c r="AA29" s="8"/>
    </row>
    <row r="30" spans="1:27" ht="12.3">
      <c r="A30" s="10"/>
      <c r="B30" s="132" t="s">
        <v>100</v>
      </c>
      <c r="C30" s="133"/>
      <c r="D30" s="133"/>
      <c r="E30" s="133"/>
      <c r="F30" s="133"/>
      <c r="G30" s="133"/>
      <c r="H30" s="133"/>
      <c r="I30" s="133"/>
      <c r="J30" s="133"/>
      <c r="K30" s="133"/>
      <c r="L30" s="133"/>
      <c r="M30" s="133"/>
      <c r="N30" s="133"/>
      <c r="O30" s="133"/>
      <c r="P30" s="133"/>
      <c r="Q30" s="133"/>
      <c r="R30" s="134"/>
      <c r="S30" s="8"/>
      <c r="T30" s="8"/>
      <c r="U30" s="8"/>
      <c r="V30" s="8"/>
      <c r="W30" s="8"/>
      <c r="X30" s="8"/>
      <c r="Y30" s="8"/>
      <c r="Z30" s="8"/>
      <c r="AA30" s="8"/>
    </row>
    <row r="31" spans="1:27" ht="24.6">
      <c r="A31" s="10"/>
      <c r="B31" s="11" t="s">
        <v>58</v>
      </c>
      <c r="C31" s="12" t="s">
        <v>59</v>
      </c>
      <c r="D31" s="13" t="s">
        <v>60</v>
      </c>
      <c r="E31" s="12" t="s">
        <v>61</v>
      </c>
      <c r="F31" s="12" t="s">
        <v>62</v>
      </c>
      <c r="G31" s="12" t="s">
        <v>63</v>
      </c>
      <c r="H31" s="13" t="s">
        <v>64</v>
      </c>
      <c r="I31" s="12" t="s">
        <v>65</v>
      </c>
      <c r="J31" s="12" t="s">
        <v>66</v>
      </c>
      <c r="K31" s="12" t="s">
        <v>67</v>
      </c>
      <c r="L31" s="12" t="s">
        <v>68</v>
      </c>
      <c r="M31" s="12" t="s">
        <v>69</v>
      </c>
      <c r="N31" s="12" t="s">
        <v>70</v>
      </c>
      <c r="O31" s="13" t="s">
        <v>71</v>
      </c>
      <c r="P31" s="12" t="s">
        <v>72</v>
      </c>
      <c r="Q31" s="13" t="s">
        <v>73</v>
      </c>
      <c r="R31" s="12" t="s">
        <v>74</v>
      </c>
      <c r="S31" s="8"/>
      <c r="T31" s="8"/>
      <c r="U31" s="8"/>
      <c r="V31" s="8"/>
      <c r="W31" s="8"/>
      <c r="X31" s="8"/>
      <c r="Y31" s="8"/>
      <c r="Z31" s="8"/>
      <c r="AA31" s="8"/>
    </row>
    <row r="32" spans="1:27" ht="12.3">
      <c r="A32" s="14"/>
      <c r="B32" s="15">
        <v>1</v>
      </c>
      <c r="C32" s="16" t="s">
        <v>75</v>
      </c>
      <c r="D32" s="17">
        <v>1.4247000000000001E-6</v>
      </c>
      <c r="E32" s="33">
        <v>95.004751027392615</v>
      </c>
      <c r="F32" s="33">
        <v>94.951430185934313</v>
      </c>
      <c r="G32" s="33">
        <v>95.009651271719903</v>
      </c>
      <c r="H32" s="33">
        <v>93.665821944732443</v>
      </c>
      <c r="I32" s="33">
        <v>95.014783898459527</v>
      </c>
      <c r="J32" s="33">
        <v>128.00319947976743</v>
      </c>
      <c r="K32" s="17">
        <v>95</v>
      </c>
      <c r="L32" s="33">
        <v>95.012603903515867</v>
      </c>
      <c r="M32" s="33">
        <v>128.0035345398345</v>
      </c>
      <c r="N32" s="33">
        <v>127.88316182135999</v>
      </c>
      <c r="O32" s="33">
        <v>94.604538844824077</v>
      </c>
      <c r="P32" s="33">
        <v>95.045481245302497</v>
      </c>
      <c r="Q32" s="33">
        <v>153.94518641655051</v>
      </c>
      <c r="R32" s="33">
        <v>127.241254234029</v>
      </c>
      <c r="S32" s="8"/>
      <c r="T32" s="8"/>
      <c r="U32" s="8"/>
      <c r="V32" s="8"/>
      <c r="W32" s="8"/>
      <c r="X32" s="8"/>
      <c r="Y32" s="8"/>
      <c r="Z32" s="8"/>
      <c r="AA32" s="8"/>
    </row>
    <row r="33" spans="1:27" ht="14.4">
      <c r="A33" s="14"/>
      <c r="B33" s="15">
        <v>2</v>
      </c>
      <c r="C33" s="16" t="s">
        <v>76</v>
      </c>
      <c r="D33" s="17">
        <v>7.0312499999999997E-4</v>
      </c>
      <c r="E33" s="33">
        <v>97.316523387693991</v>
      </c>
      <c r="F33" s="33">
        <v>98.804544467578125</v>
      </c>
      <c r="G33" s="33">
        <v>99.763143418306228</v>
      </c>
      <c r="H33" s="33">
        <v>97.837430796943451</v>
      </c>
      <c r="I33" s="33">
        <v>102.05924431210421</v>
      </c>
      <c r="J33" s="33">
        <v>129.57884086640624</v>
      </c>
      <c r="K33" s="34">
        <v>101.32929679898437</v>
      </c>
      <c r="L33" s="34">
        <v>101.28338407945313</v>
      </c>
      <c r="M33" s="33">
        <v>129.59178917715377</v>
      </c>
      <c r="N33" s="33">
        <v>131.9030625</v>
      </c>
      <c r="O33" s="33">
        <v>100.5508376143332</v>
      </c>
      <c r="P33" s="33">
        <v>99.370463671874987</v>
      </c>
      <c r="Q33" s="33">
        <v>157.79878621792213</v>
      </c>
      <c r="R33" s="33">
        <v>131.09107748949401</v>
      </c>
      <c r="S33" s="8"/>
      <c r="T33" s="8"/>
      <c r="U33" s="8"/>
      <c r="V33" s="8"/>
      <c r="W33" s="8"/>
      <c r="X33" s="8"/>
      <c r="Y33" s="8"/>
      <c r="Z33" s="8"/>
      <c r="AA33" s="8"/>
    </row>
    <row r="34" spans="1:27" ht="14.4">
      <c r="A34" s="14"/>
      <c r="B34" s="15">
        <v>3</v>
      </c>
      <c r="C34" s="16" t="s">
        <v>77</v>
      </c>
      <c r="D34" s="17">
        <v>1.4062499999999999E-3</v>
      </c>
      <c r="E34" s="33">
        <v>99.578256399365372</v>
      </c>
      <c r="F34" s="33">
        <v>102.66548193515625</v>
      </c>
      <c r="G34" s="33">
        <v>104.5262868366121</v>
      </c>
      <c r="H34" s="33">
        <v>101.84935905146709</v>
      </c>
      <c r="I34" s="33">
        <v>108.68233515818747</v>
      </c>
      <c r="J34" s="33">
        <v>131.1576813628125</v>
      </c>
      <c r="K34" s="34">
        <v>107.4009549314554</v>
      </c>
      <c r="L34" s="34">
        <v>107.19640000318532</v>
      </c>
      <c r="M34" s="33">
        <v>131.17079783830013</v>
      </c>
      <c r="N34" s="33">
        <v>135.93112499999998</v>
      </c>
      <c r="O34" s="33">
        <v>106.50920947524125</v>
      </c>
      <c r="P34" s="33">
        <v>103.70422734374999</v>
      </c>
      <c r="Q34" s="33">
        <v>161.70799317721949</v>
      </c>
      <c r="R34" s="33">
        <v>134.73434555505699</v>
      </c>
      <c r="S34" s="8"/>
      <c r="T34" s="8"/>
      <c r="U34" s="8"/>
      <c r="V34" s="8"/>
      <c r="W34" s="8"/>
      <c r="X34" s="8"/>
      <c r="Y34" s="8"/>
      <c r="Z34" s="8"/>
      <c r="AA34" s="8"/>
    </row>
    <row r="35" spans="1:27" ht="14.4">
      <c r="A35" s="14"/>
      <c r="B35" s="15">
        <v>4</v>
      </c>
      <c r="C35" s="16" t="s">
        <v>78</v>
      </c>
      <c r="D35" s="17">
        <v>2.8124999999999999E-3</v>
      </c>
      <c r="E35" s="33">
        <v>103.94730785234057</v>
      </c>
      <c r="F35" s="33">
        <v>110.3873568703125</v>
      </c>
      <c r="G35" s="33">
        <v>114.05257367322486</v>
      </c>
      <c r="H35" s="33">
        <v>109.41890034923631</v>
      </c>
      <c r="I35" s="33">
        <v>120.81476946911022</v>
      </c>
      <c r="J35" s="33">
        <v>134.31536235562501</v>
      </c>
      <c r="K35" s="34">
        <v>118.53258817688392</v>
      </c>
      <c r="L35" s="34">
        <v>118.44555863469688</v>
      </c>
      <c r="M35" s="33">
        <v>134.29213748910797</v>
      </c>
      <c r="N35" s="33">
        <v>143.98724999999999</v>
      </c>
      <c r="O35" s="33">
        <v>118.42595319705839</v>
      </c>
      <c r="P35" s="33">
        <v>112.3717546875</v>
      </c>
      <c r="Q35" s="33">
        <v>169.66990143143985</v>
      </c>
      <c r="R35" s="33">
        <v>141.48204998157101</v>
      </c>
      <c r="S35" s="8"/>
      <c r="T35" s="8"/>
      <c r="U35" s="8"/>
      <c r="V35" s="8"/>
      <c r="W35" s="8"/>
      <c r="X35" s="8"/>
      <c r="Y35" s="8"/>
      <c r="Z35" s="8"/>
      <c r="AA35" s="8"/>
    </row>
    <row r="36" spans="1:27" ht="14.4">
      <c r="A36" s="14"/>
      <c r="B36" s="15">
        <v>5</v>
      </c>
      <c r="C36" s="16" t="s">
        <v>79</v>
      </c>
      <c r="D36" s="17">
        <v>5.6249999999999998E-3</v>
      </c>
      <c r="E36" s="33">
        <v>112.12864548436301</v>
      </c>
      <c r="F36" s="33">
        <v>125.831106740625</v>
      </c>
      <c r="G36" s="33">
        <v>133.10514734644934</v>
      </c>
      <c r="H36" s="33">
        <v>123.02461148699167</v>
      </c>
      <c r="I36" s="33">
        <v>141.60506358267349</v>
      </c>
      <c r="J36" s="33">
        <v>140.63072434124999</v>
      </c>
      <c r="K36" s="34">
        <v>137.87390180507998</v>
      </c>
      <c r="L36" s="34">
        <v>138.73226576365346</v>
      </c>
      <c r="M36" s="33">
        <v>140.39327087391692</v>
      </c>
      <c r="N36" s="33">
        <v>160.09950000000001</v>
      </c>
      <c r="O36" s="33">
        <v>142.10771788032122</v>
      </c>
      <c r="P36" s="33">
        <v>129.70680937499998</v>
      </c>
      <c r="Q36" s="33">
        <v>186.16769528238524</v>
      </c>
      <c r="R36" s="33">
        <v>153.325054360287</v>
      </c>
      <c r="S36" s="8"/>
      <c r="T36" s="8"/>
      <c r="U36" s="8"/>
      <c r="V36" s="8"/>
      <c r="W36" s="8"/>
      <c r="X36" s="8"/>
      <c r="Y36" s="8"/>
      <c r="Z36" s="8"/>
      <c r="AA36" s="8"/>
    </row>
    <row r="37" spans="1:27" ht="14.4">
      <c r="A37" s="14"/>
      <c r="B37" s="15">
        <v>6</v>
      </c>
      <c r="C37" s="16" t="s">
        <v>80</v>
      </c>
      <c r="D37" s="17">
        <v>1.125E-2</v>
      </c>
      <c r="E37" s="33">
        <v>126.65035475043929</v>
      </c>
      <c r="F37" s="33">
        <v>156.66002369362189</v>
      </c>
      <c r="G37" s="33">
        <v>171.21029469286046</v>
      </c>
      <c r="H37" s="33">
        <v>145.67819512933389</v>
      </c>
      <c r="I37" s="33">
        <v>173.98342678243372</v>
      </c>
      <c r="J37" s="33">
        <v>153.26144831249999</v>
      </c>
      <c r="K37" s="34">
        <v>168.56143292862367</v>
      </c>
      <c r="L37" s="34">
        <v>172.67675102303272</v>
      </c>
      <c r="M37" s="33">
        <v>152.06734008277752</v>
      </c>
      <c r="N37" s="33">
        <v>192.09486610321323</v>
      </c>
      <c r="O37" s="33">
        <v>178.51332951246081</v>
      </c>
      <c r="P37" s="33">
        <v>162.40470135390038</v>
      </c>
      <c r="Q37" s="33">
        <v>221.13838196386141</v>
      </c>
      <c r="R37" s="33">
        <v>172.682017492174</v>
      </c>
      <c r="S37" s="8"/>
      <c r="T37" s="8"/>
      <c r="U37" s="8"/>
      <c r="V37" s="8"/>
      <c r="W37" s="8"/>
      <c r="X37" s="8"/>
      <c r="Y37" s="8"/>
      <c r="Z37" s="8"/>
      <c r="AA37" s="8"/>
    </row>
    <row r="38" spans="1:27" ht="14.4">
      <c r="A38" s="14"/>
      <c r="B38" s="15">
        <v>7</v>
      </c>
      <c r="C38" s="16" t="s">
        <v>81</v>
      </c>
      <c r="D38" s="17">
        <v>2.2499999999999999E-2</v>
      </c>
      <c r="E38" s="33">
        <v>150.38980887950842</v>
      </c>
      <c r="F38" s="33">
        <v>204.40395572728801</v>
      </c>
      <c r="G38" s="33">
        <v>219.46343224681078</v>
      </c>
      <c r="H38" s="33">
        <v>179.68202955209489</v>
      </c>
      <c r="I38" s="33">
        <v>218.97045616550329</v>
      </c>
      <c r="J38" s="33">
        <v>177.13347747829985</v>
      </c>
      <c r="K38" s="34">
        <v>212.08022988382939</v>
      </c>
      <c r="L38" s="34">
        <v>223.94294269456157</v>
      </c>
      <c r="M38" s="33">
        <v>173.56187362859743</v>
      </c>
      <c r="N38" s="33">
        <v>240.02041153795773</v>
      </c>
      <c r="O38" s="33">
        <v>224.21780253555551</v>
      </c>
      <c r="P38" s="33">
        <v>209.20832010195227</v>
      </c>
      <c r="Q38" s="33">
        <v>275.50578170973603</v>
      </c>
      <c r="R38" s="33">
        <v>201.970112887</v>
      </c>
      <c r="S38" s="8"/>
      <c r="T38" s="8"/>
      <c r="U38" s="8"/>
      <c r="V38" s="8"/>
      <c r="W38" s="8"/>
      <c r="X38" s="8"/>
      <c r="Y38" s="8"/>
      <c r="Z38" s="8"/>
      <c r="AA38" s="8"/>
    </row>
    <row r="39" spans="1:27" ht="14.4">
      <c r="A39" s="14"/>
      <c r="B39" s="15">
        <v>8</v>
      </c>
      <c r="C39" s="16" t="s">
        <v>82</v>
      </c>
      <c r="D39" s="17">
        <v>4.4999999999999998E-2</v>
      </c>
      <c r="E39" s="33">
        <v>185.23798367137402</v>
      </c>
      <c r="F39" s="33">
        <v>263.00978992257404</v>
      </c>
      <c r="G39" s="33">
        <v>279.21077665357961</v>
      </c>
      <c r="H39" s="33">
        <v>225.1508635866345</v>
      </c>
      <c r="I39" s="33">
        <v>274.93888297661925</v>
      </c>
      <c r="J39" s="33">
        <v>216.45577793639526</v>
      </c>
      <c r="K39" s="34">
        <v>267.21094991055304</v>
      </c>
      <c r="L39" s="34">
        <v>292.9212299227093</v>
      </c>
      <c r="M39" s="33">
        <v>210.69077562022733</v>
      </c>
      <c r="N39" s="33">
        <v>298.24090860386906</v>
      </c>
      <c r="O39" s="33">
        <v>276.67322593743694</v>
      </c>
      <c r="P39" s="33">
        <v>267.91068373716217</v>
      </c>
      <c r="Q39" s="33">
        <v>342.47195631955316</v>
      </c>
      <c r="R39" s="33">
        <v>243.38835258460099</v>
      </c>
      <c r="S39" s="8"/>
      <c r="T39" s="8"/>
      <c r="U39" s="8"/>
      <c r="V39" s="8"/>
      <c r="W39" s="8"/>
      <c r="X39" s="8"/>
      <c r="Y39" s="8"/>
      <c r="Z39" s="8"/>
      <c r="AA39" s="8"/>
    </row>
    <row r="40" spans="1:27" ht="14.4">
      <c r="A40" s="14"/>
      <c r="B40" s="15">
        <v>9</v>
      </c>
      <c r="C40" s="16" t="s">
        <v>83</v>
      </c>
      <c r="D40" s="17">
        <v>0.09</v>
      </c>
      <c r="E40" s="33">
        <v>230.8267174068082</v>
      </c>
      <c r="F40" s="33">
        <v>329.20120979862656</v>
      </c>
      <c r="G40" s="33">
        <v>347.10593335083519</v>
      </c>
      <c r="H40" s="33">
        <v>279.9273811423019</v>
      </c>
      <c r="I40" s="33">
        <v>338.75565099263548</v>
      </c>
      <c r="J40" s="33">
        <v>274.62361096288993</v>
      </c>
      <c r="K40" s="34">
        <v>330.90567496301605</v>
      </c>
      <c r="L40" s="34">
        <v>376.44147628936673</v>
      </c>
      <c r="M40" s="33">
        <v>269.1347056880457</v>
      </c>
      <c r="N40" s="33">
        <v>363.5244708209745</v>
      </c>
      <c r="O40" s="33">
        <v>333.3389568029998</v>
      </c>
      <c r="P40" s="33">
        <v>335.23721368588468</v>
      </c>
      <c r="Q40" s="33">
        <v>418.28878409951625</v>
      </c>
      <c r="R40" s="33">
        <v>299.16783268176601</v>
      </c>
      <c r="S40" s="8"/>
      <c r="T40" s="8"/>
      <c r="U40" s="8"/>
      <c r="V40" s="8"/>
      <c r="W40" s="8"/>
      <c r="X40" s="8"/>
      <c r="Y40" s="8"/>
      <c r="Z40" s="8"/>
      <c r="AA40" s="8"/>
    </row>
    <row r="41" spans="1:27" ht="14.4">
      <c r="A41" s="14"/>
      <c r="B41" s="15">
        <v>10</v>
      </c>
      <c r="C41" s="16" t="s">
        <v>84</v>
      </c>
      <c r="D41" s="17">
        <v>0.13500000000000001</v>
      </c>
      <c r="E41" s="33">
        <v>257</v>
      </c>
      <c r="F41" s="33">
        <v>364.2</v>
      </c>
      <c r="G41" s="33">
        <v>383.1</v>
      </c>
      <c r="H41" s="33">
        <v>309.89999999999998</v>
      </c>
      <c r="I41" s="33">
        <v>372.6</v>
      </c>
      <c r="J41" s="33">
        <v>310.8</v>
      </c>
      <c r="K41" s="34">
        <v>364.94686677841327</v>
      </c>
      <c r="L41" s="35">
        <v>422.2</v>
      </c>
      <c r="M41" s="33">
        <v>307.3</v>
      </c>
      <c r="N41" s="33">
        <v>397.9</v>
      </c>
      <c r="O41" s="33">
        <v>362.6</v>
      </c>
      <c r="P41" s="33">
        <v>371.1</v>
      </c>
      <c r="Q41" s="33">
        <v>458.4</v>
      </c>
      <c r="R41" s="33">
        <v>333.3</v>
      </c>
      <c r="S41" s="8"/>
      <c r="T41" s="8"/>
      <c r="U41" s="8"/>
      <c r="V41" s="8"/>
      <c r="W41" s="8"/>
      <c r="X41" s="8"/>
      <c r="Y41" s="8"/>
      <c r="Z41" s="8"/>
      <c r="AA41" s="8"/>
    </row>
    <row r="42" spans="1:27" ht="12.3">
      <c r="A42" s="14"/>
      <c r="B42" s="15">
        <v>11</v>
      </c>
      <c r="C42" s="16" t="s">
        <v>85</v>
      </c>
      <c r="D42" s="17">
        <v>0.16794593847662501</v>
      </c>
      <c r="E42" s="36">
        <v>279.10895161695248</v>
      </c>
      <c r="F42" s="33">
        <v>392.77854338501828</v>
      </c>
      <c r="G42" s="33">
        <v>412.55626626159335</v>
      </c>
      <c r="H42" s="33">
        <v>334.68851468208123</v>
      </c>
      <c r="I42" s="33">
        <v>400.3987782141474</v>
      </c>
      <c r="J42" s="33">
        <v>342.88145275715306</v>
      </c>
      <c r="K42" s="33">
        <v>392.92203889549484</v>
      </c>
      <c r="L42" s="33">
        <v>460.21603746225037</v>
      </c>
      <c r="M42" s="33">
        <v>342.04407189564552</v>
      </c>
      <c r="N42" s="33">
        <v>425.96574674813394</v>
      </c>
      <c r="O42" s="33">
        <v>386.40837923068312</v>
      </c>
      <c r="P42" s="33">
        <v>400.49918828338281</v>
      </c>
      <c r="Q42" s="33">
        <v>491.21518795507069</v>
      </c>
      <c r="R42" s="33">
        <v>363.88246633135998</v>
      </c>
      <c r="S42" s="8"/>
      <c r="T42" s="8"/>
      <c r="U42" s="8"/>
      <c r="V42" s="8"/>
      <c r="W42" s="8"/>
      <c r="X42" s="8"/>
      <c r="Y42" s="8"/>
      <c r="Z42" s="8"/>
      <c r="AA42" s="8"/>
    </row>
    <row r="43" spans="1:27" ht="14.4">
      <c r="A43" s="21"/>
      <c r="B43" s="22">
        <v>12</v>
      </c>
      <c r="C43" s="23" t="s">
        <v>86</v>
      </c>
      <c r="D43" s="24">
        <v>0.18</v>
      </c>
      <c r="E43" s="37">
        <v>284.79894078887509</v>
      </c>
      <c r="F43" s="37">
        <v>399.99998917086771</v>
      </c>
      <c r="G43" s="37">
        <v>419.99999999999983</v>
      </c>
      <c r="H43" s="37">
        <v>340.99956900258968</v>
      </c>
      <c r="I43" s="37">
        <v>407.41454995482201</v>
      </c>
      <c r="J43" s="37">
        <v>351.28732589253605</v>
      </c>
      <c r="K43" s="38">
        <v>400.0004084547283</v>
      </c>
      <c r="L43" s="38">
        <v>469.88278321083828</v>
      </c>
      <c r="M43" s="37">
        <v>351.28761122907207</v>
      </c>
      <c r="N43" s="37">
        <v>433.04761208161926</v>
      </c>
      <c r="O43" s="37">
        <v>392.38356164383515</v>
      </c>
      <c r="P43" s="37">
        <v>407.93614098168518</v>
      </c>
      <c r="Q43" s="37">
        <v>499.50272507298496</v>
      </c>
      <c r="R43" s="37">
        <v>372.032128829832</v>
      </c>
      <c r="S43" s="8"/>
      <c r="T43" s="8"/>
      <c r="U43" s="8"/>
      <c r="V43" s="8"/>
      <c r="W43" s="8"/>
      <c r="X43" s="8"/>
      <c r="Y43" s="8"/>
      <c r="Z43" s="8"/>
      <c r="AA43" s="8"/>
    </row>
    <row r="44" spans="1:27" ht="12.3">
      <c r="A44" s="21"/>
      <c r="B44" s="15">
        <v>13</v>
      </c>
      <c r="C44" s="16" t="s">
        <v>87</v>
      </c>
      <c r="D44" s="17">
        <v>0.206765703899466</v>
      </c>
      <c r="E44" s="33">
        <v>296.33962510975078</v>
      </c>
      <c r="F44" s="33">
        <v>414.51611598626914</v>
      </c>
      <c r="G44" s="33">
        <v>434.96746750258632</v>
      </c>
      <c r="H44" s="33">
        <v>353.72961105477117</v>
      </c>
      <c r="I44" s="33">
        <v>421.52387852903257</v>
      </c>
      <c r="J44" s="33">
        <v>368.535144563872</v>
      </c>
      <c r="K44" s="33">
        <v>414.24520150246082</v>
      </c>
      <c r="L44" s="33">
        <v>489.3874444001043</v>
      </c>
      <c r="M44" s="33">
        <v>370.41076098482489</v>
      </c>
      <c r="N44" s="33">
        <v>447.2782021959286</v>
      </c>
      <c r="O44" s="33">
        <v>404.3700016011959</v>
      </c>
      <c r="P44" s="33">
        <v>422.89692071853324</v>
      </c>
      <c r="Q44" s="33">
        <v>516.1638170989479</v>
      </c>
      <c r="R44" s="33">
        <v>388.95340457245499</v>
      </c>
      <c r="S44" s="8"/>
      <c r="T44" s="8"/>
      <c r="U44" s="8"/>
      <c r="V44" s="8"/>
      <c r="W44" s="8"/>
      <c r="X44" s="8"/>
      <c r="Y44" s="8"/>
      <c r="Z44" s="8"/>
      <c r="AA44" s="8"/>
    </row>
    <row r="45" spans="1:27" ht="14.4">
      <c r="A45" s="21"/>
      <c r="B45" s="15">
        <v>14</v>
      </c>
      <c r="C45" s="16" t="s">
        <v>88</v>
      </c>
      <c r="D45" s="17">
        <v>0.2545584412271571</v>
      </c>
      <c r="E45" s="33">
        <v>314.01316968594335</v>
      </c>
      <c r="F45" s="33">
        <v>436.45191756794907</v>
      </c>
      <c r="G45" s="33">
        <v>464.50572042567728</v>
      </c>
      <c r="H45" s="33">
        <v>373.06487371180503</v>
      </c>
      <c r="I45" s="33">
        <v>442.85971983731361</v>
      </c>
      <c r="J45" s="33">
        <v>395.41938664856457</v>
      </c>
      <c r="K45" s="34">
        <v>418.75735048044316</v>
      </c>
      <c r="L45" s="34">
        <v>519.02564405076635</v>
      </c>
      <c r="M45" s="33">
        <v>400.60347738893591</v>
      </c>
      <c r="N45" s="33">
        <v>468.77150390693782</v>
      </c>
      <c r="O45" s="33">
        <v>422.42887560915744</v>
      </c>
      <c r="P45" s="33">
        <v>445.53015761114574</v>
      </c>
      <c r="Q45" s="33">
        <v>541.34532887770354</v>
      </c>
      <c r="R45" s="33">
        <v>415.95473692101001</v>
      </c>
      <c r="S45" s="8"/>
      <c r="T45" s="8"/>
      <c r="U45" s="8"/>
      <c r="V45" s="8"/>
      <c r="W45" s="8"/>
      <c r="X45" s="8"/>
      <c r="Y45" s="8"/>
      <c r="Z45" s="8"/>
      <c r="AA45" s="8"/>
    </row>
    <row r="46" spans="1:27" ht="14.4">
      <c r="A46" s="21"/>
      <c r="B46" s="15">
        <v>15</v>
      </c>
      <c r="C46" s="16" t="s">
        <v>89</v>
      </c>
      <c r="D46" s="17">
        <v>0.36</v>
      </c>
      <c r="E46" s="33">
        <v>344.27731961693792</v>
      </c>
      <c r="F46" s="33">
        <v>473.36088046483758</v>
      </c>
      <c r="G46" s="33">
        <v>495.69068419435422</v>
      </c>
      <c r="H46" s="33">
        <v>405.81563758071013</v>
      </c>
      <c r="I46" s="33">
        <v>478.79146898421544</v>
      </c>
      <c r="J46" s="33">
        <v>442.58097829075024</v>
      </c>
      <c r="K46" s="34">
        <v>472.16676815122793</v>
      </c>
      <c r="L46" s="34">
        <v>569.25722340895413</v>
      </c>
      <c r="M46" s="33">
        <v>454.54306090224458</v>
      </c>
      <c r="N46" s="33">
        <v>504.91191093849523</v>
      </c>
      <c r="O46" s="33">
        <v>452.69702709441822</v>
      </c>
      <c r="P46" s="33">
        <v>483.66842054897978</v>
      </c>
      <c r="Q46" s="33">
        <v>583.72505777821357</v>
      </c>
      <c r="R46" s="33">
        <v>465.75231287020199</v>
      </c>
      <c r="S46" s="8"/>
      <c r="T46" s="8"/>
      <c r="U46" s="8"/>
      <c r="V46" s="8"/>
      <c r="W46" s="8"/>
      <c r="X46" s="8"/>
      <c r="Y46" s="8"/>
      <c r="Z46" s="8"/>
      <c r="AA46" s="8"/>
    </row>
    <row r="47" spans="1:27" ht="14.4">
      <c r="A47" s="21"/>
      <c r="B47" s="15">
        <v>16</v>
      </c>
      <c r="C47" s="16" t="s">
        <v>90</v>
      </c>
      <c r="D47" s="17">
        <v>0.72</v>
      </c>
      <c r="E47" s="33">
        <v>406.96858244115253</v>
      </c>
      <c r="F47" s="33">
        <v>548.07636514985677</v>
      </c>
      <c r="G47" s="33">
        <v>572.86486127233388</v>
      </c>
      <c r="H47" s="33">
        <v>472.68785870956395</v>
      </c>
      <c r="I47" s="33">
        <v>551.61287400103527</v>
      </c>
      <c r="J47" s="33">
        <v>543.5783369939594</v>
      </c>
      <c r="K47" s="34">
        <v>545.97766563080199</v>
      </c>
      <c r="L47" s="34">
        <v>671.90092327546893</v>
      </c>
      <c r="M47" s="33">
        <v>573.14955952517676</v>
      </c>
      <c r="N47" s="33">
        <v>578.00924179462743</v>
      </c>
      <c r="O47" s="33">
        <v>513.66640025031734</v>
      </c>
      <c r="P47" s="33">
        <v>561.01802129388386</v>
      </c>
      <c r="Q47" s="33">
        <v>669.54000652899606</v>
      </c>
      <c r="R47" s="33">
        <v>569.72438995419395</v>
      </c>
      <c r="S47" s="8"/>
      <c r="T47" s="8"/>
      <c r="U47" s="8"/>
      <c r="V47" s="8"/>
      <c r="W47" s="8"/>
      <c r="X47" s="8"/>
      <c r="Y47" s="8"/>
      <c r="Z47" s="8"/>
      <c r="AA47" s="8"/>
    </row>
    <row r="48" spans="1:27" ht="14.4">
      <c r="A48" s="21"/>
      <c r="B48" s="28">
        <v>17</v>
      </c>
      <c r="C48" s="29" t="s">
        <v>91</v>
      </c>
      <c r="D48" s="30">
        <v>0.90004485786135058</v>
      </c>
      <c r="E48" s="39">
        <v>427.57242417626179</v>
      </c>
      <c r="F48" s="39">
        <v>572.30424224755473</v>
      </c>
      <c r="G48" s="39">
        <v>597.8952574428007</v>
      </c>
      <c r="H48" s="39">
        <v>494.47782054988323</v>
      </c>
      <c r="I48" s="39">
        <v>575.2372623341173</v>
      </c>
      <c r="J48" s="39">
        <v>577.45647523643129</v>
      </c>
      <c r="K48" s="40">
        <v>569.94640835036046</v>
      </c>
      <c r="L48" s="40">
        <v>705.36192286239657</v>
      </c>
      <c r="M48" s="39">
        <v>613.60966955484082</v>
      </c>
      <c r="N48" s="39">
        <v>601.69528923198982</v>
      </c>
      <c r="O48" s="39">
        <v>533.37534691280632</v>
      </c>
      <c r="P48" s="39">
        <v>586.12214759077051</v>
      </c>
      <c r="Q48" s="39">
        <v>697.36559224071323</v>
      </c>
      <c r="R48" s="39">
        <v>603.19592265132599</v>
      </c>
      <c r="S48" s="8"/>
      <c r="T48" s="8"/>
      <c r="U48" s="8"/>
      <c r="V48" s="8"/>
      <c r="W48" s="8"/>
      <c r="X48" s="8"/>
      <c r="Y48" s="8"/>
      <c r="Z48" s="8"/>
      <c r="AA48" s="8"/>
    </row>
    <row r="49" spans="1:27" ht="14.4">
      <c r="A49" s="14"/>
      <c r="B49" s="15">
        <v>18</v>
      </c>
      <c r="C49" s="16" t="s">
        <v>92</v>
      </c>
      <c r="D49" s="17">
        <v>1.44</v>
      </c>
      <c r="E49" s="33">
        <v>471.40510342044871</v>
      </c>
      <c r="F49" s="33">
        <v>623.48881957935873</v>
      </c>
      <c r="G49" s="33">
        <v>650.80366593528072</v>
      </c>
      <c r="H49" s="33">
        <v>540.63978006312527</v>
      </c>
      <c r="I49" s="33">
        <v>625.17953367144924</v>
      </c>
      <c r="J49" s="33">
        <v>650.27358329768686</v>
      </c>
      <c r="K49" s="34">
        <v>620.64036799198902</v>
      </c>
      <c r="L49" s="34">
        <v>776.26442324102493</v>
      </c>
      <c r="M49" s="33">
        <v>701.34319386951756</v>
      </c>
      <c r="N49" s="33">
        <v>651.73971849131317</v>
      </c>
      <c r="O49" s="33">
        <v>574.96931772947949</v>
      </c>
      <c r="P49" s="33">
        <v>639.20348572203443</v>
      </c>
      <c r="Q49" s="33">
        <v>756.17495541439996</v>
      </c>
      <c r="R49" s="33">
        <v>673.69646703818603</v>
      </c>
      <c r="S49" s="8"/>
      <c r="T49" s="8"/>
      <c r="U49" s="8"/>
      <c r="V49" s="8"/>
      <c r="W49" s="8"/>
      <c r="X49" s="8"/>
      <c r="Y49" s="8"/>
      <c r="Z49" s="8"/>
      <c r="AA49" s="8"/>
    </row>
    <row r="50" spans="1:27" ht="14.4">
      <c r="A50" s="14"/>
      <c r="B50" s="15">
        <v>19</v>
      </c>
      <c r="C50" s="16" t="s">
        <v>93</v>
      </c>
      <c r="D50" s="17">
        <v>2.88</v>
      </c>
      <c r="E50" s="33">
        <v>536.75263670563947</v>
      </c>
      <c r="F50" s="33">
        <v>699.25485079434486</v>
      </c>
      <c r="G50" s="33">
        <v>729.13071923167183</v>
      </c>
      <c r="H50" s="33">
        <v>609.14524796392084</v>
      </c>
      <c r="I50" s="33">
        <v>699.12479649004365</v>
      </c>
      <c r="J50" s="33">
        <v>760.07518196066826</v>
      </c>
      <c r="K50" s="34">
        <v>695.73667955429812</v>
      </c>
      <c r="L50" s="34">
        <v>881.51046940566005</v>
      </c>
      <c r="M50" s="33">
        <v>834.95824863981431</v>
      </c>
      <c r="N50" s="33">
        <v>725.79106183831766</v>
      </c>
      <c r="O50" s="33">
        <v>636.4404338918639</v>
      </c>
      <c r="P50" s="33">
        <v>717.8139610600856</v>
      </c>
      <c r="Q50" s="33">
        <v>843.22604162927303</v>
      </c>
      <c r="R50" s="33">
        <v>777.66854412217799</v>
      </c>
      <c r="S50" s="8"/>
      <c r="T50" s="8"/>
      <c r="U50" s="8"/>
      <c r="V50" s="8"/>
      <c r="W50" s="8"/>
      <c r="X50" s="8"/>
      <c r="Y50" s="8"/>
      <c r="Z50" s="8"/>
      <c r="AA50" s="8"/>
    </row>
    <row r="51" spans="1:27" ht="14.4">
      <c r="A51" s="14"/>
      <c r="B51" s="15">
        <v>20</v>
      </c>
      <c r="C51" s="16" t="s">
        <v>94</v>
      </c>
      <c r="D51" s="17">
        <v>5.76</v>
      </c>
      <c r="E51" s="33">
        <v>602.56578624630708</v>
      </c>
      <c r="F51" s="33">
        <v>775.19896593735541</v>
      </c>
      <c r="G51" s="33">
        <v>807.65340849105894</v>
      </c>
      <c r="H51" s="33">
        <v>677.9310187822872</v>
      </c>
      <c r="I51" s="33">
        <v>773.26088389990446</v>
      </c>
      <c r="J51" s="33">
        <v>871.50144693790514</v>
      </c>
      <c r="K51" s="34">
        <v>771.05176471110622</v>
      </c>
      <c r="L51" s="34">
        <v>987.20363136789274</v>
      </c>
      <c r="M51" s="33">
        <v>971.46638252355694</v>
      </c>
      <c r="N51" s="33">
        <v>800.00392959625958</v>
      </c>
      <c r="O51" s="33">
        <v>697.99600972209032</v>
      </c>
      <c r="P51" s="33">
        <v>796.63874798755569</v>
      </c>
      <c r="Q51" s="33">
        <v>930.48675867877807</v>
      </c>
      <c r="R51" s="33">
        <v>881.64062120616995</v>
      </c>
      <c r="S51" s="8"/>
      <c r="T51" s="8"/>
      <c r="U51" s="8"/>
      <c r="V51" s="8"/>
      <c r="W51" s="8"/>
      <c r="X51" s="8"/>
      <c r="Y51" s="8"/>
      <c r="Z51" s="8"/>
      <c r="AA51" s="8"/>
    </row>
    <row r="52" spans="1:27" ht="14.4">
      <c r="A52" s="14"/>
      <c r="B52" s="15">
        <v>21</v>
      </c>
      <c r="C52" s="16" t="s">
        <v>95</v>
      </c>
      <c r="D52" s="17">
        <v>11.52</v>
      </c>
      <c r="E52" s="33">
        <v>668.61433955651512</v>
      </c>
      <c r="F52" s="33">
        <v>851.23244980320032</v>
      </c>
      <c r="G52" s="33">
        <v>886.27429720839814</v>
      </c>
      <c r="H52" s="33">
        <v>746.85783711344266</v>
      </c>
      <c r="I52" s="33">
        <v>847.49276807076023</v>
      </c>
      <c r="J52" s="33">
        <v>983.75892031287208</v>
      </c>
      <c r="K52" s="34">
        <v>846.47673433036846</v>
      </c>
      <c r="L52" s="17">
        <v>1093.0999999999999</v>
      </c>
      <c r="M52" s="33">
        <v>1109.4703997451068</v>
      </c>
      <c r="N52" s="33">
        <v>874.29783457799374</v>
      </c>
      <c r="O52" s="33">
        <v>759.5939059350784</v>
      </c>
      <c r="P52" s="33">
        <v>875.57114689284219</v>
      </c>
      <c r="Q52" s="33">
        <v>1017.8526852399325</v>
      </c>
      <c r="R52" s="33">
        <v>985.61269829016101</v>
      </c>
      <c r="S52" s="8"/>
      <c r="T52" s="8"/>
      <c r="U52" s="8"/>
      <c r="V52" s="8"/>
      <c r="W52" s="8"/>
      <c r="X52" s="8"/>
      <c r="Y52" s="8"/>
      <c r="Z52" s="8"/>
      <c r="AA52" s="8"/>
    </row>
    <row r="53" spans="1:27" ht="14.4">
      <c r="A53" s="14"/>
      <c r="B53" s="15">
        <v>22</v>
      </c>
      <c r="C53" s="16" t="s">
        <v>96</v>
      </c>
      <c r="D53" s="17">
        <v>23.04</v>
      </c>
      <c r="E53" s="33">
        <v>734.78125243098123</v>
      </c>
      <c r="F53" s="33">
        <v>927.31070008307665</v>
      </c>
      <c r="G53" s="33">
        <v>964.9443814740963</v>
      </c>
      <c r="H53" s="33">
        <v>815.85540494909117</v>
      </c>
      <c r="I53" s="33">
        <v>921.77264720734604</v>
      </c>
      <c r="J53" s="33">
        <v>1096.4368498517013</v>
      </c>
      <c r="K53" s="34">
        <v>921.95677128250236</v>
      </c>
      <c r="L53" s="16"/>
      <c r="M53" s="16"/>
      <c r="N53" s="33">
        <v>948.63232720962731</v>
      </c>
      <c r="O53" s="33">
        <v>821.2129850354022</v>
      </c>
      <c r="P53" s="33">
        <v>954.55746642063013</v>
      </c>
      <c r="Q53" s="33">
        <v>1105.2713155289512</v>
      </c>
      <c r="R53" s="33">
        <v>1089.58477537415</v>
      </c>
      <c r="S53" s="8"/>
      <c r="T53" s="8"/>
      <c r="U53" s="8"/>
      <c r="V53" s="8"/>
      <c r="W53" s="8"/>
      <c r="X53" s="8"/>
      <c r="Y53" s="8"/>
      <c r="Z53" s="8"/>
      <c r="AA53" s="8"/>
    </row>
    <row r="54" spans="1:27" ht="14.4">
      <c r="A54" s="14"/>
      <c r="B54" s="15">
        <v>23</v>
      </c>
      <c r="C54" s="16" t="s">
        <v>97</v>
      </c>
      <c r="D54" s="17">
        <v>46.08</v>
      </c>
      <c r="E54" s="33">
        <v>801.00751061999301</v>
      </c>
      <c r="F54" s="33">
        <v>1003.4113541287095</v>
      </c>
      <c r="G54" s="33">
        <v>1043.6390875253917</v>
      </c>
      <c r="H54" s="33">
        <v>884.88840419269513</v>
      </c>
      <c r="I54" s="33">
        <v>996.07654803203297</v>
      </c>
      <c r="J54" s="17"/>
      <c r="K54" s="34">
        <v>997.46437326267448</v>
      </c>
      <c r="L54" s="16"/>
      <c r="M54" s="16"/>
      <c r="N54" s="33">
        <v>1022.9871309613011</v>
      </c>
      <c r="O54" s="33">
        <v>882.84266126074772</v>
      </c>
      <c r="P54" s="33">
        <v>1033.5707749919629</v>
      </c>
      <c r="Q54" s="16"/>
      <c r="R54" s="16"/>
      <c r="S54" s="8"/>
      <c r="T54" s="8"/>
      <c r="U54" s="8"/>
      <c r="V54" s="8"/>
      <c r="W54" s="8"/>
      <c r="X54" s="8"/>
      <c r="Y54" s="8"/>
      <c r="Z54" s="8"/>
      <c r="AA54" s="8"/>
    </row>
    <row r="55" spans="1:27" ht="12.3">
      <c r="A55" s="14"/>
      <c r="B55" s="15">
        <v>24</v>
      </c>
      <c r="C55" s="16" t="s">
        <v>98</v>
      </c>
      <c r="D55" s="17">
        <v>92.16</v>
      </c>
      <c r="E55" s="33">
        <v>867.2634829894896</v>
      </c>
      <c r="F55" s="17">
        <v>1079.5</v>
      </c>
      <c r="G55" s="16"/>
      <c r="H55" s="33">
        <v>953.93913333165676</v>
      </c>
      <c r="I55" s="16"/>
      <c r="J55" s="16"/>
      <c r="K55" s="5"/>
      <c r="L55" s="16"/>
      <c r="M55" s="16"/>
      <c r="N55" s="16"/>
      <c r="O55" s="33">
        <v>944.47763746986482</v>
      </c>
      <c r="P55" s="16"/>
      <c r="Q55" s="16"/>
      <c r="R55" s="16"/>
      <c r="S55" s="8"/>
      <c r="T55" s="8"/>
      <c r="U55" s="8"/>
      <c r="V55" s="8"/>
      <c r="W55" s="8"/>
      <c r="X55" s="8"/>
      <c r="Y55" s="8"/>
      <c r="Z55" s="8"/>
      <c r="AA55" s="8"/>
    </row>
    <row r="56" spans="1:27" ht="12.3">
      <c r="A56" s="14"/>
      <c r="B56" s="15">
        <v>25</v>
      </c>
      <c r="C56" s="16" t="s">
        <v>99</v>
      </c>
      <c r="D56" s="17">
        <v>184.32</v>
      </c>
      <c r="E56" s="33">
        <v>933.53432284761186</v>
      </c>
      <c r="F56" s="16"/>
      <c r="G56" s="16"/>
      <c r="H56" s="33">
        <v>1022.9987309695814</v>
      </c>
      <c r="I56" s="16"/>
      <c r="J56" s="16"/>
      <c r="K56" s="16"/>
      <c r="L56" s="16"/>
      <c r="M56" s="16"/>
      <c r="N56" s="16"/>
      <c r="O56" s="16"/>
      <c r="P56" s="16"/>
      <c r="Q56" s="16"/>
      <c r="R56" s="16"/>
      <c r="S56" s="8"/>
      <c r="T56" s="8"/>
      <c r="U56" s="8"/>
      <c r="V56" s="8"/>
      <c r="W56" s="8"/>
      <c r="X56" s="8"/>
      <c r="Y56" s="8"/>
      <c r="Z56" s="8"/>
      <c r="AA56" s="8"/>
    </row>
    <row r="57" spans="1:27" ht="12.3">
      <c r="A57" s="8"/>
      <c r="B57" s="8"/>
      <c r="C57" s="8"/>
      <c r="D57" s="8"/>
      <c r="E57" s="8"/>
      <c r="F57" s="8"/>
      <c r="G57" s="8"/>
      <c r="H57" s="8"/>
      <c r="I57" s="8"/>
      <c r="J57" s="8"/>
      <c r="K57" s="8"/>
      <c r="L57" s="8"/>
      <c r="M57" s="8"/>
      <c r="N57" s="8"/>
      <c r="O57" s="8"/>
      <c r="P57" s="8"/>
      <c r="Q57" s="8"/>
      <c r="R57" s="8"/>
      <c r="S57" s="8"/>
      <c r="T57" s="8"/>
      <c r="U57" s="8"/>
      <c r="V57" s="8"/>
      <c r="W57" s="8"/>
      <c r="X57" s="8"/>
      <c r="Y57" s="8"/>
      <c r="Z57" s="8"/>
      <c r="AA57" s="8"/>
    </row>
    <row r="58" spans="1:27" ht="12.3">
      <c r="A58" s="8"/>
      <c r="B58" s="8"/>
      <c r="C58" s="8"/>
      <c r="D58" s="8"/>
      <c r="E58" s="8"/>
      <c r="F58" s="8"/>
      <c r="G58" s="8"/>
      <c r="H58" s="8"/>
      <c r="I58" s="8"/>
      <c r="J58" s="8"/>
      <c r="K58" s="8"/>
      <c r="L58" s="8"/>
      <c r="M58" s="8"/>
      <c r="N58" s="8"/>
      <c r="O58" s="8"/>
      <c r="P58" s="8"/>
      <c r="Q58" s="8"/>
      <c r="R58" s="8"/>
      <c r="S58" s="8"/>
      <c r="T58" s="8"/>
      <c r="U58" s="8"/>
      <c r="V58" s="8"/>
      <c r="W58" s="8"/>
      <c r="X58" s="8"/>
      <c r="Y58" s="8"/>
      <c r="Z58" s="8"/>
      <c r="AA58" s="8"/>
    </row>
    <row r="59" spans="1:27" ht="12.3">
      <c r="A59" s="8"/>
      <c r="B59" s="8"/>
      <c r="C59" s="132" t="s">
        <v>101</v>
      </c>
      <c r="D59" s="133"/>
      <c r="E59" s="133"/>
      <c r="F59" s="133"/>
      <c r="G59" s="133"/>
      <c r="H59" s="133"/>
      <c r="I59" s="133"/>
      <c r="J59" s="134"/>
      <c r="K59" s="8"/>
      <c r="L59" s="8"/>
      <c r="M59" s="8"/>
      <c r="N59" s="8"/>
      <c r="O59" s="8"/>
      <c r="P59" s="8"/>
      <c r="Q59" s="8"/>
      <c r="R59" s="8"/>
      <c r="S59" s="8"/>
      <c r="T59" s="8"/>
      <c r="U59" s="8"/>
      <c r="V59" s="8"/>
      <c r="W59" s="8"/>
      <c r="X59" s="8"/>
      <c r="Y59" s="8"/>
      <c r="Z59" s="8"/>
      <c r="AA59" s="8"/>
    </row>
    <row r="60" spans="1:27" ht="12.3">
      <c r="A60" s="8"/>
      <c r="B60" s="8"/>
      <c r="C60" s="41" t="s">
        <v>102</v>
      </c>
      <c r="D60" s="42" t="s">
        <v>103</v>
      </c>
      <c r="E60" s="41" t="s">
        <v>104</v>
      </c>
      <c r="F60" s="41" t="s">
        <v>105</v>
      </c>
      <c r="G60" s="135" t="s">
        <v>106</v>
      </c>
      <c r="H60" s="133"/>
      <c r="I60" s="133"/>
      <c r="J60" s="134"/>
      <c r="K60" s="8"/>
      <c r="L60" s="8"/>
      <c r="M60" s="8"/>
      <c r="N60" s="8"/>
      <c r="O60" s="8"/>
      <c r="P60" s="8"/>
      <c r="Q60" s="8"/>
      <c r="R60" s="8"/>
      <c r="S60" s="8"/>
      <c r="T60" s="8"/>
      <c r="U60" s="8"/>
      <c r="V60" s="8"/>
      <c r="W60" s="8"/>
      <c r="X60" s="8"/>
      <c r="Y60" s="8"/>
      <c r="Z60" s="8"/>
      <c r="AA60" s="8"/>
    </row>
    <row r="61" spans="1:27" ht="12.3">
      <c r="A61" s="8"/>
      <c r="B61" s="8"/>
      <c r="C61" s="43" t="s">
        <v>107</v>
      </c>
      <c r="D61" s="44">
        <v>800</v>
      </c>
      <c r="E61" s="45">
        <v>101.7</v>
      </c>
      <c r="F61" s="45">
        <v>912.1</v>
      </c>
      <c r="G61" s="136"/>
      <c r="H61" s="133"/>
      <c r="I61" s="133"/>
      <c r="J61" s="134"/>
      <c r="K61" s="8"/>
      <c r="L61" s="8"/>
      <c r="M61" s="8"/>
      <c r="N61" s="8"/>
      <c r="O61" s="8"/>
      <c r="P61" s="8"/>
      <c r="Q61" s="8"/>
      <c r="R61" s="8"/>
      <c r="S61" s="8"/>
      <c r="T61" s="8"/>
      <c r="U61" s="8"/>
      <c r="V61" s="8"/>
      <c r="W61" s="8"/>
      <c r="X61" s="8"/>
      <c r="Y61" s="8"/>
      <c r="Z61" s="8"/>
      <c r="AA61" s="8"/>
    </row>
    <row r="62" spans="1:27" ht="12.3">
      <c r="A62" s="8"/>
      <c r="B62" s="8"/>
      <c r="C62" s="43" t="s">
        <v>108</v>
      </c>
      <c r="D62" s="44">
        <v>800</v>
      </c>
      <c r="E62" s="45">
        <v>99</v>
      </c>
      <c r="F62" s="45">
        <v>845</v>
      </c>
      <c r="G62" s="136"/>
      <c r="H62" s="133"/>
      <c r="I62" s="133"/>
      <c r="J62" s="134"/>
      <c r="K62" s="8"/>
      <c r="L62" s="8"/>
      <c r="M62" s="8"/>
      <c r="N62" s="8"/>
      <c r="O62" s="8"/>
      <c r="P62" s="8"/>
      <c r="Q62" s="8"/>
      <c r="R62" s="8"/>
      <c r="S62" s="8"/>
      <c r="T62" s="8"/>
      <c r="U62" s="8"/>
      <c r="V62" s="8"/>
      <c r="W62" s="8"/>
      <c r="X62" s="8"/>
      <c r="Y62" s="8"/>
      <c r="Z62" s="8"/>
      <c r="AA62" s="8"/>
    </row>
    <row r="63" spans="1:27" ht="12.3">
      <c r="A63" s="8"/>
      <c r="B63" s="8"/>
      <c r="C63" s="43" t="s">
        <v>109</v>
      </c>
      <c r="D63" s="44">
        <v>800</v>
      </c>
      <c r="E63" s="45">
        <v>99</v>
      </c>
      <c r="F63" s="45">
        <v>721.5</v>
      </c>
      <c r="G63" s="136"/>
      <c r="H63" s="133"/>
      <c r="I63" s="133"/>
      <c r="J63" s="134"/>
      <c r="K63" s="8"/>
      <c r="L63" s="8"/>
      <c r="M63" s="8"/>
      <c r="N63" s="8"/>
      <c r="O63" s="8"/>
      <c r="P63" s="8"/>
      <c r="Q63" s="8"/>
      <c r="R63" s="8"/>
      <c r="S63" s="8"/>
      <c r="T63" s="8"/>
      <c r="U63" s="8"/>
      <c r="V63" s="8"/>
      <c r="W63" s="8"/>
      <c r="X63" s="8"/>
      <c r="Y63" s="8"/>
      <c r="Z63" s="8"/>
      <c r="AA63" s="8"/>
    </row>
    <row r="64" spans="1:27" ht="12.3">
      <c r="A64" s="8"/>
      <c r="B64" s="8"/>
      <c r="C64" s="43" t="s">
        <v>110</v>
      </c>
      <c r="D64" s="44">
        <v>800</v>
      </c>
      <c r="E64" s="45">
        <v>105</v>
      </c>
      <c r="F64" s="45">
        <v>886.3</v>
      </c>
      <c r="G64" s="136" t="s">
        <v>111</v>
      </c>
      <c r="H64" s="133"/>
      <c r="I64" s="133"/>
      <c r="J64" s="134"/>
      <c r="K64" s="8"/>
      <c r="L64" s="8"/>
      <c r="M64" s="8"/>
      <c r="N64" s="8"/>
      <c r="O64" s="8"/>
      <c r="P64" s="8"/>
      <c r="Q64" s="8"/>
      <c r="R64" s="8"/>
      <c r="S64" s="8"/>
      <c r="T64" s="8"/>
      <c r="U64" s="8"/>
      <c r="V64" s="8"/>
      <c r="W64" s="8"/>
      <c r="X64" s="8"/>
      <c r="Y64" s="8"/>
      <c r="Z64" s="8"/>
      <c r="AA64" s="8"/>
    </row>
    <row r="65" spans="1:27" ht="12.3">
      <c r="A65" s="8"/>
      <c r="B65" s="8"/>
      <c r="C65" s="43" t="s">
        <v>110</v>
      </c>
      <c r="D65" s="44">
        <v>12800</v>
      </c>
      <c r="E65" s="45">
        <v>115.4</v>
      </c>
      <c r="F65" s="45">
        <v>854</v>
      </c>
      <c r="G65" s="136"/>
      <c r="H65" s="133"/>
      <c r="I65" s="133"/>
      <c r="J65" s="134"/>
      <c r="K65" s="8"/>
      <c r="L65" s="8"/>
      <c r="M65" s="8"/>
      <c r="N65" s="8"/>
      <c r="O65" s="8"/>
      <c r="P65" s="8"/>
      <c r="Q65" s="8"/>
      <c r="R65" s="8"/>
      <c r="S65" s="8"/>
      <c r="T65" s="8"/>
      <c r="U65" s="8"/>
      <c r="V65" s="8"/>
      <c r="W65" s="8"/>
      <c r="X65" s="8"/>
      <c r="Y65" s="8"/>
      <c r="Z65" s="8"/>
      <c r="AA65" s="8"/>
    </row>
    <row r="66" spans="1:27" ht="12.3">
      <c r="A66" s="8"/>
      <c r="B66" s="8"/>
      <c r="C66" s="43" t="s">
        <v>64</v>
      </c>
      <c r="D66" s="44">
        <v>800</v>
      </c>
      <c r="E66" s="45">
        <v>101.8</v>
      </c>
      <c r="F66" s="45">
        <v>815.9</v>
      </c>
      <c r="G66" s="137" t="s">
        <v>112</v>
      </c>
      <c r="H66" s="133"/>
      <c r="I66" s="133"/>
      <c r="J66" s="134"/>
      <c r="K66" s="8"/>
      <c r="L66" s="8"/>
      <c r="M66" s="8"/>
      <c r="N66" s="8"/>
      <c r="O66" s="8"/>
      <c r="P66" s="8"/>
      <c r="Q66" s="8"/>
      <c r="R66" s="8"/>
      <c r="S66" s="8"/>
      <c r="T66" s="8"/>
      <c r="U66" s="8"/>
      <c r="V66" s="8"/>
      <c r="W66" s="8"/>
      <c r="X66" s="8"/>
      <c r="Y66" s="8"/>
      <c r="Z66" s="8"/>
      <c r="AA66" s="8"/>
    </row>
    <row r="67" spans="1:27" ht="12.3">
      <c r="A67" s="8"/>
      <c r="B67" s="8"/>
      <c r="C67" s="43" t="s">
        <v>65</v>
      </c>
      <c r="D67" s="44" t="s">
        <v>113</v>
      </c>
      <c r="E67" s="45">
        <v>109</v>
      </c>
      <c r="F67" s="45">
        <v>859</v>
      </c>
      <c r="G67" s="136"/>
      <c r="H67" s="133"/>
      <c r="I67" s="133"/>
      <c r="J67" s="134"/>
      <c r="K67" s="8"/>
      <c r="L67" s="8"/>
      <c r="M67" s="8"/>
      <c r="N67" s="8"/>
      <c r="O67" s="8"/>
      <c r="P67" s="8"/>
      <c r="Q67" s="8"/>
      <c r="R67" s="8"/>
      <c r="S67" s="8"/>
      <c r="T67" s="8"/>
      <c r="U67" s="8"/>
      <c r="V67" s="8"/>
      <c r="W67" s="8"/>
      <c r="X67" s="8"/>
      <c r="Y67" s="8"/>
      <c r="Z67" s="8"/>
      <c r="AA67" s="8"/>
    </row>
    <row r="68" spans="1:27" ht="12.3">
      <c r="A68" s="8"/>
      <c r="B68" s="8"/>
      <c r="C68" s="43" t="s">
        <v>66</v>
      </c>
      <c r="D68" s="44" t="s">
        <v>113</v>
      </c>
      <c r="E68" s="45">
        <v>133</v>
      </c>
      <c r="F68" s="45">
        <v>1001</v>
      </c>
      <c r="G68" s="136"/>
      <c r="H68" s="133"/>
      <c r="I68" s="133"/>
      <c r="J68" s="134"/>
      <c r="K68" s="8"/>
      <c r="L68" s="8"/>
      <c r="M68" s="8"/>
      <c r="N68" s="8"/>
      <c r="O68" s="8"/>
      <c r="P68" s="8"/>
      <c r="Q68" s="8"/>
      <c r="R68" s="8"/>
      <c r="S68" s="8"/>
      <c r="T68" s="8"/>
      <c r="U68" s="8"/>
      <c r="V68" s="8"/>
      <c r="W68" s="8"/>
      <c r="X68" s="8"/>
      <c r="Y68" s="8"/>
      <c r="Z68" s="8"/>
      <c r="AA68" s="8"/>
    </row>
    <row r="69" spans="1:27" ht="12.3">
      <c r="A69" s="8"/>
      <c r="B69" s="8"/>
      <c r="C69" s="43" t="s">
        <v>67</v>
      </c>
      <c r="D69" s="44" t="s">
        <v>113</v>
      </c>
      <c r="E69" s="45">
        <v>114</v>
      </c>
      <c r="F69" s="45">
        <v>869</v>
      </c>
      <c r="G69" s="136"/>
      <c r="H69" s="133"/>
      <c r="I69" s="133"/>
      <c r="J69" s="134"/>
      <c r="K69" s="8"/>
      <c r="L69" s="8"/>
      <c r="M69" s="8"/>
      <c r="N69" s="8"/>
      <c r="O69" s="8"/>
      <c r="P69" s="8"/>
      <c r="Q69" s="8"/>
      <c r="R69" s="8"/>
      <c r="S69" s="8"/>
      <c r="T69" s="8"/>
      <c r="U69" s="8"/>
      <c r="V69" s="8"/>
      <c r="W69" s="8"/>
      <c r="X69" s="8"/>
      <c r="Y69" s="8"/>
      <c r="Z69" s="8"/>
      <c r="AA69" s="8"/>
    </row>
    <row r="70" spans="1:27" ht="12.3">
      <c r="A70" s="8"/>
      <c r="B70" s="8"/>
      <c r="C70" s="43" t="s">
        <v>68</v>
      </c>
      <c r="D70" s="44" t="s">
        <v>113</v>
      </c>
      <c r="E70" s="45">
        <v>107</v>
      </c>
      <c r="F70" s="45">
        <v>1011</v>
      </c>
      <c r="G70" s="136"/>
      <c r="H70" s="133"/>
      <c r="I70" s="133"/>
      <c r="J70" s="134"/>
      <c r="K70" s="8"/>
      <c r="L70" s="8"/>
      <c r="M70" s="8"/>
      <c r="N70" s="8"/>
      <c r="O70" s="8"/>
      <c r="P70" s="8"/>
      <c r="Q70" s="8"/>
      <c r="R70" s="8"/>
      <c r="S70" s="8"/>
      <c r="T70" s="8"/>
      <c r="U70" s="8"/>
      <c r="V70" s="8"/>
      <c r="W70" s="8"/>
      <c r="X70" s="8"/>
      <c r="Y70" s="8"/>
      <c r="Z70" s="8"/>
      <c r="AA70" s="8"/>
    </row>
    <row r="71" spans="1:27" ht="12.3">
      <c r="A71" s="8"/>
      <c r="B71" s="8"/>
      <c r="C71" s="43" t="s">
        <v>69</v>
      </c>
      <c r="D71" s="44" t="s">
        <v>113</v>
      </c>
      <c r="E71" s="45">
        <v>134</v>
      </c>
      <c r="F71" s="45">
        <v>999</v>
      </c>
      <c r="G71" s="136"/>
      <c r="H71" s="133"/>
      <c r="I71" s="133"/>
      <c r="J71" s="134"/>
      <c r="K71" s="8"/>
      <c r="L71" s="8"/>
      <c r="M71" s="8"/>
      <c r="N71" s="8"/>
      <c r="O71" s="8"/>
      <c r="P71" s="8"/>
      <c r="Q71" s="8"/>
      <c r="R71" s="8"/>
      <c r="S71" s="8"/>
      <c r="T71" s="8"/>
      <c r="U71" s="8"/>
      <c r="V71" s="8"/>
      <c r="W71" s="8"/>
      <c r="X71" s="8"/>
      <c r="Y71" s="8"/>
      <c r="Z71" s="8"/>
      <c r="AA71" s="8"/>
    </row>
    <row r="72" spans="1:27" ht="12.3">
      <c r="A72" s="8"/>
      <c r="B72" s="8"/>
      <c r="C72" s="43" t="s">
        <v>70</v>
      </c>
      <c r="D72" s="44" t="s">
        <v>113</v>
      </c>
      <c r="E72" s="45">
        <v>135.9</v>
      </c>
      <c r="F72" s="45">
        <v>874.3</v>
      </c>
      <c r="G72" s="136"/>
      <c r="H72" s="133"/>
      <c r="I72" s="133"/>
      <c r="J72" s="134"/>
      <c r="K72" s="8"/>
      <c r="L72" s="8"/>
      <c r="M72" s="8"/>
      <c r="N72" s="8"/>
      <c r="O72" s="8"/>
      <c r="P72" s="8"/>
      <c r="Q72" s="8"/>
      <c r="R72" s="8"/>
      <c r="S72" s="8"/>
      <c r="T72" s="8"/>
      <c r="U72" s="8"/>
      <c r="V72" s="8"/>
      <c r="W72" s="8"/>
      <c r="X72" s="8"/>
      <c r="Y72" s="8"/>
      <c r="Z72" s="8"/>
      <c r="AA72" s="8"/>
    </row>
    <row r="73" spans="1:27" ht="12.3">
      <c r="A73" s="8"/>
      <c r="B73" s="8"/>
      <c r="C73" s="43" t="s">
        <v>71</v>
      </c>
      <c r="D73" s="44" t="s">
        <v>113</v>
      </c>
      <c r="E73" s="45">
        <v>118.4</v>
      </c>
      <c r="F73" s="45">
        <v>735</v>
      </c>
      <c r="G73" s="136" t="s">
        <v>114</v>
      </c>
      <c r="H73" s="133"/>
      <c r="I73" s="133"/>
      <c r="J73" s="134"/>
      <c r="K73" s="8"/>
      <c r="L73" s="8"/>
      <c r="M73" s="8"/>
      <c r="N73" s="8"/>
      <c r="O73" s="8"/>
      <c r="P73" s="8"/>
      <c r="Q73" s="8"/>
      <c r="R73" s="8"/>
      <c r="S73" s="8"/>
      <c r="T73" s="8"/>
      <c r="U73" s="8"/>
      <c r="V73" s="8"/>
      <c r="W73" s="8"/>
      <c r="X73" s="8"/>
      <c r="Y73" s="8"/>
      <c r="Z73" s="8"/>
      <c r="AA73" s="8"/>
    </row>
    <row r="74" spans="1:27" ht="12.3">
      <c r="A74" s="8"/>
      <c r="B74" s="8"/>
      <c r="C74" s="43" t="s">
        <v>72</v>
      </c>
      <c r="D74" s="44" t="s">
        <v>113</v>
      </c>
      <c r="E74" s="45">
        <v>109.1</v>
      </c>
      <c r="F74" s="45">
        <v>899.3</v>
      </c>
      <c r="G74" s="136"/>
      <c r="H74" s="133"/>
      <c r="I74" s="133"/>
      <c r="J74" s="134"/>
      <c r="K74" s="8"/>
      <c r="L74" s="8"/>
      <c r="M74" s="8"/>
      <c r="N74" s="8"/>
      <c r="O74" s="8"/>
      <c r="P74" s="8"/>
      <c r="Q74" s="8"/>
      <c r="R74" s="8"/>
      <c r="S74" s="8"/>
      <c r="T74" s="8"/>
      <c r="U74" s="8"/>
      <c r="V74" s="8"/>
      <c r="W74" s="8"/>
      <c r="X74" s="8"/>
      <c r="Y74" s="8"/>
      <c r="Z74" s="8"/>
      <c r="AA74" s="8"/>
    </row>
    <row r="75" spans="1:27" ht="12.3">
      <c r="A75" s="8"/>
      <c r="B75" s="8"/>
      <c r="C75" s="43" t="s">
        <v>115</v>
      </c>
      <c r="D75" s="44">
        <v>55</v>
      </c>
      <c r="E75" s="45">
        <v>169.7</v>
      </c>
      <c r="F75" s="45">
        <v>800</v>
      </c>
      <c r="G75" s="137" t="s">
        <v>116</v>
      </c>
      <c r="H75" s="133"/>
      <c r="I75" s="133"/>
      <c r="J75" s="134"/>
      <c r="K75" s="8"/>
      <c r="L75" s="8"/>
      <c r="M75" s="8"/>
      <c r="N75" s="8"/>
      <c r="O75" s="8"/>
      <c r="P75" s="8"/>
      <c r="Q75" s="8"/>
      <c r="R75" s="8"/>
      <c r="S75" s="8"/>
      <c r="T75" s="8"/>
      <c r="U75" s="8"/>
      <c r="V75" s="8"/>
      <c r="W75" s="8"/>
      <c r="X75" s="8"/>
      <c r="Y75" s="8"/>
      <c r="Z75" s="8"/>
      <c r="AA75" s="8"/>
    </row>
    <row r="76" spans="1:27" ht="12.3">
      <c r="A76" s="8"/>
      <c r="B76" s="8"/>
      <c r="C76" s="43" t="s">
        <v>115</v>
      </c>
      <c r="D76" s="44">
        <v>1250</v>
      </c>
      <c r="E76" s="45">
        <v>169.7</v>
      </c>
      <c r="F76" s="45">
        <v>921.8</v>
      </c>
      <c r="G76" s="137" t="s">
        <v>117</v>
      </c>
      <c r="H76" s="133"/>
      <c r="I76" s="133"/>
      <c r="J76" s="134"/>
      <c r="K76" s="8"/>
      <c r="L76" s="8"/>
      <c r="M76" s="8"/>
      <c r="N76" s="8"/>
      <c r="O76" s="8"/>
      <c r="P76" s="8"/>
      <c r="Q76" s="8"/>
      <c r="R76" s="8"/>
      <c r="S76" s="8"/>
      <c r="T76" s="8"/>
      <c r="U76" s="8"/>
      <c r="V76" s="8"/>
      <c r="W76" s="8"/>
      <c r="X76" s="8"/>
      <c r="Y76" s="8"/>
      <c r="Z76" s="8"/>
      <c r="AA76" s="8"/>
    </row>
    <row r="77" spans="1:27" ht="12.3">
      <c r="A77" s="8"/>
      <c r="B77" s="8"/>
      <c r="C77" s="43" t="s">
        <v>74</v>
      </c>
      <c r="D77" s="44" t="s">
        <v>113</v>
      </c>
      <c r="E77" s="45">
        <v>135</v>
      </c>
      <c r="F77" s="45">
        <v>985.6</v>
      </c>
      <c r="G77" s="136"/>
      <c r="H77" s="133"/>
      <c r="I77" s="133"/>
      <c r="J77" s="134"/>
      <c r="K77" s="8"/>
      <c r="L77" s="8"/>
      <c r="M77" s="8"/>
      <c r="N77" s="8"/>
      <c r="O77" s="8"/>
      <c r="P77" s="8"/>
      <c r="Q77" s="8"/>
      <c r="R77" s="8"/>
      <c r="S77" s="8"/>
      <c r="T77" s="8"/>
      <c r="U77" s="8"/>
      <c r="V77" s="8"/>
      <c r="W77" s="8"/>
      <c r="X77" s="8"/>
      <c r="Y77" s="8"/>
      <c r="Z77" s="8"/>
      <c r="AA77" s="8"/>
    </row>
    <row r="78" spans="1:27" ht="12.3">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spans="1:27" ht="12.3">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spans="1:27" ht="12.3">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spans="1:27" ht="12.3">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spans="1:27" ht="12.3">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spans="1:27" ht="12.3">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spans="1:27" ht="12.3">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spans="1:27" ht="12.3">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spans="1:27" ht="12.3">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spans="1:27" ht="12.3">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spans="1:27" ht="12.3">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spans="1:27" ht="12.3">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spans="1:27" ht="12.3">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spans="1:27" ht="12.3">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spans="1:27" ht="12.3">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spans="1:27" ht="12.3">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spans="1:27" ht="12.3">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spans="1:27" ht="12.3">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spans="1:27" ht="12.3">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spans="1:27" ht="12.3">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spans="1:27" ht="12.3">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spans="1:27" ht="12.3">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spans="1:27" ht="12.3">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spans="1:27" ht="12.3">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spans="1:27" ht="12.3">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spans="1:27" ht="12.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spans="1:27" ht="12.3">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spans="1:27" ht="12.3">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spans="1:27" ht="12.3">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spans="1:27" ht="12.3">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spans="1:27" ht="12.3">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spans="1:27" ht="12.3">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spans="1:27" ht="12.3">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spans="1:27" ht="12.3">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spans="1:27" ht="12.3">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spans="1:27" ht="12.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spans="1:27" ht="12.3">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spans="1:27" ht="12.3">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spans="1:27" ht="12.3">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spans="1:27" ht="12.3">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spans="1:27" ht="12.3">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spans="1:27" ht="12.3">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spans="1:27" ht="12.3">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spans="1:27" ht="12.3">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spans="1:27" ht="12.3">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spans="1:27" ht="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spans="1:27" ht="12.3">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spans="1:27" ht="12.3">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spans="1:27" ht="12.3">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spans="1:27" ht="12.3">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spans="1:27" ht="12.3">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spans="1:27" ht="12.3">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spans="1:27" ht="12.3">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spans="1:27" ht="12.3">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spans="1:27" ht="12.3">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spans="1:27" ht="12.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spans="1:27" ht="12.3">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spans="1:27" ht="12.3">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spans="1:27" ht="12.3">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spans="1:27" ht="12.3">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spans="1:27" ht="12.3">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spans="1:27" ht="12.3">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spans="1:27" ht="12.3">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spans="1:27" ht="12.3">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spans="1:27" ht="12.3">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spans="1:27" ht="12.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spans="1:27" ht="12.3">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spans="1:27" ht="12.3">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spans="1:27" ht="12.3">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spans="1:27" ht="12.3">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spans="1:27" ht="12.3">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spans="1:27" ht="12.3">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spans="1:27" ht="12.3">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spans="1:27" ht="12.3">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spans="1:27" ht="12.3">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spans="1:27" ht="12.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spans="1:27" ht="12.3">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spans="1:27" ht="12.3">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spans="1:27" ht="12.3">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spans="1:27" ht="12.3">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spans="1:27" ht="12.3">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spans="1:27" ht="12.3">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spans="1:27" ht="12.3">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spans="1:27" ht="12.3">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spans="1:27" ht="12.3">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spans="1:27" ht="12.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spans="1:27" ht="12.3">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spans="1:27" ht="12.3">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spans="1:27" ht="12.3">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spans="1:27" ht="12.3">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spans="1:27" ht="12.3">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spans="1:27" ht="12.3">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spans="1:27" ht="12.3">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spans="1:27" ht="12.3">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spans="1:27" ht="12.3">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spans="1:27" ht="12.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spans="1:27" ht="12.3">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spans="1:27" ht="12.3">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spans="1:27" ht="12.3">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spans="1:27" ht="12.3">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spans="1:27" ht="12.3">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spans="1:27" ht="12.3">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spans="1:27" ht="12.3">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spans="1:27" ht="12.3">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spans="1:27" ht="12.3">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spans="1:27" ht="12.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spans="1:27" ht="12.3">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spans="1:27" ht="12.3">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spans="1:27" ht="12.3">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spans="1:27" ht="12.3">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spans="1:27" ht="12.3">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spans="1:27" ht="12.3">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spans="1:27" ht="12.3">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spans="1:27" ht="12.3">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spans="1:27" ht="12.3">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spans="1:27" ht="12.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spans="1:27" ht="12.3">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spans="1:27" ht="12.3">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spans="1:27" ht="12.3">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spans="1:27" ht="12.3">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spans="1:27" ht="12.3">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spans="1:27" ht="12.3">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spans="1:27" ht="12.3">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spans="1:27" ht="12.3">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spans="1:27" ht="12.3">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spans="1:27" ht="12.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spans="1:27" ht="12.3">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spans="1:27" ht="12.3">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spans="1:27" ht="12.3">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spans="1:27" ht="12.3">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spans="1:27" ht="12.3">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spans="1:27" ht="12.3">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spans="1:27" ht="12.3">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spans="1:27" ht="12.3">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spans="1:27" ht="12.3">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spans="1:27" ht="12.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spans="1:27" ht="12.3">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spans="1:27" ht="12.3">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spans="1:27" ht="12.3">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spans="1:27" ht="12.3">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spans="1:27" ht="12.3">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spans="1:27" ht="12.3">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spans="1:27" ht="12.3">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spans="1:27" ht="12.3">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spans="1:27" ht="12.3">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spans="1:27" ht="1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spans="1:27" ht="12.3">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spans="1:27" ht="12.3">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spans="1:27" ht="12.3">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spans="1:27" ht="12.3">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spans="1:27" ht="12.3">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spans="1:27" ht="12.3">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spans="1:27" ht="12.3">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spans="1:27" ht="12.3">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spans="1:27" ht="12.3">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spans="1:27" ht="12.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spans="1:27" ht="12.3">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spans="1:27" ht="12.3">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spans="1:27" ht="12.3">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spans="1:27" ht="12.3">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spans="1:27" ht="12.3">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spans="1:27" ht="12.3">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spans="1:27" ht="12.3">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spans="1:27" ht="12.3">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spans="1:27" ht="12.3">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spans="1:27" ht="12.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spans="1:27" ht="12.3">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spans="1:27" ht="12.3">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spans="1:27" ht="12.3">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spans="1:27" ht="12.3">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spans="1:27" ht="12.3">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spans="1:27" ht="12.3">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spans="1:27" ht="12.3">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spans="1:27" ht="12.3">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spans="1:27" ht="12.3">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spans="1:27" ht="12.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spans="1:27" ht="12.3">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spans="1:27" ht="12.3">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spans="1:27" ht="12.3">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spans="1:27" ht="12.3">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spans="1:27" ht="12.3">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spans="1:27" ht="12.3">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spans="1:27" ht="12.3">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spans="1:27" ht="12.3">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spans="1:27" ht="12.3">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spans="1:27" ht="12.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spans="1:27" ht="12.3">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spans="1:27" ht="12.3">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spans="1:27" ht="12.3">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spans="1:27" ht="12.3">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spans="1:27" ht="12.3">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spans="1:27" ht="12.3">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spans="1:27" ht="12.3">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spans="1:27" ht="12.3">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spans="1:27" ht="12.3">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spans="1:27" ht="12.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spans="1:27" ht="12.3">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spans="1:27" ht="12.3">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spans="1:27" ht="12.3">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spans="1:27" ht="12.3">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spans="1:27" ht="12.3">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spans="1:27" ht="12.3">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spans="1:27" ht="12.3">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spans="1:27" ht="12.3">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spans="1:27" ht="12.3">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spans="1:27" ht="12.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spans="1:27" ht="12.3">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spans="1:27" ht="12.3">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spans="1:27" ht="12.3">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spans="1:27" ht="12.3">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spans="1:27" ht="12.3">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spans="1:27" ht="12.3">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spans="1:27" ht="12.3">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spans="1:27" ht="12.3">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spans="1:27" ht="12.3">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spans="1:27" ht="12.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spans="1:27" ht="12.3">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spans="1:27" ht="12.3">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spans="1:27" ht="12.3">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spans="1:27" ht="12.3">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spans="1:27" ht="12.3">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spans="1:27" ht="12.3">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spans="1:27" ht="12.3">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spans="1:27" ht="12.3">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spans="1:27" ht="12.3">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spans="1:27" ht="12.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spans="1:27" ht="12.3">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spans="1:27" ht="12.3">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spans="1:27" ht="12.3">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spans="1:27" ht="12.3">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spans="1:27" ht="12.3">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spans="1:27" ht="12.3">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spans="1:27" ht="12.3">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spans="1:27" ht="12.3">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spans="1:27" ht="12.3">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spans="1:27" ht="12.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spans="1:27" ht="12.3">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spans="1:27" ht="12.3">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spans="1:27" ht="12.3">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spans="1:27" ht="12.3">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spans="1:27" ht="12.3">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spans="1:27" ht="12.3">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spans="1:27" ht="12.3">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spans="1:27" ht="12.3">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spans="1:27" ht="12.3">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spans="1:27" ht="1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spans="1:27" ht="12.3">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spans="1:27" ht="12.3">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spans="1:27" ht="12.3">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spans="1:27" ht="12.3">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spans="1:27" ht="12.3">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spans="1:27" ht="12.3">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spans="1:27" ht="12.3">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spans="1:27" ht="12.3">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spans="1:27" ht="12.3">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spans="1:27" ht="12.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spans="1:27" ht="12.3">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spans="1:27" ht="12.3">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spans="1:27" ht="12.3">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spans="1:27" ht="12.3">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spans="1:27" ht="12.3">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spans="1:27" ht="12.3">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spans="1:27" ht="12.3">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spans="1:27" ht="12.3">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spans="1:27" ht="12.3">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spans="1:27" ht="12.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spans="1:27" ht="12.3">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spans="1:27" ht="12.3">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spans="1:27" ht="12.3">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spans="1:27" ht="12.3">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spans="1:27" ht="12.3">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spans="1:27" ht="12.3">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spans="1:27" ht="12.3">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spans="1:27" ht="12.3">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spans="1:27" ht="12.3">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spans="1:27" ht="12.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spans="1:27" ht="12.3">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spans="1:27" ht="12.3">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spans="1:27" ht="12.3">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spans="1:27" ht="12.3">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spans="1:27" ht="12.3">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spans="1:27" ht="12.3">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spans="1:27" ht="12.3">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spans="1:27" ht="12.3">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spans="1:27" ht="12.3">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spans="1:27" ht="12.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spans="1:27" ht="12.3">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spans="1:27" ht="12.3">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spans="1:27" ht="12.3">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spans="1:27" ht="12.3">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spans="1:27" ht="12.3">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spans="1:27" ht="12.3">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spans="1:27" ht="12.3">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spans="1:27" ht="12.3">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spans="1:27" ht="12.3">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spans="1:27" ht="12.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spans="1:27" ht="12.3">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spans="1:27" ht="12.3">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spans="1:27" ht="12.3">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spans="1:27" ht="12.3">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spans="1:27" ht="12.3">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spans="1:27" ht="12.3">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spans="1:27" ht="12.3">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spans="1:27" ht="12.3">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spans="1:27" ht="12.3">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spans="1:27" ht="12.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spans="1:27" ht="12.3">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spans="1:27" ht="12.3">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spans="1:27" ht="12.3">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spans="1:27" ht="12.3">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spans="1:27" ht="12.3">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spans="1:27" ht="12.3">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spans="1:27" ht="12.3">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spans="1:27" ht="12.3">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spans="1:27" ht="12.3">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spans="1:27" ht="12.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spans="1:27" ht="12.3">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spans="1:27" ht="12.3">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spans="1:27" ht="12.3">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spans="1:27" ht="12.3">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spans="1:27" ht="12.3">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spans="1:27" ht="12.3">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spans="1:27" ht="12.3">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spans="1:27" ht="12.3">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spans="1:27" ht="12.3">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spans="1:27" ht="12.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spans="1:27" ht="12.3">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spans="1:27" ht="12.3">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spans="1:27" ht="12.3">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spans="1:27" ht="12.3">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spans="1:27" ht="12.3">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spans="1:27" ht="12.3">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spans="1:27" ht="12.3">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spans="1:27" ht="12.3">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spans="1:27" ht="12.3">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spans="1:27" ht="12.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spans="1:27" ht="12.3">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spans="1:27" ht="12.3">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spans="1:27" ht="12.3">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spans="1:27" ht="12.3">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spans="1:27" ht="12.3">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spans="1:27" ht="12.3">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spans="1:27" ht="12.3">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spans="1:27" ht="12.3">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spans="1:27" ht="12.3">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spans="1:27" ht="1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spans="1:27" ht="12.3">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spans="1:27" ht="12.3">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spans="1:27" ht="12.3">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spans="1:27" ht="12.3">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spans="1:27" ht="12.3">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spans="1:27" ht="12.3">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spans="1:27" ht="12.3">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spans="1:27" ht="12.3">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spans="1:27" ht="12.3">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spans="1:27" ht="12.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spans="1:27" ht="12.3">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spans="1:27" ht="12.3">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spans="1:27" ht="12.3">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spans="1:27" ht="12.3">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spans="1:27" ht="12.3">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spans="1:27" ht="12.3">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spans="1:27" ht="12.3">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spans="1:27" ht="12.3">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spans="1:27" ht="12.3">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spans="1:27" ht="12.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spans="1:27" ht="12.3">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spans="1:27" ht="12.3">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spans="1:27" ht="12.3">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spans="1:27" ht="12.3">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spans="1:27" ht="12.3">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spans="1:27" ht="12.3">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spans="1:27" ht="12.3">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spans="1:27" ht="12.3">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spans="1:27" ht="12.3">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spans="1:27" ht="12.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spans="1:27" ht="12.3">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spans="1:27" ht="12.3">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spans="1:27" ht="12.3">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spans="1:27" ht="12.3">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spans="1:27" ht="12.3">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spans="1:27" ht="12.3">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spans="1:27" ht="12.3">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spans="1:27" ht="12.3">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spans="1:27" ht="12.3">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spans="1:27" ht="12.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spans="1:27" ht="12.3">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spans="1:27" ht="12.3">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spans="1:27" ht="12.3">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spans="1:27" ht="12.3">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spans="1:27" ht="12.3">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spans="1:27" ht="12.3">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spans="1:27" ht="12.3">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spans="1:27" ht="12.3">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spans="1:27" ht="12.3">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spans="1:27" ht="12.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spans="1:27" ht="12.3">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spans="1:27" ht="12.3">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spans="1:27" ht="12.3">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spans="1:27" ht="12.3">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spans="1:27" ht="12.3">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spans="1:27" ht="12.3">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spans="1:27" ht="12.3">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spans="1:27" ht="12.3">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spans="1:27" ht="12.3">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spans="1:27" ht="12.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spans="1:27" ht="12.3">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spans="1:27" ht="12.3">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spans="1:27" ht="12.3">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spans="1:27" ht="12.3">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spans="1:27" ht="12.3">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spans="1:27" ht="12.3">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spans="1:27" ht="12.3">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spans="1:27" ht="12.3">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spans="1:27" ht="12.3">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spans="1:27" ht="12.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spans="1:27" ht="12.3">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spans="1:27" ht="12.3">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spans="1:27" ht="12.3">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spans="1:27" ht="12.3">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spans="1:27" ht="12.3">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spans="1:27" ht="12.3">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spans="1:27" ht="12.3">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spans="1:27" ht="12.3">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spans="1:27" ht="12.3">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spans="1:27" ht="12.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spans="1:27" ht="12.3">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spans="1:27" ht="12.3">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spans="1:27" ht="12.3">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spans="1:27" ht="12.3">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spans="1:27" ht="12.3">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spans="1:27" ht="12.3">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spans="1:27" ht="12.3">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spans="1:27" ht="12.3">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spans="1:27" ht="12.3">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spans="1:27" ht="12.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spans="1:27" ht="12.3">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spans="1:27" ht="12.3">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spans="1:27" ht="12.3">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spans="1:27" ht="12.3">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spans="1:27" ht="12.3">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spans="1:27" ht="12.3">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spans="1:27" ht="12.3">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spans="1:27" ht="12.3">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spans="1:27" ht="12.3">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spans="1:27" ht="1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spans="1:27" ht="12.3">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spans="1:27" ht="12.3">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spans="1:27" ht="12.3">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spans="1:27" ht="12.3">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spans="1:27" ht="12.3">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spans="1:27" ht="12.3">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spans="1:27" ht="12.3">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spans="1:27" ht="12.3">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spans="1:27" ht="12.3">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spans="1:27" ht="12.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spans="1:27" ht="12.3">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spans="1:27" ht="12.3">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spans="1:27" ht="12.3">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spans="1:27" ht="12.3">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spans="1:27" ht="12.3">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spans="1:27" ht="12.3">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spans="1:27" ht="12.3">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spans="1:27" ht="12.3">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spans="1:27" ht="12.3">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spans="1:27" ht="12.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spans="1:27" ht="12.3">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spans="1:27" ht="12.3">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spans="1:27" ht="12.3">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spans="1:27" ht="12.3">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spans="1:27" ht="12.3">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spans="1:27" ht="12.3">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spans="1:27" ht="12.3">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spans="1:27" ht="12.3">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spans="1:27" ht="12.3">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spans="1:27" ht="12.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spans="1:27" ht="12.3">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spans="1:27" ht="12.3">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spans="1:27" ht="12.3">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spans="1:27" ht="12.3">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spans="1:27" ht="12.3">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spans="1:27" ht="12.3">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spans="1:27" ht="12.3">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spans="1:27" ht="12.3">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spans="1:27" ht="12.3">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spans="1:27" ht="12.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spans="1:27" ht="12.3">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spans="1:27" ht="12.3">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spans="1:27" ht="12.3">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spans="1:27" ht="12.3">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spans="1:27" ht="12.3">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spans="1:27" ht="12.3">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spans="1:27" ht="12.3">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spans="1:27" ht="12.3">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spans="1:27" ht="12.3">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spans="1:27" ht="12.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spans="1:27" ht="12.3">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spans="1:27" ht="12.3">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spans="1:27" ht="12.3">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spans="1:27" ht="12.3">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spans="1:27" ht="12.3">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spans="1:27" ht="12.3">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spans="1:27" ht="12.3">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spans="1:27" ht="12.3">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spans="1:27" ht="12.3">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spans="1:27" ht="12.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spans="1:27" ht="12.3">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spans="1:27" ht="12.3">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spans="1:27" ht="12.3">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spans="1:27" ht="12.3">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spans="1:27" ht="12.3">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spans="1:27" ht="12.3">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spans="1:27" ht="12.3">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spans="1:27" ht="12.3">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spans="1:27" ht="12.3">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spans="1:27" ht="12.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spans="1:27" ht="12.3">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spans="1:27" ht="12.3">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spans="1:27" ht="12.3">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spans="1:27" ht="12.3">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spans="1:27" ht="12.3">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spans="1:27" ht="12.3">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spans="1:27" ht="12.3">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spans="1:27" ht="12.3">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spans="1:27" ht="12.3">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spans="1:27" ht="12.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spans="1:27" ht="12.3">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spans="1:27" ht="12.3">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spans="1:27" ht="12.3">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spans="1:27" ht="12.3">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spans="1:27" ht="12.3">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spans="1:27" ht="12.3">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spans="1:27" ht="12.3">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spans="1:27" ht="12.3">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spans="1:27" ht="12.3">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spans="1:27" ht="12.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spans="1:27" ht="12.3">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spans="1:27" ht="12.3">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spans="1:27" ht="12.3">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spans="1:27" ht="12.3">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spans="1:27" ht="12.3">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spans="1:27" ht="12.3">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spans="1:27" ht="12.3">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spans="1:27" ht="12.3">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spans="1:27" ht="12.3">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spans="1:27" ht="1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spans="1:27" ht="12.3">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spans="1:27" ht="12.3">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spans="1:27" ht="12.3">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spans="1:27" ht="12.3">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spans="1:27" ht="12.3">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spans="1:27" ht="12.3">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spans="1:27" ht="12.3">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spans="1:27" ht="12.3">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spans="1:27" ht="12.3">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spans="1:27" ht="12.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spans="1:27" ht="12.3">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spans="1:27" ht="12.3">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spans="1:27" ht="12.3">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spans="1:27" ht="12.3">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spans="1:27" ht="12.3">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spans="1:27" ht="12.3">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spans="1:27" ht="12.3">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spans="1:27" ht="12.3">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spans="1:27" ht="12.3">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spans="1:27" ht="12.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spans="1:27" ht="12.3">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spans="1:27" ht="12.3">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spans="1:27" ht="12.3">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spans="1:27" ht="12.3">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spans="1:27" ht="12.3">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spans="1:27" ht="12.3">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spans="1:27" ht="12.3">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spans="1:27" ht="12.3">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spans="1:27" ht="12.3">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spans="1:27" ht="12.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spans="1:27" ht="12.3">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spans="1:27" ht="12.3">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spans="1:27" ht="12.3">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spans="1:27" ht="12.3">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spans="1:27" ht="12.3">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spans="1:27" ht="12.3">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spans="1:27" ht="12.3">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spans="1:27" ht="12.3">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spans="1:27" ht="12.3">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spans="1:27" ht="12.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spans="1:27" ht="12.3">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spans="1:27" ht="12.3">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spans="1:27" ht="12.3">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spans="1:27" ht="12.3">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spans="1:27" ht="12.3">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spans="1:27" ht="12.3">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spans="1:27" ht="12.3">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spans="1:27" ht="12.3">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spans="1:27" ht="12.3">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spans="1:27" ht="12.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spans="1:27" ht="12.3">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spans="1:27" ht="12.3">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spans="1:27" ht="12.3">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spans="1:27" ht="12.3">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spans="1:27" ht="12.3">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spans="1:27" ht="12.3">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spans="1:27" ht="12.3">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spans="1:27" ht="12.3">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spans="1:27" ht="12.3">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spans="1:27" ht="12.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spans="1:27" ht="12.3">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spans="1:27" ht="12.3">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spans="1:27" ht="12.3">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spans="1:27" ht="12.3">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spans="1:27" ht="12.3">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spans="1:27" ht="12.3">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spans="1:27" ht="12.3">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spans="1:27" ht="12.3">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spans="1:27" ht="12.3">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spans="1:27" ht="12.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spans="1:27" ht="12.3">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spans="1:27" ht="12.3">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spans="1:27" ht="12.3">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spans="1:27" ht="12.3">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spans="1:27" ht="12.3">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spans="1:27" ht="12.3">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spans="1:27" ht="12.3">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spans="1:27" ht="12.3">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spans="1:27" ht="12.3">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spans="1:27" ht="12.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spans="1:27" ht="12.3">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spans="1:27" ht="12.3">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spans="1:27" ht="12.3">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spans="1:27" ht="12.3">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spans="1:27" ht="12.3">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spans="1:27" ht="12.3">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spans="1:27" ht="12.3">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spans="1:27" ht="12.3">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spans="1:27" ht="12.3">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spans="1:27" ht="12.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spans="1:27" ht="12.3">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spans="1:27" ht="12.3">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spans="1:27" ht="12.3">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spans="1:27" ht="12.3">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spans="1:27" ht="12.3">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spans="1:27" ht="12.3">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spans="1:27" ht="12.3">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spans="1:27" ht="12.3">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spans="1:27" ht="12.3">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spans="1:27" ht="1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spans="1:27" ht="12.3">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spans="1:27" ht="12.3">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spans="1:27" ht="12.3">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spans="1:27" ht="12.3">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spans="1:27" ht="12.3">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spans="1:27" ht="12.3">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spans="1:27" ht="12.3">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spans="1:27" ht="12.3">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spans="1:27" ht="12.3">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spans="1:27" ht="12.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spans="1:27" ht="12.3">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spans="1:27" ht="12.3">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spans="1:27" ht="12.3">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spans="1:27" ht="12.3">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spans="1:27" ht="12.3">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spans="1:27" ht="12.3">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spans="1:27" ht="12.3">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spans="1:27" ht="12.3">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spans="1:27" ht="12.3">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spans="1:27" ht="12.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spans="1:27" ht="12.3">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spans="1:27" ht="12.3">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spans="1:27" ht="12.3">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spans="1:27" ht="12.3">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spans="1:27" ht="12.3">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spans="1:27" ht="12.3">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spans="1:27" ht="12.3">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spans="1:27" ht="12.3">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spans="1:27" ht="12.3">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spans="1:27" ht="12.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spans="1:27" ht="12.3">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spans="1:27" ht="12.3">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spans="1:27" ht="12.3">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spans="1:27" ht="12.3">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spans="1:27" ht="12.3">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spans="1:27" ht="12.3">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spans="1:27" ht="12.3">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spans="1:27" ht="12.3">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spans="1:27" ht="12.3">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spans="1:27" ht="12.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spans="1:27" ht="12.3">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spans="1:27" ht="12.3">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spans="1:27" ht="12.3">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spans="1:27" ht="12.3">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spans="1:27" ht="12.3">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spans="1:27" ht="12.3">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spans="1:27" ht="12.3">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spans="1:27" ht="12.3">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spans="1:27" ht="12.3">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spans="1:27" ht="12.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spans="1:27" ht="12.3">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spans="1:27" ht="12.3">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spans="1:27" ht="12.3">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spans="1:27" ht="12.3">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spans="1:27" ht="12.3">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spans="1:27" ht="12.3">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spans="1:27" ht="12.3">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spans="1:27" ht="12.3">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spans="1:27" ht="12.3">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spans="1:27" ht="12.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spans="1:27" ht="12.3">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spans="1:27" ht="12.3">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spans="1:27" ht="12.3">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spans="1:27" ht="12.3">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spans="1:27" ht="12.3">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spans="1:27" ht="12.3">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spans="1:27" ht="12.3">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spans="1:27" ht="12.3">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spans="1:27" ht="12.3">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spans="1:27" ht="12.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spans="1:27" ht="12.3">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spans="1:27" ht="12.3">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spans="1:27" ht="12.3">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spans="1:27" ht="12.3">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spans="1:27" ht="12.3">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spans="1:27" ht="12.3">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spans="1:27" ht="12.3">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spans="1:27" ht="12.3">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spans="1:27" ht="12.3">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spans="1:27" ht="12.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spans="1:27" ht="12.3">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spans="1:27" ht="12.3">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spans="1:27" ht="12.3">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spans="1:27" ht="12.3">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spans="1:27" ht="12.3">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spans="1:27" ht="12.3">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spans="1:27" ht="12.3">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spans="1:27" ht="12.3">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spans="1:27" ht="12.3">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spans="1:27" ht="12.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spans="1:27" ht="12.3">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spans="1:27" ht="12.3">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spans="1:27" ht="12.3">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spans="1:27" ht="12.3">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spans="1:27" ht="12.3">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spans="1:27" ht="12.3">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spans="1:27" ht="12.3">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spans="1:27" ht="12.3">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spans="1:27" ht="12.3">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spans="1:27" ht="1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spans="1:27" ht="12.3">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spans="1:27" ht="12.3">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spans="1:27" ht="12.3">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spans="1:27" ht="12.3">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spans="1:27" ht="12.3">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spans="1:27" ht="12.3">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spans="1:27" ht="12.3">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spans="1:27" ht="12.3">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spans="1:27" ht="12.3">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spans="1:27" ht="12.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spans="1:27" ht="12.3">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spans="1:27" ht="12.3">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spans="1:27" ht="12.3">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spans="1:27" ht="12.3">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spans="1:27" ht="12.3">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spans="1:27" ht="12.3">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spans="1:27" ht="12.3">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spans="1:27" ht="12.3">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spans="1:27" ht="12.3">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spans="1:27" ht="12.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spans="1:27" ht="12.3">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spans="1:27" ht="12.3">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spans="1:27" ht="12.3">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spans="1:27" ht="12.3">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spans="1:27" ht="12.3">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spans="1:27" ht="12.3">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spans="1:27" ht="12.3">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spans="1:27" ht="12.3">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spans="1:27" ht="12.3">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spans="1:27" ht="12.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spans="1:27" ht="12.3">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spans="1:27" ht="12.3">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spans="1:27" ht="12.3">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spans="1:27" ht="12.3">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spans="1:27" ht="12.3">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spans="1:27" ht="12.3">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spans="1:27" ht="12.3">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spans="1:27" ht="12.3">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spans="1:27" ht="12.3">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spans="1:27" ht="12.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spans="1:27" ht="12.3">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spans="1:27" ht="12.3">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spans="1:27" ht="12.3">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spans="1:27" ht="12.3">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spans="1:27" ht="12.3">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spans="1:27" ht="12.3">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spans="1:27" ht="12.3">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spans="1:27" ht="12.3">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spans="1:27" ht="12.3">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spans="1:27" ht="12.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spans="1:27" ht="12.3">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spans="1:27" ht="12.3">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spans="1:27" ht="12.3">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spans="1:27" ht="12.3">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spans="1:27" ht="12.3">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spans="1:27" ht="12.3">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spans="1:27" ht="12.3">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spans="1:27" ht="12.3">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spans="1:27" ht="12.3">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spans="1:27" ht="12.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spans="1:27" ht="12.3">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spans="1:27" ht="12.3">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spans="1:27" ht="12.3">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spans="1:27" ht="12.3">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spans="1:27" ht="12.3">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spans="1:27" ht="12.3">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spans="1:27" ht="12.3">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spans="1:27" ht="12.3">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spans="1:27" ht="12.3">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spans="1:27" ht="12.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spans="1:27" ht="12.3">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spans="1:27" ht="12.3">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spans="1:27" ht="12.3">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spans="1:27" ht="12.3">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spans="1:27" ht="12.3">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spans="1:27" ht="12.3">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spans="1:27" ht="12.3">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spans="1:27" ht="12.3">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spans="1:27" ht="12.3">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spans="1:27" ht="12.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spans="1:27" ht="12.3">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spans="1:27" ht="12.3">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spans="1:27" ht="12.3">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spans="1:27" ht="12.3">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spans="1:27" ht="12.3">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spans="1:27" ht="12.3">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spans="1:27" ht="12.3">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spans="1:27" ht="12.3">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spans="1:27" ht="12.3">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spans="1:27" ht="12.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spans="1:27" ht="12.3">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spans="1:27" ht="12.3">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spans="1:27" ht="12.3">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spans="1:27" ht="12.3">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spans="1:27" ht="12.3">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spans="1:27" ht="12.3">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spans="1:27" ht="12.3">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spans="1:27" ht="12.3">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spans="1:27" ht="12.3">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spans="1:27" ht="1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spans="1:27" ht="12.3">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spans="1:27" ht="12.3">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spans="1:27" ht="12.3">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spans="1:27" ht="12.3">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spans="1:27" ht="12.3">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spans="1:27" ht="12.3">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spans="1:27" ht="12.3">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spans="1:27" ht="12.3">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spans="1:27" ht="12.3">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spans="1:27" ht="12.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spans="1:27" ht="12.3">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spans="1:27" ht="12.3">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spans="1:27" ht="12.3">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spans="1:27" ht="12.3">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spans="1:27" ht="12.3">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spans="1:27" ht="12.3">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sheetData>
  <mergeCells count="21">
    <mergeCell ref="G74:J74"/>
    <mergeCell ref="G75:J75"/>
    <mergeCell ref="G76:J76"/>
    <mergeCell ref="G77:J77"/>
    <mergeCell ref="G64:J64"/>
    <mergeCell ref="G65:J65"/>
    <mergeCell ref="G66:J66"/>
    <mergeCell ref="G67:J67"/>
    <mergeCell ref="G68:J68"/>
    <mergeCell ref="G69:J69"/>
    <mergeCell ref="G70:J70"/>
    <mergeCell ref="G62:J62"/>
    <mergeCell ref="G63:J63"/>
    <mergeCell ref="G71:J71"/>
    <mergeCell ref="G72:J72"/>
    <mergeCell ref="G73:J73"/>
    <mergeCell ref="B2:R2"/>
    <mergeCell ref="B30:R30"/>
    <mergeCell ref="C59:J59"/>
    <mergeCell ref="G60:J60"/>
    <mergeCell ref="G61:J6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J1017"/>
  <sheetViews>
    <sheetView workbookViewId="0"/>
  </sheetViews>
  <sheetFormatPr defaultColWidth="12.609375" defaultRowHeight="15.75" customHeight="1"/>
  <cols>
    <col min="1" max="1" width="12.109375" customWidth="1"/>
    <col min="2" max="2" width="9.5" customWidth="1"/>
    <col min="3" max="3" width="12.88671875" customWidth="1"/>
    <col min="6" max="6" width="7.88671875" customWidth="1"/>
    <col min="7" max="7" width="10.38671875" customWidth="1"/>
    <col min="8" max="8" width="9.38671875" customWidth="1"/>
    <col min="9" max="11" width="11.38671875" customWidth="1"/>
    <col min="12" max="12" width="9.5" customWidth="1"/>
    <col min="13" max="13" width="85.71875" customWidth="1"/>
    <col min="14" max="14" width="11.38671875" customWidth="1"/>
    <col min="15" max="15" width="76.5" customWidth="1"/>
    <col min="16" max="16" width="3.609375" customWidth="1"/>
  </cols>
  <sheetData>
    <row r="1" spans="1:22" ht="61.5">
      <c r="A1" s="8"/>
      <c r="B1" s="8"/>
      <c r="C1" s="8"/>
      <c r="D1" s="8"/>
      <c r="E1" s="8"/>
      <c r="F1" s="8"/>
      <c r="G1" s="8"/>
      <c r="H1" s="8"/>
      <c r="I1" s="8"/>
      <c r="J1" s="8"/>
      <c r="K1" s="8"/>
      <c r="L1" s="46" t="s">
        <v>118</v>
      </c>
      <c r="M1" s="47" t="s">
        <v>119</v>
      </c>
      <c r="N1" s="8"/>
      <c r="O1" s="8"/>
      <c r="P1" s="8"/>
      <c r="Q1" s="8"/>
      <c r="R1" s="8"/>
      <c r="S1" s="8"/>
      <c r="T1" s="8"/>
      <c r="U1" s="8"/>
      <c r="V1" s="8"/>
    </row>
    <row r="2" spans="1:22" ht="49.2">
      <c r="A2" s="8"/>
      <c r="B2" s="8"/>
      <c r="C2" s="8"/>
      <c r="D2" s="8"/>
      <c r="E2" s="8"/>
      <c r="F2" s="8"/>
      <c r="G2" s="8"/>
      <c r="H2" s="8"/>
      <c r="I2" s="8"/>
      <c r="J2" s="8"/>
      <c r="K2" s="8"/>
      <c r="L2" s="46" t="s">
        <v>120</v>
      </c>
      <c r="M2" s="47" t="s">
        <v>121</v>
      </c>
      <c r="N2" s="8"/>
      <c r="O2" s="8"/>
      <c r="P2" s="8"/>
      <c r="Q2" s="8"/>
      <c r="R2" s="8"/>
      <c r="S2" s="8"/>
      <c r="T2" s="8"/>
      <c r="U2" s="8"/>
      <c r="V2" s="8"/>
    </row>
    <row r="3" spans="1:22" ht="12.3">
      <c r="A3" s="8"/>
      <c r="B3" s="8"/>
      <c r="C3" s="8"/>
      <c r="D3" s="8"/>
      <c r="E3" s="8"/>
      <c r="F3" s="8"/>
      <c r="G3" s="8"/>
      <c r="H3" s="8"/>
      <c r="I3" s="8"/>
      <c r="J3" s="8"/>
      <c r="K3" s="8"/>
      <c r="L3" s="48"/>
      <c r="M3" s="8" t="s">
        <v>122</v>
      </c>
      <c r="N3" s="8"/>
      <c r="O3" s="8"/>
      <c r="P3" s="8"/>
      <c r="Q3" s="8"/>
      <c r="R3" s="8"/>
      <c r="S3" s="8"/>
      <c r="T3" s="8"/>
      <c r="U3" s="8"/>
      <c r="V3" s="8"/>
    </row>
    <row r="4" spans="1:22" ht="196.8">
      <c r="A4" s="8"/>
      <c r="B4" s="8"/>
      <c r="C4" s="8"/>
      <c r="D4" s="8"/>
      <c r="E4" s="8"/>
      <c r="F4" s="8"/>
      <c r="G4" s="8"/>
      <c r="H4" s="8"/>
      <c r="I4" s="8"/>
      <c r="J4" s="8"/>
      <c r="K4" s="8"/>
      <c r="L4" s="46" t="s">
        <v>123</v>
      </c>
      <c r="M4" s="47" t="s">
        <v>124</v>
      </c>
      <c r="N4" s="8"/>
      <c r="O4" s="8"/>
      <c r="P4" s="8"/>
      <c r="Q4" s="8"/>
      <c r="R4" s="8"/>
      <c r="S4" s="8"/>
      <c r="T4" s="8"/>
      <c r="U4" s="8"/>
      <c r="V4" s="8"/>
    </row>
    <row r="5" spans="1:22" ht="123">
      <c r="A5" s="8"/>
      <c r="B5" s="8"/>
      <c r="C5" s="8"/>
      <c r="D5" s="8"/>
      <c r="E5" s="8"/>
      <c r="F5" s="8"/>
      <c r="G5" s="8"/>
      <c r="H5" s="8"/>
      <c r="I5" s="8"/>
      <c r="J5" s="8"/>
      <c r="K5" s="8"/>
      <c r="L5" s="46" t="s">
        <v>125</v>
      </c>
      <c r="M5" s="47" t="s">
        <v>126</v>
      </c>
      <c r="N5" s="8"/>
      <c r="O5" s="8"/>
      <c r="P5" s="8"/>
      <c r="Q5" s="8"/>
      <c r="R5" s="8"/>
      <c r="S5" s="8"/>
      <c r="T5" s="8"/>
      <c r="U5" s="8"/>
      <c r="V5" s="8"/>
    </row>
    <row r="6" spans="1:22" ht="24.6">
      <c r="A6" s="8"/>
      <c r="B6" s="8"/>
      <c r="C6" s="8"/>
      <c r="D6" s="8"/>
      <c r="E6" s="8"/>
      <c r="F6" s="8"/>
      <c r="G6" s="8"/>
      <c r="H6" s="8"/>
      <c r="I6" s="8"/>
      <c r="J6" s="8"/>
      <c r="K6" s="8"/>
      <c r="L6" s="46" t="s">
        <v>127</v>
      </c>
      <c r="M6" s="47" t="s">
        <v>128</v>
      </c>
      <c r="N6" s="8"/>
      <c r="O6" s="8"/>
      <c r="P6" s="8"/>
      <c r="Q6" s="8"/>
      <c r="R6" s="8"/>
      <c r="S6" s="8"/>
      <c r="T6" s="8"/>
      <c r="U6" s="8"/>
      <c r="V6" s="8"/>
    </row>
    <row r="7" spans="1:22" ht="123">
      <c r="A7" s="8"/>
      <c r="B7" s="8"/>
      <c r="C7" s="8"/>
      <c r="D7" s="8"/>
      <c r="E7" s="8"/>
      <c r="F7" s="8"/>
      <c r="G7" s="8"/>
      <c r="H7" s="8"/>
      <c r="I7" s="8"/>
      <c r="J7" s="8"/>
      <c r="K7" s="8"/>
      <c r="L7" s="46" t="s">
        <v>129</v>
      </c>
      <c r="M7" s="47" t="s">
        <v>130</v>
      </c>
      <c r="N7" s="8"/>
      <c r="O7" s="8"/>
      <c r="P7" s="8"/>
      <c r="Q7" s="8"/>
      <c r="R7" s="8"/>
      <c r="S7" s="8"/>
      <c r="T7" s="8"/>
      <c r="U7" s="8"/>
      <c r="V7" s="8"/>
    </row>
    <row r="8" spans="1:22" ht="12.3">
      <c r="A8" s="8"/>
      <c r="B8" s="8"/>
      <c r="C8" s="8"/>
      <c r="D8" s="8"/>
      <c r="E8" s="8"/>
      <c r="F8" s="8"/>
      <c r="G8" s="8"/>
      <c r="H8" s="8"/>
      <c r="I8" s="8"/>
      <c r="J8" s="8"/>
      <c r="K8" s="8"/>
      <c r="L8" s="8"/>
      <c r="M8" s="8"/>
      <c r="N8" s="8"/>
      <c r="O8" s="8"/>
      <c r="P8" s="8"/>
      <c r="Q8" s="8"/>
      <c r="R8" s="8"/>
      <c r="S8" s="8"/>
      <c r="T8" s="8"/>
      <c r="U8" s="8"/>
      <c r="V8" s="8"/>
    </row>
    <row r="9" spans="1:22" ht="12.3">
      <c r="A9" s="8"/>
      <c r="B9" s="8"/>
      <c r="C9" s="8"/>
      <c r="D9" s="8" t="s">
        <v>62</v>
      </c>
      <c r="E9" s="8" t="s">
        <v>61</v>
      </c>
      <c r="F9" s="8"/>
      <c r="G9" s="8" t="s">
        <v>131</v>
      </c>
      <c r="H9" s="8"/>
      <c r="I9" s="8" t="s">
        <v>132</v>
      </c>
      <c r="J9" s="8"/>
      <c r="K9" s="8"/>
      <c r="L9" s="8"/>
      <c r="M9" s="8"/>
      <c r="N9" s="8"/>
      <c r="O9" s="8"/>
      <c r="P9" s="8"/>
      <c r="Q9" s="8"/>
      <c r="R9" s="8"/>
      <c r="S9" s="8"/>
      <c r="T9" s="8"/>
      <c r="U9" s="8"/>
      <c r="V9" s="8"/>
    </row>
    <row r="10" spans="1:22" ht="12.3">
      <c r="A10" s="49" t="s">
        <v>58</v>
      </c>
      <c r="B10" s="12" t="s">
        <v>59</v>
      </c>
      <c r="C10" s="8" t="s">
        <v>133</v>
      </c>
      <c r="D10" s="8" t="s">
        <v>134</v>
      </c>
      <c r="E10" s="8" t="s">
        <v>135</v>
      </c>
      <c r="F10" s="8" t="s">
        <v>136</v>
      </c>
      <c r="G10" s="8" t="s">
        <v>137</v>
      </c>
      <c r="H10" s="8" t="s">
        <v>138</v>
      </c>
      <c r="I10" s="8" t="s">
        <v>139</v>
      </c>
      <c r="J10" s="8" t="s">
        <v>140</v>
      </c>
      <c r="K10" s="8"/>
      <c r="L10" s="8"/>
      <c r="M10" s="8"/>
      <c r="N10" s="8"/>
      <c r="O10" s="8"/>
      <c r="P10" s="8"/>
      <c r="Q10" s="8"/>
      <c r="R10" s="8"/>
      <c r="S10" s="8"/>
      <c r="T10" s="8"/>
      <c r="U10" s="8"/>
      <c r="V10" s="8"/>
    </row>
    <row r="11" spans="1:22" ht="12.3">
      <c r="A11" s="50">
        <v>1</v>
      </c>
      <c r="B11" s="16" t="s">
        <v>75</v>
      </c>
      <c r="C11" s="8">
        <v>0</v>
      </c>
      <c r="D11" s="8">
        <v>1.6E-2</v>
      </c>
      <c r="E11" s="2">
        <v>1.6E-2</v>
      </c>
      <c r="F11" s="8">
        <v>0.4</v>
      </c>
      <c r="G11" s="51">
        <v>6.4111516108960949E-6</v>
      </c>
      <c r="H11" s="8">
        <v>0.40899999999999997</v>
      </c>
      <c r="I11" s="8">
        <v>4.3040000000000002E-2</v>
      </c>
      <c r="J11" s="8">
        <v>0.45</v>
      </c>
      <c r="K11" s="8"/>
      <c r="L11" s="8"/>
      <c r="M11" s="8"/>
      <c r="N11" s="8"/>
      <c r="O11" s="8"/>
      <c r="P11" s="8"/>
      <c r="Q11" s="8"/>
      <c r="R11" s="8"/>
      <c r="S11" s="8">
        <v>0</v>
      </c>
      <c r="T11" s="8">
        <v>1.6E-2</v>
      </c>
      <c r="U11" s="8">
        <v>4.3040000000000002E-2</v>
      </c>
      <c r="V11" s="8"/>
    </row>
    <row r="12" spans="1:22" ht="12.3">
      <c r="A12" s="50">
        <v>2</v>
      </c>
      <c r="B12" s="16" t="s">
        <v>76</v>
      </c>
      <c r="C12" s="8">
        <v>0.05</v>
      </c>
      <c r="D12" s="8">
        <v>1.7000000000000001E-2</v>
      </c>
      <c r="E12" s="2">
        <v>1.61E-2</v>
      </c>
      <c r="F12" s="8">
        <v>0.4</v>
      </c>
      <c r="G12" s="52">
        <v>3.1640624984280779E-3</v>
      </c>
      <c r="H12" s="8">
        <v>0.40899999999999997</v>
      </c>
      <c r="I12" s="8">
        <v>4.3299999999999998E-2</v>
      </c>
      <c r="J12" s="8">
        <v>0.45</v>
      </c>
      <c r="K12" s="8"/>
      <c r="L12" s="8"/>
      <c r="M12" s="8"/>
      <c r="N12" s="8"/>
      <c r="O12" s="8"/>
      <c r="P12" s="8"/>
      <c r="Q12" s="8"/>
      <c r="R12" s="8"/>
      <c r="S12" s="8">
        <v>0.05</v>
      </c>
      <c r="T12" s="8">
        <v>1.7000000000000001E-2</v>
      </c>
      <c r="U12" s="8">
        <v>4.3299999999999998E-2</v>
      </c>
      <c r="V12" s="8"/>
    </row>
    <row r="13" spans="1:22" ht="12.3">
      <c r="A13" s="50">
        <v>3</v>
      </c>
      <c r="B13" s="16" t="s">
        <v>77</v>
      </c>
      <c r="C13" s="8">
        <v>0.1</v>
      </c>
      <c r="D13" s="8">
        <v>1.9E-2</v>
      </c>
      <c r="E13" s="2">
        <v>1.6199999999999999E-2</v>
      </c>
      <c r="F13" s="8">
        <v>0.4</v>
      </c>
      <c r="G13" s="52">
        <v>6.3281249633219397E-3</v>
      </c>
      <c r="H13" s="8">
        <v>0.40899999999999997</v>
      </c>
      <c r="I13" s="8">
        <v>4.4249999999999998E-2</v>
      </c>
      <c r="J13" s="8">
        <v>0.45</v>
      </c>
      <c r="K13" s="8"/>
      <c r="L13" s="8"/>
      <c r="M13" s="8"/>
      <c r="N13" s="8"/>
      <c r="O13" s="8"/>
      <c r="P13" s="8"/>
      <c r="Q13" s="8"/>
      <c r="R13" s="8"/>
      <c r="S13" s="8">
        <v>0.1</v>
      </c>
      <c r="T13" s="8">
        <v>1.9E-2</v>
      </c>
      <c r="U13" s="8">
        <v>4.4249999999999998E-2</v>
      </c>
      <c r="V13" s="8"/>
    </row>
    <row r="14" spans="1:22" ht="12.3">
      <c r="A14" s="50">
        <v>4</v>
      </c>
      <c r="B14" s="16" t="s">
        <v>78</v>
      </c>
      <c r="C14" s="8">
        <v>0.15</v>
      </c>
      <c r="D14" s="8">
        <v>2.3E-2</v>
      </c>
      <c r="E14" s="2">
        <v>1.66E-2</v>
      </c>
      <c r="F14" s="8">
        <v>0.4</v>
      </c>
      <c r="G14" s="52">
        <v>1.265625001047942E-2</v>
      </c>
      <c r="H14" s="8">
        <v>0.40899999999999997</v>
      </c>
      <c r="I14" s="8">
        <v>4.5600000000000002E-2</v>
      </c>
      <c r="J14" s="8">
        <v>0.45</v>
      </c>
      <c r="K14" s="8"/>
      <c r="L14" s="8"/>
      <c r="M14" s="8"/>
      <c r="N14" s="8"/>
      <c r="O14" s="8"/>
      <c r="P14" s="8"/>
      <c r="Q14" s="8"/>
      <c r="R14" s="8"/>
      <c r="S14" s="8">
        <v>0.15</v>
      </c>
      <c r="T14" s="8">
        <v>2.3E-2</v>
      </c>
      <c r="U14" s="8">
        <v>4.5600000000000002E-2</v>
      </c>
      <c r="V14" s="8"/>
    </row>
    <row r="15" spans="1:22" ht="12.3">
      <c r="A15" s="50">
        <v>5</v>
      </c>
      <c r="B15" s="16" t="s">
        <v>79</v>
      </c>
      <c r="C15" s="8">
        <v>0.2</v>
      </c>
      <c r="D15" s="8">
        <v>0.03</v>
      </c>
      <c r="E15" s="2">
        <v>2.1999999999999999E-2</v>
      </c>
      <c r="F15" s="8">
        <v>0.4</v>
      </c>
      <c r="G15" s="52">
        <v>2.531250002095884E-2</v>
      </c>
      <c r="H15" s="8">
        <v>0.40899999999999997</v>
      </c>
      <c r="I15" s="8">
        <v>4.82E-2</v>
      </c>
      <c r="J15" s="8">
        <v>0.45</v>
      </c>
      <c r="K15" s="8"/>
      <c r="L15" s="8"/>
      <c r="M15" s="8"/>
      <c r="N15" s="8"/>
      <c r="O15" s="8"/>
      <c r="P15" s="8"/>
      <c r="Q15" s="8"/>
      <c r="R15" s="8"/>
      <c r="S15" s="8">
        <v>0.2</v>
      </c>
      <c r="T15" s="8">
        <v>0.03</v>
      </c>
      <c r="U15" s="8">
        <v>4.82E-2</v>
      </c>
      <c r="V15" s="8"/>
    </row>
    <row r="16" spans="1:22" ht="12.3">
      <c r="A16" s="50">
        <v>6</v>
      </c>
      <c r="B16" s="16" t="s">
        <v>80</v>
      </c>
      <c r="C16" s="8">
        <v>0.25</v>
      </c>
      <c r="D16" s="8">
        <v>0.05</v>
      </c>
      <c r="E16" s="2">
        <v>3.5000000000000003E-2</v>
      </c>
      <c r="F16" s="8">
        <v>0.4</v>
      </c>
      <c r="G16" s="52">
        <v>5.0625000023429248E-2</v>
      </c>
      <c r="H16" s="8">
        <v>0.40899999999999997</v>
      </c>
      <c r="I16" s="8">
        <v>5.3900000000000003E-2</v>
      </c>
      <c r="J16" s="8">
        <v>0.45</v>
      </c>
      <c r="K16" s="8"/>
      <c r="L16" s="8"/>
      <c r="M16" s="8"/>
      <c r="N16" s="8"/>
      <c r="O16" s="8"/>
      <c r="P16" s="8"/>
      <c r="Q16" s="8"/>
      <c r="R16" s="8"/>
      <c r="S16" s="8">
        <v>0.25</v>
      </c>
      <c r="T16" s="8">
        <v>0.05</v>
      </c>
      <c r="U16" s="8">
        <v>5.3900000000000003E-2</v>
      </c>
      <c r="V16" s="8"/>
    </row>
    <row r="17" spans="1:22" ht="12.3">
      <c r="A17" s="50">
        <v>7</v>
      </c>
      <c r="B17" s="16" t="s">
        <v>81</v>
      </c>
      <c r="C17" s="8">
        <v>0.3</v>
      </c>
      <c r="D17" s="8">
        <v>0.08</v>
      </c>
      <c r="E17" s="2">
        <v>0.06</v>
      </c>
      <c r="F17" s="8">
        <v>0.4</v>
      </c>
      <c r="G17" s="52">
        <v>0.10028739287352589</v>
      </c>
      <c r="H17" s="8">
        <v>0.40899999999999997</v>
      </c>
      <c r="I17" s="8">
        <v>7.0999999999999994E-2</v>
      </c>
      <c r="J17" s="8">
        <v>0.45</v>
      </c>
      <c r="K17" s="8"/>
      <c r="L17" s="8"/>
      <c r="M17" s="8"/>
      <c r="N17" s="8"/>
      <c r="O17" s="8"/>
      <c r="P17" s="8"/>
      <c r="Q17" s="8"/>
      <c r="R17" s="8"/>
      <c r="S17" s="8">
        <v>0.3</v>
      </c>
      <c r="T17" s="8">
        <v>0.08</v>
      </c>
      <c r="U17" s="8">
        <v>7.0999999999999994E-2</v>
      </c>
      <c r="V17" s="8"/>
    </row>
    <row r="18" spans="1:22" ht="12.3">
      <c r="A18" s="50">
        <v>8</v>
      </c>
      <c r="B18" s="16" t="s">
        <v>82</v>
      </c>
      <c r="C18" s="8">
        <v>0.35</v>
      </c>
      <c r="D18" s="8">
        <v>0.15</v>
      </c>
      <c r="E18" s="2">
        <v>0.13</v>
      </c>
      <c r="F18" s="8">
        <v>0.4</v>
      </c>
      <c r="G18" s="52">
        <v>0.1732346012257808</v>
      </c>
      <c r="H18" s="8">
        <v>0.40899999999999997</v>
      </c>
      <c r="I18" s="8">
        <v>0.1145</v>
      </c>
      <c r="J18" s="8">
        <v>0.45</v>
      </c>
      <c r="K18" s="8"/>
      <c r="L18" s="8"/>
      <c r="M18" s="8"/>
      <c r="N18" s="8"/>
      <c r="O18" s="8"/>
      <c r="P18" s="8"/>
      <c r="Q18" s="8"/>
      <c r="R18" s="8"/>
      <c r="S18" s="8">
        <v>0.35</v>
      </c>
      <c r="T18" s="8">
        <v>0.15</v>
      </c>
      <c r="U18" s="8">
        <v>0.1145</v>
      </c>
      <c r="V18" s="8"/>
    </row>
    <row r="19" spans="1:22" ht="12.3">
      <c r="A19" s="50">
        <v>9</v>
      </c>
      <c r="B19" s="16" t="s">
        <v>83</v>
      </c>
      <c r="C19" s="8">
        <v>0.4</v>
      </c>
      <c r="D19" s="8">
        <v>0.25</v>
      </c>
      <c r="E19" s="2">
        <v>0.245</v>
      </c>
      <c r="F19" s="8">
        <v>0.4</v>
      </c>
      <c r="G19" s="52">
        <v>0.27288342467312432</v>
      </c>
      <c r="H19" s="8">
        <v>0.40899999999999997</v>
      </c>
      <c r="I19" s="8">
        <v>0.23799999999999999</v>
      </c>
      <c r="J19" s="8">
        <v>0.45</v>
      </c>
      <c r="K19" s="8"/>
      <c r="L19" s="8"/>
      <c r="M19" s="8"/>
      <c r="N19" s="8"/>
      <c r="O19" s="8"/>
      <c r="P19" s="8"/>
      <c r="Q19" s="8"/>
      <c r="R19" s="8"/>
      <c r="S19" s="8">
        <v>0.4</v>
      </c>
      <c r="T19" s="8">
        <v>0.25</v>
      </c>
      <c r="U19" s="8">
        <v>0.23799999999999999</v>
      </c>
      <c r="V19" s="8"/>
    </row>
    <row r="20" spans="1:22" ht="12.3">
      <c r="A20" s="50">
        <v>10</v>
      </c>
      <c r="B20" s="16" t="s">
        <v>84</v>
      </c>
      <c r="C20" s="8">
        <v>0.41666499999999995</v>
      </c>
      <c r="D20" s="8">
        <v>0.3</v>
      </c>
      <c r="E20" s="2">
        <v>0.29299999999999998</v>
      </c>
      <c r="F20" s="8">
        <v>0.4</v>
      </c>
      <c r="G20" s="52">
        <v>0.34732158241373379</v>
      </c>
      <c r="H20" s="8">
        <v>0.40899999999999997</v>
      </c>
      <c r="I20" s="8">
        <v>0.3</v>
      </c>
      <c r="J20" s="8">
        <v>0.45</v>
      </c>
      <c r="K20" s="8"/>
      <c r="L20" s="8"/>
      <c r="M20" s="8"/>
      <c r="N20" s="8"/>
      <c r="O20" s="8"/>
      <c r="P20" s="8"/>
      <c r="Q20" s="8"/>
      <c r="R20" s="8"/>
      <c r="S20" s="8">
        <v>0.41666499999999995</v>
      </c>
      <c r="T20" s="8">
        <v>0.3</v>
      </c>
      <c r="U20" s="8">
        <v>0.3</v>
      </c>
      <c r="V20" s="8"/>
    </row>
    <row r="21" spans="1:22" ht="12.3">
      <c r="A21" s="50">
        <v>11</v>
      </c>
      <c r="B21" s="43" t="s">
        <v>85</v>
      </c>
      <c r="C21" s="8">
        <v>0.43333000000000005</v>
      </c>
      <c r="D21" s="8">
        <v>0.34</v>
      </c>
      <c r="E21" s="2">
        <v>0.35199999999999998</v>
      </c>
      <c r="F21" s="8">
        <v>0.4</v>
      </c>
      <c r="G21" s="52">
        <v>0.39340671841555686</v>
      </c>
      <c r="H21" s="8">
        <v>0.40899999999999997</v>
      </c>
      <c r="I21" s="8">
        <v>0.38</v>
      </c>
      <c r="J21" s="8">
        <v>0.45</v>
      </c>
      <c r="K21" s="8"/>
      <c r="L21" s="8"/>
      <c r="M21" s="8"/>
      <c r="N21" s="8"/>
      <c r="O21" s="8"/>
      <c r="P21" s="8"/>
      <c r="Q21" s="8"/>
      <c r="R21" s="8"/>
      <c r="S21" s="8">
        <v>0.43333000000000005</v>
      </c>
      <c r="T21" s="8">
        <v>0.34</v>
      </c>
      <c r="U21" s="8">
        <v>0.38</v>
      </c>
      <c r="V21" s="8"/>
    </row>
    <row r="22" spans="1:22" ht="12.3">
      <c r="A22" s="50">
        <v>12</v>
      </c>
      <c r="B22" s="16" t="s">
        <v>86</v>
      </c>
      <c r="C22" s="8">
        <v>0.45</v>
      </c>
      <c r="D22" s="8">
        <v>0.4</v>
      </c>
      <c r="E22" s="2">
        <v>0.4</v>
      </c>
      <c r="F22" s="8">
        <v>0.4</v>
      </c>
      <c r="G22" s="52">
        <v>0.40900772878777658</v>
      </c>
      <c r="H22" s="8">
        <v>0.40899999999999997</v>
      </c>
      <c r="I22" s="8">
        <v>0.45</v>
      </c>
      <c r="J22" s="8">
        <v>0.45</v>
      </c>
      <c r="K22" s="8"/>
      <c r="L22" s="8"/>
      <c r="M22" s="8"/>
      <c r="N22" s="8"/>
      <c r="O22" s="8"/>
      <c r="P22" s="8"/>
      <c r="Q22" s="8"/>
      <c r="R22" s="8"/>
      <c r="S22" s="8">
        <v>0.45</v>
      </c>
      <c r="T22" s="8">
        <v>0.4</v>
      </c>
      <c r="U22" s="8">
        <v>0.45</v>
      </c>
      <c r="V22" s="8"/>
    </row>
    <row r="23" spans="1:22" ht="12.3">
      <c r="A23" s="50">
        <v>13</v>
      </c>
      <c r="B23" s="43" t="s">
        <v>87</v>
      </c>
      <c r="C23" s="8">
        <v>0.466665</v>
      </c>
      <c r="D23" s="8">
        <v>0.44</v>
      </c>
      <c r="E23" s="2">
        <v>0.44</v>
      </c>
      <c r="F23" s="8">
        <v>0.4</v>
      </c>
      <c r="G23" s="52">
        <v>0.4417082790186182</v>
      </c>
      <c r="H23" s="8">
        <v>0.40899999999999997</v>
      </c>
      <c r="I23" s="8">
        <v>0.55000000000000004</v>
      </c>
      <c r="J23" s="8">
        <v>0.45</v>
      </c>
      <c r="K23" s="8"/>
      <c r="L23" s="8"/>
      <c r="M23" s="8"/>
      <c r="N23" s="8"/>
      <c r="O23" s="8"/>
      <c r="P23" s="8"/>
      <c r="Q23" s="8"/>
      <c r="R23" s="8"/>
      <c r="S23" s="8">
        <v>0.466665</v>
      </c>
      <c r="T23" s="8">
        <v>0.44</v>
      </c>
      <c r="U23" s="8">
        <v>0.55000000000000004</v>
      </c>
      <c r="V23" s="8"/>
    </row>
    <row r="24" spans="1:22" ht="12.3">
      <c r="A24" s="50">
        <v>14</v>
      </c>
      <c r="B24" s="16" t="s">
        <v>88</v>
      </c>
      <c r="C24" s="8">
        <v>0.48333000000000004</v>
      </c>
      <c r="D24" s="8">
        <v>0.49</v>
      </c>
      <c r="E24" s="2">
        <v>0.51</v>
      </c>
      <c r="F24" s="8">
        <v>0.4</v>
      </c>
      <c r="G24" s="52">
        <v>0.49474787556660693</v>
      </c>
      <c r="H24" s="8">
        <v>0.40899999999999997</v>
      </c>
      <c r="I24" s="8">
        <v>0.62</v>
      </c>
      <c r="J24" s="8">
        <v>0.45</v>
      </c>
      <c r="K24" s="8"/>
      <c r="L24" s="8"/>
      <c r="M24" s="8"/>
      <c r="N24" s="8"/>
      <c r="O24" s="8"/>
      <c r="P24" s="8"/>
      <c r="Q24" s="8"/>
      <c r="R24" s="8"/>
      <c r="S24" s="8">
        <v>0.48333000000000004</v>
      </c>
      <c r="T24" s="8">
        <v>0.49</v>
      </c>
      <c r="U24" s="8">
        <v>0.62</v>
      </c>
      <c r="V24" s="8"/>
    </row>
    <row r="25" spans="1:22" ht="12.3">
      <c r="A25" s="50">
        <v>15</v>
      </c>
      <c r="B25" s="16" t="s">
        <v>89</v>
      </c>
      <c r="C25" s="8">
        <v>0.5</v>
      </c>
      <c r="D25" s="8">
        <v>0.54</v>
      </c>
      <c r="E25" s="2">
        <v>0.56200000000000006</v>
      </c>
      <c r="F25" s="8">
        <v>0.4</v>
      </c>
      <c r="G25" s="52">
        <v>0.59495900829424386</v>
      </c>
      <c r="H25" s="8">
        <v>0.40899999999999997</v>
      </c>
      <c r="I25" s="8">
        <v>0.7</v>
      </c>
      <c r="J25" s="8">
        <v>0.45</v>
      </c>
      <c r="K25" s="8"/>
      <c r="L25" s="8"/>
      <c r="M25" s="8"/>
      <c r="N25" s="8"/>
      <c r="O25" s="8"/>
      <c r="P25" s="8"/>
      <c r="Q25" s="8"/>
      <c r="R25" s="8"/>
      <c r="S25" s="8">
        <v>0.5</v>
      </c>
      <c r="T25" s="8">
        <v>0.54</v>
      </c>
      <c r="U25" s="8">
        <v>0.7</v>
      </c>
      <c r="V25" s="8"/>
    </row>
    <row r="26" spans="1:22" ht="12.3">
      <c r="A26" s="50">
        <v>16</v>
      </c>
      <c r="B26" s="16" t="s">
        <v>90</v>
      </c>
      <c r="C26" s="8">
        <v>0.55000000000000004</v>
      </c>
      <c r="D26" s="8">
        <v>0.67</v>
      </c>
      <c r="E26" s="2">
        <v>0.71499999999999997</v>
      </c>
      <c r="F26" s="8">
        <v>0.4</v>
      </c>
      <c r="G26" s="52">
        <v>0.84897594185359815</v>
      </c>
      <c r="H26" s="8">
        <v>0.40899999999999997</v>
      </c>
      <c r="I26" s="8">
        <v>0.86</v>
      </c>
      <c r="J26" s="8">
        <v>0.45</v>
      </c>
      <c r="K26" s="8"/>
      <c r="L26" s="8"/>
      <c r="M26" s="8"/>
      <c r="N26" s="8"/>
      <c r="O26" s="8"/>
      <c r="P26" s="8"/>
      <c r="Q26" s="8"/>
      <c r="R26" s="8"/>
      <c r="S26" s="8">
        <v>0.55000000000000004</v>
      </c>
      <c r="T26" s="8">
        <v>0.67</v>
      </c>
      <c r="U26" s="8">
        <v>0.86</v>
      </c>
      <c r="V26" s="8"/>
    </row>
    <row r="27" spans="1:22" ht="12.3">
      <c r="A27" s="50">
        <v>17</v>
      </c>
      <c r="B27" s="16" t="s">
        <v>92</v>
      </c>
      <c r="C27" s="8">
        <v>0.6</v>
      </c>
      <c r="D27" s="8">
        <v>0.81</v>
      </c>
      <c r="E27" s="2">
        <v>0.83299999999999996</v>
      </c>
      <c r="F27" s="8">
        <v>0.4</v>
      </c>
      <c r="G27" s="52">
        <v>1.1959732992715488</v>
      </c>
      <c r="H27" s="8">
        <v>0.40899999999999997</v>
      </c>
      <c r="I27" s="8">
        <v>0.94</v>
      </c>
      <c r="J27" s="8">
        <v>0.45</v>
      </c>
      <c r="K27" s="8"/>
      <c r="L27" s="8"/>
      <c r="M27" s="8"/>
      <c r="N27" s="8"/>
      <c r="O27" s="8"/>
      <c r="P27" s="8"/>
      <c r="Q27" s="8"/>
      <c r="R27" s="8"/>
      <c r="S27" s="8">
        <v>0.6</v>
      </c>
      <c r="T27" s="8">
        <v>0.81</v>
      </c>
      <c r="U27" s="8">
        <v>0.94</v>
      </c>
      <c r="V27" s="8"/>
    </row>
    <row r="28" spans="1:22" ht="12.3">
      <c r="A28" s="50">
        <v>18</v>
      </c>
      <c r="B28" s="16" t="s">
        <v>93</v>
      </c>
      <c r="C28" s="8">
        <v>0.65</v>
      </c>
      <c r="D28" s="8">
        <v>0.9</v>
      </c>
      <c r="E28" s="2">
        <v>0.91800000000000004</v>
      </c>
      <c r="F28" s="8">
        <v>0.4</v>
      </c>
      <c r="G28" s="52"/>
      <c r="H28" s="8">
        <v>0.40899999999999997</v>
      </c>
      <c r="I28" s="8">
        <v>0.98</v>
      </c>
      <c r="J28" s="8">
        <v>0.45</v>
      </c>
      <c r="K28" s="8"/>
      <c r="L28" s="8"/>
      <c r="M28" s="8"/>
      <c r="N28" s="8"/>
      <c r="O28" s="8"/>
      <c r="P28" s="8"/>
      <c r="Q28" s="8"/>
      <c r="R28" s="8"/>
      <c r="S28" s="8">
        <v>0.65</v>
      </c>
      <c r="T28" s="8">
        <v>0.9</v>
      </c>
      <c r="U28" s="8">
        <v>0.98</v>
      </c>
      <c r="V28" s="8"/>
    </row>
    <row r="29" spans="1:22" ht="12.3">
      <c r="A29" s="50">
        <v>19</v>
      </c>
      <c r="B29" s="16" t="s">
        <v>94</v>
      </c>
      <c r="C29" s="8">
        <v>0.7</v>
      </c>
      <c r="D29" s="8">
        <v>0.96</v>
      </c>
      <c r="E29" s="2">
        <v>0.96199999999999997</v>
      </c>
      <c r="F29" s="8">
        <v>0.4</v>
      </c>
      <c r="H29" s="8">
        <v>0.40900000000000097</v>
      </c>
      <c r="I29" s="8">
        <v>0.99450000000000005</v>
      </c>
      <c r="J29" s="8">
        <v>0.45</v>
      </c>
      <c r="K29" s="8"/>
      <c r="L29" s="8"/>
      <c r="M29" s="8"/>
      <c r="N29" s="8"/>
      <c r="O29" s="8"/>
      <c r="P29" s="8"/>
      <c r="Q29" s="8"/>
      <c r="R29" s="8"/>
      <c r="S29" s="8">
        <v>0.7</v>
      </c>
      <c r="T29" s="8">
        <v>0.96</v>
      </c>
      <c r="U29" s="8">
        <v>0.99450000000000005</v>
      </c>
      <c r="V29" s="8"/>
    </row>
    <row r="30" spans="1:22" ht="12.3">
      <c r="A30" s="50">
        <v>20</v>
      </c>
      <c r="B30" s="16" t="s">
        <v>95</v>
      </c>
      <c r="C30" s="8">
        <v>0.75</v>
      </c>
      <c r="D30" s="8">
        <v>0.98</v>
      </c>
      <c r="E30" s="2">
        <v>0.98299999999999998</v>
      </c>
      <c r="F30" s="8">
        <v>0.4</v>
      </c>
      <c r="G30" s="53"/>
      <c r="H30" s="8"/>
      <c r="I30" s="8">
        <v>0.99990000000000001</v>
      </c>
      <c r="J30" s="8">
        <v>0.45</v>
      </c>
      <c r="K30" s="8"/>
      <c r="L30" s="8"/>
      <c r="M30" s="8"/>
      <c r="N30" s="8"/>
      <c r="O30" s="8"/>
      <c r="P30" s="8"/>
      <c r="Q30" s="8"/>
      <c r="R30" s="8"/>
      <c r="S30" s="8">
        <v>0.75</v>
      </c>
      <c r="T30" s="8">
        <v>0.98</v>
      </c>
      <c r="U30" s="8">
        <v>0.99990000000000001</v>
      </c>
      <c r="V30" s="8"/>
    </row>
    <row r="31" spans="1:22" ht="12.3">
      <c r="A31" s="50">
        <v>21</v>
      </c>
      <c r="B31" s="16" t="s">
        <v>96</v>
      </c>
      <c r="C31" s="8">
        <v>0.8</v>
      </c>
      <c r="D31" s="8">
        <v>0.99</v>
      </c>
      <c r="E31" s="2">
        <v>0.995</v>
      </c>
      <c r="F31" s="8">
        <v>0.4</v>
      </c>
      <c r="G31" s="53"/>
      <c r="H31" s="8"/>
      <c r="I31" s="8">
        <v>0.99990000000000001</v>
      </c>
      <c r="J31" s="8">
        <v>0.45</v>
      </c>
      <c r="K31" s="8"/>
      <c r="L31" s="8"/>
      <c r="M31" s="8"/>
      <c r="N31" s="8"/>
      <c r="O31" s="8"/>
      <c r="P31" s="8"/>
      <c r="Q31" s="8"/>
      <c r="R31" s="8"/>
      <c r="S31" s="8">
        <v>0.8</v>
      </c>
      <c r="T31" s="8">
        <v>0.99</v>
      </c>
      <c r="U31" s="8">
        <v>0.99990000000000001</v>
      </c>
      <c r="V31" s="8"/>
    </row>
    <row r="32" spans="1:22" ht="12.3">
      <c r="A32" s="50">
        <v>22</v>
      </c>
      <c r="B32" s="16" t="s">
        <v>97</v>
      </c>
      <c r="C32" s="8">
        <v>0.85</v>
      </c>
      <c r="D32" s="8">
        <v>0.996</v>
      </c>
      <c r="E32" s="2">
        <v>0.999</v>
      </c>
      <c r="F32" s="8">
        <v>0.4</v>
      </c>
      <c r="G32" s="53"/>
      <c r="H32" s="8"/>
      <c r="I32" s="8">
        <v>0.99990000000000001</v>
      </c>
      <c r="J32" s="8">
        <v>0.45</v>
      </c>
      <c r="K32" s="8"/>
      <c r="L32" s="8"/>
      <c r="M32" s="8"/>
      <c r="N32" s="8"/>
      <c r="O32" s="8"/>
      <c r="P32" s="8"/>
      <c r="Q32" s="8"/>
      <c r="R32" s="8"/>
      <c r="S32" s="8">
        <v>0.85</v>
      </c>
      <c r="T32" s="8">
        <v>0.996</v>
      </c>
      <c r="U32" s="8">
        <v>0.99990000000000001</v>
      </c>
      <c r="V32" s="8"/>
    </row>
    <row r="33" spans="1:36" ht="12.3">
      <c r="A33" s="50">
        <v>23</v>
      </c>
      <c r="B33" s="16" t="s">
        <v>98</v>
      </c>
      <c r="C33" s="8">
        <v>0.9</v>
      </c>
      <c r="D33" s="8">
        <v>0.99750000000000005</v>
      </c>
      <c r="E33" s="8">
        <v>0.99994000000000005</v>
      </c>
      <c r="F33" s="8">
        <v>0.4</v>
      </c>
      <c r="G33" s="53"/>
      <c r="H33" s="8"/>
      <c r="I33" s="8">
        <v>0.99990000000000001</v>
      </c>
      <c r="J33" s="8">
        <v>0.45</v>
      </c>
      <c r="K33" s="8"/>
      <c r="L33" s="8"/>
      <c r="M33" s="8"/>
      <c r="N33" s="8"/>
      <c r="O33" s="8"/>
      <c r="P33" s="8"/>
      <c r="Q33" s="8"/>
      <c r="R33" s="8"/>
      <c r="S33" s="8">
        <v>0.9</v>
      </c>
      <c r="T33" s="8">
        <v>0.99750000000000005</v>
      </c>
      <c r="U33" s="8">
        <v>0.99990000000000001</v>
      </c>
      <c r="V33" s="8"/>
    </row>
    <row r="34" spans="1:36" ht="12.3">
      <c r="A34" s="50">
        <v>24</v>
      </c>
      <c r="B34" s="8" t="s">
        <v>99</v>
      </c>
      <c r="C34" s="8">
        <v>1</v>
      </c>
      <c r="D34" s="8">
        <v>0.99870000000000003</v>
      </c>
      <c r="E34" s="8">
        <v>0.99999000000000005</v>
      </c>
      <c r="F34" s="8">
        <v>0.4</v>
      </c>
      <c r="G34" s="54"/>
      <c r="H34" s="8"/>
      <c r="I34" s="8">
        <v>0.99990000000000001</v>
      </c>
      <c r="J34" s="8">
        <v>0.45</v>
      </c>
      <c r="K34" s="8"/>
      <c r="L34" s="8"/>
      <c r="M34" s="8"/>
      <c r="N34" s="8"/>
      <c r="O34" s="8"/>
      <c r="P34" s="8"/>
      <c r="Q34" s="8"/>
      <c r="R34" s="8"/>
      <c r="S34" s="8">
        <v>1</v>
      </c>
      <c r="T34" s="8">
        <v>0.99870000000000003</v>
      </c>
      <c r="U34" s="8">
        <v>0.99990000000000001</v>
      </c>
      <c r="V34" s="8"/>
    </row>
    <row r="35" spans="1:36" ht="12.3">
      <c r="C35" s="55"/>
      <c r="D35" s="55"/>
      <c r="E35" s="55"/>
      <c r="F35" s="55"/>
      <c r="G35" s="55"/>
      <c r="H35" s="55"/>
      <c r="I35" s="55"/>
      <c r="J35" s="55"/>
      <c r="K35" s="55"/>
      <c r="L35" s="55"/>
      <c r="M35" s="55"/>
      <c r="N35" s="55"/>
      <c r="O35" s="8"/>
      <c r="P35" s="8"/>
      <c r="Q35" s="8"/>
      <c r="R35" s="8"/>
      <c r="S35" s="8"/>
      <c r="T35" s="8"/>
      <c r="U35" s="8"/>
      <c r="V35" s="8"/>
      <c r="W35" s="8"/>
      <c r="X35" s="8"/>
      <c r="Y35" s="8"/>
      <c r="Z35" s="8"/>
      <c r="AA35" s="8"/>
      <c r="AB35" s="8"/>
      <c r="AC35" s="8"/>
      <c r="AD35" s="8"/>
      <c r="AE35" s="8"/>
      <c r="AF35" s="8"/>
      <c r="AG35" s="8"/>
      <c r="AH35" s="8"/>
      <c r="AI35" s="8"/>
      <c r="AJ35" s="8"/>
    </row>
    <row r="36" spans="1:36" ht="12.3">
      <c r="A36" s="8"/>
      <c r="B36" s="8"/>
      <c r="C36" s="55"/>
      <c r="D36" s="55"/>
      <c r="E36" s="55"/>
      <c r="F36" s="55"/>
      <c r="G36" s="55"/>
      <c r="H36" s="55"/>
      <c r="I36" s="55"/>
      <c r="J36" s="55"/>
      <c r="K36" s="55"/>
      <c r="L36" s="55"/>
      <c r="M36" s="55"/>
      <c r="N36" s="55"/>
      <c r="O36" s="8"/>
      <c r="P36" s="8"/>
      <c r="Q36" s="8"/>
      <c r="R36" s="8"/>
      <c r="S36" s="8"/>
      <c r="T36" s="8"/>
      <c r="U36" s="8"/>
      <c r="V36" s="8"/>
      <c r="W36" s="8"/>
      <c r="X36" s="8"/>
      <c r="Y36" s="8"/>
      <c r="Z36" s="8"/>
      <c r="AA36" s="8"/>
      <c r="AB36" s="8"/>
      <c r="AC36" s="8"/>
      <c r="AD36" s="8"/>
      <c r="AE36" s="8"/>
      <c r="AF36" s="8"/>
      <c r="AG36" s="8"/>
      <c r="AH36" s="8"/>
      <c r="AI36" s="8"/>
      <c r="AJ36" s="8"/>
    </row>
    <row r="37" spans="1:36" ht="12.3">
      <c r="A37" s="8"/>
      <c r="B37" s="8"/>
      <c r="C37" s="55"/>
      <c r="D37" s="55"/>
      <c r="E37" s="55"/>
      <c r="F37" s="55"/>
      <c r="G37" s="55"/>
      <c r="H37" s="55"/>
      <c r="I37" s="55"/>
      <c r="J37" s="55"/>
      <c r="K37" s="55"/>
      <c r="L37" s="55"/>
      <c r="M37" s="55"/>
      <c r="N37" s="55"/>
      <c r="O37" s="8"/>
      <c r="P37" s="8"/>
      <c r="Q37" s="8"/>
      <c r="R37" s="8"/>
      <c r="S37" s="8"/>
      <c r="T37" s="8"/>
      <c r="U37" s="8"/>
      <c r="V37" s="8"/>
      <c r="W37" s="8"/>
      <c r="X37" s="8"/>
      <c r="Y37" s="8"/>
      <c r="Z37" s="8"/>
      <c r="AA37" s="8"/>
      <c r="AB37" s="8"/>
      <c r="AC37" s="8"/>
      <c r="AD37" s="8"/>
      <c r="AE37" s="8"/>
      <c r="AF37" s="8"/>
      <c r="AG37" s="8"/>
      <c r="AH37" s="8"/>
      <c r="AI37" s="8"/>
      <c r="AJ37" s="8"/>
    </row>
    <row r="38" spans="1:36" ht="29.25" customHeight="1">
      <c r="A38" s="8"/>
      <c r="B38" s="56"/>
      <c r="C38" s="12" t="s">
        <v>141</v>
      </c>
      <c r="D38" s="57" t="s">
        <v>142</v>
      </c>
      <c r="E38" s="57"/>
      <c r="F38" s="57"/>
      <c r="G38" s="12"/>
      <c r="H38" s="57"/>
      <c r="I38" s="57"/>
      <c r="J38" s="57"/>
      <c r="K38" s="57"/>
      <c r="L38" s="57"/>
      <c r="M38" s="57"/>
      <c r="N38" s="57"/>
      <c r="O38" s="16"/>
      <c r="P38" s="8"/>
      <c r="Q38" s="8"/>
      <c r="R38" s="8"/>
      <c r="S38" s="8"/>
      <c r="T38" s="8"/>
      <c r="U38" s="8"/>
      <c r="V38" s="8"/>
      <c r="W38" s="8"/>
      <c r="X38" s="8"/>
      <c r="Y38" s="8"/>
      <c r="Z38" s="8"/>
      <c r="AA38" s="8"/>
      <c r="AB38" s="8"/>
      <c r="AC38" s="8"/>
      <c r="AD38" s="8"/>
      <c r="AE38" s="8"/>
      <c r="AF38" s="8"/>
      <c r="AG38" s="8"/>
      <c r="AH38" s="8"/>
      <c r="AI38" s="8"/>
      <c r="AJ38" s="8"/>
    </row>
    <row r="39" spans="1:36" ht="49.2">
      <c r="A39" s="55"/>
      <c r="B39" s="49" t="s">
        <v>58</v>
      </c>
      <c r="C39" s="12" t="s">
        <v>59</v>
      </c>
      <c r="D39" s="12" t="s">
        <v>143</v>
      </c>
      <c r="E39" s="13" t="s">
        <v>144</v>
      </c>
      <c r="F39" s="13" t="s">
        <v>145</v>
      </c>
      <c r="G39" s="13" t="s">
        <v>146</v>
      </c>
      <c r="H39" s="13" t="s">
        <v>147</v>
      </c>
      <c r="I39" s="13" t="s">
        <v>148</v>
      </c>
      <c r="J39" s="13" t="s">
        <v>149</v>
      </c>
      <c r="K39" s="13" t="s">
        <v>150</v>
      </c>
      <c r="L39" s="13" t="s">
        <v>151</v>
      </c>
      <c r="M39" s="13" t="s">
        <v>145</v>
      </c>
      <c r="N39" s="13" t="s">
        <v>152</v>
      </c>
      <c r="O39" s="12" t="s">
        <v>153</v>
      </c>
      <c r="P39" s="8"/>
      <c r="Q39" s="8"/>
      <c r="R39" s="8"/>
      <c r="S39" s="8"/>
      <c r="T39" s="8"/>
      <c r="U39" s="8"/>
      <c r="V39" s="8" t="s">
        <v>154</v>
      </c>
      <c r="W39" s="8" t="s">
        <v>59</v>
      </c>
      <c r="X39" s="47" t="s">
        <v>155</v>
      </c>
      <c r="Y39" s="2" t="s">
        <v>150</v>
      </c>
      <c r="Z39" s="8" t="s">
        <v>151</v>
      </c>
      <c r="AA39" s="47" t="s">
        <v>156</v>
      </c>
      <c r="AB39" s="47" t="s">
        <v>157</v>
      </c>
      <c r="AC39" s="47" t="s">
        <v>158</v>
      </c>
      <c r="AD39" s="47" t="s">
        <v>159</v>
      </c>
      <c r="AE39" s="47" t="s">
        <v>160</v>
      </c>
      <c r="AF39" s="8"/>
      <c r="AG39" s="8" t="s">
        <v>133</v>
      </c>
      <c r="AH39" s="8" t="s">
        <v>134</v>
      </c>
      <c r="AI39" s="8" t="s">
        <v>135</v>
      </c>
      <c r="AJ39" s="8"/>
    </row>
    <row r="40" spans="1:36" ht="12.3">
      <c r="A40" s="58"/>
      <c r="B40" s="50">
        <v>1</v>
      </c>
      <c r="C40" s="16" t="s">
        <v>75</v>
      </c>
      <c r="D40" s="17">
        <v>1.4247000000000001E-6</v>
      </c>
      <c r="E40" s="43">
        <f t="shared" ref="E40:E44" si="0">5.367655*D40+0.092809</f>
        <v>9.2816647298078508E-2</v>
      </c>
      <c r="F40" s="18">
        <f t="shared" ref="F40:F64" si="1">E40*100</f>
        <v>9.2816647298078507</v>
      </c>
      <c r="G40" s="33">
        <f t="shared" ref="G40:G64" si="2">E40*1023</f>
        <v>94.951430185934313</v>
      </c>
      <c r="H40" s="59">
        <v>1.42470035797691E-6</v>
      </c>
      <c r="I40" s="60"/>
      <c r="J40" s="61"/>
      <c r="K40" s="61">
        <f t="shared" ref="K40:K45" si="3">H40*4.5</f>
        <v>6.4111516108960949E-6</v>
      </c>
      <c r="L40" s="62"/>
      <c r="M40" s="63">
        <f t="shared" ref="M40:M55" si="4">L40*100</f>
        <v>0</v>
      </c>
      <c r="N40" s="63">
        <f t="shared" ref="N40:N55" si="5">L40*1023</f>
        <v>0</v>
      </c>
      <c r="O40" s="16" t="s">
        <v>161</v>
      </c>
      <c r="P40" s="8"/>
      <c r="Q40" s="64" t="s">
        <v>162</v>
      </c>
      <c r="R40" s="8"/>
      <c r="S40" s="8"/>
      <c r="T40" s="8"/>
      <c r="U40" s="8"/>
      <c r="V40" s="65"/>
      <c r="W40" s="8" t="s">
        <v>163</v>
      </c>
      <c r="X40" s="8">
        <v>1.6E-2</v>
      </c>
      <c r="Y40" s="66">
        <v>3.3289103888285631E-3</v>
      </c>
      <c r="Z40" s="52">
        <v>1.4980096749728534E-2</v>
      </c>
      <c r="AA40" s="67">
        <v>9.2816647298078508E-2</v>
      </c>
      <c r="AB40" s="8">
        <f t="shared" ref="AB40:AB55" si="6">Z40^2.4</f>
        <v>4.1805659972086953E-5</v>
      </c>
      <c r="AC40" s="68">
        <f t="shared" ref="AC40:AC55" si="7">X40*1023</f>
        <v>16.368000000000002</v>
      </c>
      <c r="AD40" s="8">
        <v>1.6E-2</v>
      </c>
      <c r="AE40" s="68">
        <f t="shared" ref="AE40:AE55" si="8">AD40*1023</f>
        <v>16.368000000000002</v>
      </c>
      <c r="AF40" s="8"/>
      <c r="AG40" s="8">
        <v>0</v>
      </c>
      <c r="AH40" s="8">
        <v>1.6E-2</v>
      </c>
      <c r="AI40" s="2">
        <v>1.6E-2</v>
      </c>
      <c r="AJ40" s="8"/>
    </row>
    <row r="41" spans="1:36" ht="12.3">
      <c r="A41" s="58"/>
      <c r="B41" s="50">
        <v>2</v>
      </c>
      <c r="C41" s="16" t="s">
        <v>76</v>
      </c>
      <c r="D41" s="17">
        <v>7.0312499999999997E-4</v>
      </c>
      <c r="E41" s="43">
        <f t="shared" si="0"/>
        <v>9.6583132421874995E-2</v>
      </c>
      <c r="F41" s="18">
        <f t="shared" si="1"/>
        <v>9.6583132421875</v>
      </c>
      <c r="G41" s="33">
        <f t="shared" si="2"/>
        <v>98.804544467578125</v>
      </c>
      <c r="H41" s="43">
        <v>7.0312499965068402E-4</v>
      </c>
      <c r="I41" s="61"/>
      <c r="J41" s="61"/>
      <c r="K41" s="61">
        <f t="shared" si="3"/>
        <v>3.1640624984280779E-3</v>
      </c>
      <c r="L41" s="62"/>
      <c r="M41" s="63">
        <f t="shared" si="4"/>
        <v>0</v>
      </c>
      <c r="N41" s="63">
        <f t="shared" si="5"/>
        <v>0</v>
      </c>
      <c r="O41" s="16" t="s">
        <v>164</v>
      </c>
      <c r="P41" s="8"/>
      <c r="Q41" s="56" t="s">
        <v>165</v>
      </c>
      <c r="R41" s="8"/>
      <c r="S41" s="8"/>
      <c r="T41" s="8"/>
      <c r="U41" s="8"/>
      <c r="V41" s="17">
        <v>7.0312499999999997E-4</v>
      </c>
      <c r="W41" s="8" t="s">
        <v>166</v>
      </c>
      <c r="X41" s="8">
        <v>1.7000000000000001E-2</v>
      </c>
      <c r="Y41" s="66">
        <v>3.6623773344927248E-3</v>
      </c>
      <c r="Z41" s="52">
        <v>1.6480698005217263E-2</v>
      </c>
      <c r="AA41" s="67">
        <v>9.6583132421874995E-2</v>
      </c>
      <c r="AB41" s="8">
        <f t="shared" si="6"/>
        <v>5.2570419585110999E-5</v>
      </c>
      <c r="AC41" s="68">
        <f t="shared" si="7"/>
        <v>17.391000000000002</v>
      </c>
      <c r="AD41" s="8">
        <v>1.61E-2</v>
      </c>
      <c r="AE41" s="68">
        <f t="shared" si="8"/>
        <v>16.470299999999998</v>
      </c>
      <c r="AF41" s="8"/>
      <c r="AG41" s="8">
        <v>0.05</v>
      </c>
      <c r="AH41" s="8">
        <v>1.7000000000000001E-2</v>
      </c>
      <c r="AI41" s="2">
        <v>1.61E-2</v>
      </c>
      <c r="AJ41" s="8"/>
    </row>
    <row r="42" spans="1:36" ht="12.3">
      <c r="A42" s="58"/>
      <c r="B42" s="50">
        <v>3</v>
      </c>
      <c r="C42" s="16" t="s">
        <v>77</v>
      </c>
      <c r="D42" s="17">
        <v>1.4062499999999999E-3</v>
      </c>
      <c r="E42" s="43">
        <f t="shared" si="0"/>
        <v>0.10035726484375</v>
      </c>
      <c r="F42" s="18">
        <f t="shared" si="1"/>
        <v>10.035726484375001</v>
      </c>
      <c r="G42" s="33">
        <f t="shared" si="2"/>
        <v>102.66548193515625</v>
      </c>
      <c r="H42" s="43">
        <v>1.4062499918493199E-3</v>
      </c>
      <c r="I42" s="61"/>
      <c r="J42" s="61"/>
      <c r="K42" s="61">
        <f t="shared" si="3"/>
        <v>6.3281249633219397E-3</v>
      </c>
      <c r="L42" s="62"/>
      <c r="M42" s="63">
        <f t="shared" si="4"/>
        <v>0</v>
      </c>
      <c r="N42" s="63">
        <f t="shared" si="5"/>
        <v>0</v>
      </c>
      <c r="O42" s="16" t="s">
        <v>167</v>
      </c>
      <c r="P42" s="8"/>
      <c r="Q42" s="8" t="s">
        <v>168</v>
      </c>
      <c r="R42" s="8"/>
      <c r="S42" s="8"/>
      <c r="T42" s="8"/>
      <c r="U42" s="8"/>
      <c r="V42" s="17">
        <v>1.4062499999999999E-3</v>
      </c>
      <c r="W42" s="8" t="s">
        <v>169</v>
      </c>
      <c r="X42" s="8">
        <v>1.9E-2</v>
      </c>
      <c r="Y42" s="66">
        <v>4.0152922402039272E-3</v>
      </c>
      <c r="Z42" s="52">
        <v>1.8068815080917674E-2</v>
      </c>
      <c r="AA42" s="67">
        <v>0.10035726484375</v>
      </c>
      <c r="AB42" s="8">
        <f t="shared" si="6"/>
        <v>6.5558833254320006E-5</v>
      </c>
      <c r="AC42" s="68">
        <f t="shared" si="7"/>
        <v>19.437000000000001</v>
      </c>
      <c r="AD42" s="8">
        <v>1.6199999999999999E-2</v>
      </c>
      <c r="AE42" s="68">
        <f t="shared" si="8"/>
        <v>16.572599999999998</v>
      </c>
      <c r="AF42" s="8"/>
      <c r="AG42" s="8">
        <v>0.1</v>
      </c>
      <c r="AH42" s="8">
        <v>1.9E-2</v>
      </c>
      <c r="AI42" s="2">
        <v>1.6199999999999999E-2</v>
      </c>
      <c r="AJ42" s="8"/>
    </row>
    <row r="43" spans="1:36" ht="12.3">
      <c r="A43" s="58"/>
      <c r="B43" s="50">
        <v>4</v>
      </c>
      <c r="C43" s="16" t="s">
        <v>78</v>
      </c>
      <c r="D43" s="17">
        <v>2.8124999999999999E-3</v>
      </c>
      <c r="E43" s="43">
        <f t="shared" si="0"/>
        <v>0.1079055296875</v>
      </c>
      <c r="F43" s="18">
        <f t="shared" si="1"/>
        <v>10.790552968749999</v>
      </c>
      <c r="G43" s="33">
        <f t="shared" si="2"/>
        <v>110.3873568703125</v>
      </c>
      <c r="H43" s="43">
        <v>2.8125000023287599E-3</v>
      </c>
      <c r="I43" s="61"/>
      <c r="J43" s="61"/>
      <c r="K43" s="61">
        <f t="shared" si="3"/>
        <v>1.265625001047942E-2</v>
      </c>
      <c r="L43" s="62"/>
      <c r="M43" s="63">
        <f t="shared" si="4"/>
        <v>0</v>
      </c>
      <c r="N43" s="63">
        <f t="shared" si="5"/>
        <v>0</v>
      </c>
      <c r="O43" s="16"/>
      <c r="P43" s="8"/>
      <c r="Q43" s="8" t="s">
        <v>170</v>
      </c>
      <c r="R43" s="8"/>
      <c r="S43" s="8"/>
      <c r="T43" s="8"/>
      <c r="U43" s="8"/>
      <c r="V43" s="17">
        <v>2.8124999999999999E-3</v>
      </c>
      <c r="W43" s="8" t="s">
        <v>171</v>
      </c>
      <c r="X43" s="8">
        <v>2.3E-2</v>
      </c>
      <c r="Y43" s="66">
        <v>4.778646252113784E-3</v>
      </c>
      <c r="Z43" s="52">
        <v>2.1503908134512029E-2</v>
      </c>
      <c r="AA43" s="67">
        <v>0.1079055296875</v>
      </c>
      <c r="AB43" s="8">
        <f t="shared" si="6"/>
        <v>9.9550111441128089E-5</v>
      </c>
      <c r="AC43" s="68">
        <f t="shared" si="7"/>
        <v>23.529</v>
      </c>
      <c r="AD43" s="8">
        <v>1.66E-2</v>
      </c>
      <c r="AE43" s="68">
        <f t="shared" si="8"/>
        <v>16.9818</v>
      </c>
      <c r="AF43" s="8"/>
      <c r="AG43" s="8">
        <v>0.15</v>
      </c>
      <c r="AH43" s="8">
        <v>2.3E-2</v>
      </c>
      <c r="AI43" s="2">
        <v>1.66E-2</v>
      </c>
      <c r="AJ43" s="8"/>
    </row>
    <row r="44" spans="1:36" ht="12.3">
      <c r="A44" s="58"/>
      <c r="B44" s="50">
        <v>5</v>
      </c>
      <c r="C44" s="16" t="s">
        <v>79</v>
      </c>
      <c r="D44" s="17">
        <v>5.6249999999999998E-3</v>
      </c>
      <c r="E44" s="43">
        <f t="shared" si="0"/>
        <v>0.123002059375</v>
      </c>
      <c r="F44" s="18">
        <f t="shared" si="1"/>
        <v>12.300205937499999</v>
      </c>
      <c r="G44" s="33">
        <f t="shared" si="2"/>
        <v>125.831106740625</v>
      </c>
      <c r="H44" s="43">
        <v>5.6250000046575198E-3</v>
      </c>
      <c r="I44" s="61"/>
      <c r="J44" s="61"/>
      <c r="K44" s="61">
        <f t="shared" si="3"/>
        <v>2.531250002095884E-2</v>
      </c>
      <c r="L44" s="62"/>
      <c r="M44" s="63">
        <f t="shared" si="4"/>
        <v>0</v>
      </c>
      <c r="N44" s="63">
        <f t="shared" si="5"/>
        <v>0</v>
      </c>
      <c r="O44" s="16"/>
      <c r="P44" s="8"/>
      <c r="Q44" s="8" t="s">
        <v>172</v>
      </c>
      <c r="R44" s="8"/>
      <c r="S44" s="8"/>
      <c r="T44" s="8"/>
      <c r="U44" s="8"/>
      <c r="V44" s="17">
        <v>5.6249999999999998E-3</v>
      </c>
      <c r="W44" s="8" t="s">
        <v>173</v>
      </c>
      <c r="X44" s="8">
        <v>0.03</v>
      </c>
      <c r="Y44" s="66">
        <v>6.5431928186497467E-3</v>
      </c>
      <c r="Z44" s="52">
        <v>2.9444367683923861E-2</v>
      </c>
      <c r="AA44" s="67">
        <v>0.123002059375</v>
      </c>
      <c r="AB44" s="8">
        <f t="shared" si="6"/>
        <v>2.1164370593699031E-4</v>
      </c>
      <c r="AC44" s="68">
        <f t="shared" si="7"/>
        <v>30.689999999999998</v>
      </c>
      <c r="AD44" s="8">
        <v>2.1999999999999999E-2</v>
      </c>
      <c r="AE44" s="68">
        <f t="shared" si="8"/>
        <v>22.506</v>
      </c>
      <c r="AF44" s="8"/>
      <c r="AG44" s="8">
        <v>0.2</v>
      </c>
      <c r="AH44" s="8">
        <v>0.03</v>
      </c>
      <c r="AI44" s="2">
        <v>2.1999999999999999E-2</v>
      </c>
      <c r="AJ44" s="8"/>
    </row>
    <row r="45" spans="1:36" ht="12.3">
      <c r="A45" s="58"/>
      <c r="B45" s="50">
        <v>6</v>
      </c>
      <c r="C45" s="16" t="s">
        <v>80</v>
      </c>
      <c r="D45" s="17">
        <v>1.125E-2</v>
      </c>
      <c r="E45" s="43">
        <f t="shared" ref="E45:E55" si="9">(0.24719*LOG10(5.555556*D45+0.052272))+0.385537</f>
        <v>0.15313785307294417</v>
      </c>
      <c r="F45" s="18">
        <f t="shared" si="1"/>
        <v>15.313785307294417</v>
      </c>
      <c r="G45" s="33">
        <f t="shared" si="2"/>
        <v>156.66002369362189</v>
      </c>
      <c r="H45" s="43">
        <v>1.12500000052065E-2</v>
      </c>
      <c r="I45" s="61"/>
      <c r="J45" s="61"/>
      <c r="K45" s="61">
        <f t="shared" si="3"/>
        <v>5.0625000023429248E-2</v>
      </c>
      <c r="L45" s="62"/>
      <c r="M45" s="63">
        <f t="shared" si="4"/>
        <v>0</v>
      </c>
      <c r="N45" s="63">
        <f t="shared" si="5"/>
        <v>0</v>
      </c>
      <c r="O45" s="16"/>
      <c r="P45" s="8"/>
      <c r="Q45" s="8" t="s">
        <v>174</v>
      </c>
      <c r="R45" s="8"/>
      <c r="S45" s="8" t="s">
        <v>149</v>
      </c>
      <c r="T45" s="8"/>
      <c r="U45" s="8"/>
      <c r="V45" s="17">
        <v>1.125E-2</v>
      </c>
      <c r="W45" s="8" t="s">
        <v>175</v>
      </c>
      <c r="X45" s="8">
        <v>0.05</v>
      </c>
      <c r="Y45" s="66">
        <v>1.1071287533726149E-2</v>
      </c>
      <c r="Z45" s="52">
        <v>4.982079390176767E-2</v>
      </c>
      <c r="AA45" s="67">
        <v>0.15313785307294417</v>
      </c>
      <c r="AB45" s="8">
        <f t="shared" si="6"/>
        <v>7.478001451687999E-4</v>
      </c>
      <c r="AC45" s="68">
        <f t="shared" si="7"/>
        <v>51.150000000000006</v>
      </c>
      <c r="AD45" s="8">
        <v>3.5000000000000003E-2</v>
      </c>
      <c r="AE45" s="68">
        <f t="shared" si="8"/>
        <v>35.805000000000007</v>
      </c>
      <c r="AF45" s="8"/>
      <c r="AG45" s="8">
        <v>0.25</v>
      </c>
      <c r="AH45" s="8">
        <v>0.05</v>
      </c>
      <c r="AI45" s="2">
        <v>3.5000000000000003E-2</v>
      </c>
      <c r="AJ45" s="8"/>
    </row>
    <row r="46" spans="1:36" ht="12.3">
      <c r="A46" s="58"/>
      <c r="B46" s="50">
        <v>7</v>
      </c>
      <c r="C46" s="16" t="s">
        <v>81</v>
      </c>
      <c r="D46" s="17">
        <v>2.2499999999999999E-2</v>
      </c>
      <c r="E46" s="43">
        <f t="shared" si="9"/>
        <v>0.199808363369783</v>
      </c>
      <c r="F46" s="18">
        <f t="shared" si="1"/>
        <v>19.9808363369783</v>
      </c>
      <c r="G46" s="33">
        <f t="shared" si="2"/>
        <v>204.40395572728801</v>
      </c>
      <c r="H46" s="43">
        <v>2.2500000008981402E-2</v>
      </c>
      <c r="I46" s="61"/>
      <c r="J46" s="61"/>
      <c r="K46" s="61" t="e">
        <f t="shared" ref="K46:K64" ca="1" si="10">1.099*pow(H46,0.45)-0.099</f>
        <v>#NAME?</v>
      </c>
      <c r="L46" s="62"/>
      <c r="M46" s="63">
        <f t="shared" si="4"/>
        <v>0</v>
      </c>
      <c r="N46" s="63">
        <f t="shared" si="5"/>
        <v>0</v>
      </c>
      <c r="O46" s="16"/>
      <c r="P46" s="8"/>
      <c r="Q46" s="2" t="s">
        <v>176</v>
      </c>
      <c r="R46" s="8"/>
      <c r="S46" s="2" t="s">
        <v>177</v>
      </c>
      <c r="T46" s="8"/>
      <c r="U46" s="8"/>
      <c r="V46" s="17">
        <v>2.2499999999999999E-2</v>
      </c>
      <c r="W46" s="8" t="s">
        <v>178</v>
      </c>
      <c r="X46" s="8">
        <v>0.08</v>
      </c>
      <c r="Y46" s="66">
        <v>2.0963934303026392E-2</v>
      </c>
      <c r="Z46" s="52">
        <v>9.4045840273372677E-2</v>
      </c>
      <c r="AA46" s="67">
        <v>0.199808363369783</v>
      </c>
      <c r="AB46" s="8">
        <f t="shared" si="6"/>
        <v>3.4356982892380082E-3</v>
      </c>
      <c r="AC46" s="68">
        <f t="shared" si="7"/>
        <v>81.84</v>
      </c>
      <c r="AD46" s="8">
        <v>0.06</v>
      </c>
      <c r="AE46" s="68">
        <f t="shared" si="8"/>
        <v>61.379999999999995</v>
      </c>
      <c r="AF46" s="8"/>
      <c r="AG46" s="8">
        <v>0.3</v>
      </c>
      <c r="AH46" s="8">
        <v>0.08</v>
      </c>
      <c r="AI46" s="2">
        <v>0.06</v>
      </c>
      <c r="AJ46" s="8"/>
    </row>
    <row r="47" spans="1:36" ht="12.3">
      <c r="A47" s="58"/>
      <c r="B47" s="50">
        <v>8</v>
      </c>
      <c r="C47" s="16" t="s">
        <v>82</v>
      </c>
      <c r="D47" s="17">
        <v>4.4999999999999998E-2</v>
      </c>
      <c r="E47" s="43">
        <f t="shared" si="9"/>
        <v>0.25709656883927079</v>
      </c>
      <c r="F47" s="18">
        <f t="shared" si="1"/>
        <v>25.709656883927078</v>
      </c>
      <c r="G47" s="33">
        <f t="shared" si="2"/>
        <v>263.00978992257404</v>
      </c>
      <c r="H47" s="43">
        <v>4.4999999980096697E-2</v>
      </c>
      <c r="I47" s="61"/>
      <c r="J47" s="61"/>
      <c r="K47" s="61" t="e">
        <f t="shared" ca="1" si="10"/>
        <v>#NAME?</v>
      </c>
      <c r="L47" s="62"/>
      <c r="M47" s="63">
        <f t="shared" si="4"/>
        <v>0</v>
      </c>
      <c r="N47" s="63">
        <f t="shared" si="5"/>
        <v>0</v>
      </c>
      <c r="O47" s="16"/>
      <c r="P47" s="8"/>
      <c r="Q47" s="8" t="s">
        <v>179</v>
      </c>
      <c r="R47" s="8"/>
      <c r="S47" s="8" t="s">
        <v>180</v>
      </c>
      <c r="T47" s="8"/>
      <c r="U47" s="8"/>
      <c r="V47" s="17">
        <v>4.4999999999999998E-2</v>
      </c>
      <c r="W47" s="8" t="s">
        <v>181</v>
      </c>
      <c r="X47" s="8">
        <v>0.15</v>
      </c>
      <c r="Y47" s="66">
        <v>3.8391145764572247E-2</v>
      </c>
      <c r="Z47" s="52">
        <v>0.15445547412916391</v>
      </c>
      <c r="AA47" s="67">
        <v>0.25709656883927079</v>
      </c>
      <c r="AB47" s="8">
        <f t="shared" si="6"/>
        <v>1.1301287722139938E-2</v>
      </c>
      <c r="AC47" s="68">
        <f t="shared" si="7"/>
        <v>153.44999999999999</v>
      </c>
      <c r="AD47" s="8">
        <v>0.13</v>
      </c>
      <c r="AE47" s="68">
        <f t="shared" si="8"/>
        <v>132.99</v>
      </c>
      <c r="AF47" s="8"/>
      <c r="AG47" s="8">
        <v>0.35</v>
      </c>
      <c r="AH47" s="8">
        <v>0.15</v>
      </c>
      <c r="AI47" s="2">
        <v>0.13</v>
      </c>
      <c r="AJ47" s="8"/>
    </row>
    <row r="48" spans="1:36" ht="12.3">
      <c r="A48" s="58"/>
      <c r="B48" s="50">
        <v>9</v>
      </c>
      <c r="C48" s="16" t="s">
        <v>83</v>
      </c>
      <c r="D48" s="17">
        <v>0.09</v>
      </c>
      <c r="E48" s="43">
        <f t="shared" si="9"/>
        <v>0.32179981407490377</v>
      </c>
      <c r="F48" s="18">
        <f t="shared" si="1"/>
        <v>32.179981407490374</v>
      </c>
      <c r="G48" s="33">
        <f t="shared" si="2"/>
        <v>329.20120979862656</v>
      </c>
      <c r="H48" s="43">
        <v>9.0000000023239102E-2</v>
      </c>
      <c r="I48" s="61"/>
      <c r="J48" s="61"/>
      <c r="K48" s="61" t="e">
        <f t="shared" ca="1" si="10"/>
        <v>#NAME?</v>
      </c>
      <c r="L48" s="62"/>
      <c r="M48" s="63">
        <f t="shared" si="4"/>
        <v>0</v>
      </c>
      <c r="N48" s="63">
        <f t="shared" si="5"/>
        <v>0</v>
      </c>
      <c r="O48" s="16"/>
      <c r="P48" s="8"/>
      <c r="Q48" s="8" t="s">
        <v>182</v>
      </c>
      <c r="R48" s="8"/>
      <c r="S48" s="2" t="s">
        <v>183</v>
      </c>
      <c r="T48" s="8"/>
      <c r="U48" s="8"/>
      <c r="V48" s="17">
        <v>0.09</v>
      </c>
      <c r="W48" s="8" t="s">
        <v>184</v>
      </c>
      <c r="X48" s="8">
        <v>0.25</v>
      </c>
      <c r="Y48" s="66">
        <v>6.5796969808354727E-2</v>
      </c>
      <c r="Z48" s="52">
        <v>0.22399094295367142</v>
      </c>
      <c r="AA48" s="67">
        <v>0.32179981407490377</v>
      </c>
      <c r="AB48" s="8">
        <f t="shared" si="6"/>
        <v>2.7577386085076771E-2</v>
      </c>
      <c r="AC48" s="68">
        <f t="shared" si="7"/>
        <v>255.75</v>
      </c>
      <c r="AD48" s="8">
        <v>0.245</v>
      </c>
      <c r="AE48" s="68">
        <f t="shared" si="8"/>
        <v>250.63499999999999</v>
      </c>
      <c r="AF48" s="8"/>
      <c r="AG48" s="8">
        <v>0.4</v>
      </c>
      <c r="AH48" s="8">
        <v>0.25</v>
      </c>
      <c r="AI48" s="2">
        <v>0.245</v>
      </c>
      <c r="AJ48" s="8"/>
    </row>
    <row r="49" spans="1:36" ht="12.3">
      <c r="A49" s="58"/>
      <c r="B49" s="50">
        <v>10</v>
      </c>
      <c r="C49" s="16" t="s">
        <v>84</v>
      </c>
      <c r="D49" s="69" t="e">
        <f ca="1">0.18*pow(2,-0.5)</f>
        <v>#NAME?</v>
      </c>
      <c r="E49" s="43" t="e">
        <f t="shared" ca="1" si="9"/>
        <v>#NAME?</v>
      </c>
      <c r="F49" s="18" t="e">
        <f t="shared" ca="1" si="1"/>
        <v>#NAME?</v>
      </c>
      <c r="G49" s="33" t="e">
        <f t="shared" ca="1" si="2"/>
        <v>#NAME?</v>
      </c>
      <c r="H49" s="70">
        <v>0.13499999995231701</v>
      </c>
      <c r="I49" s="61"/>
      <c r="J49" s="61"/>
      <c r="K49" s="61" t="e">
        <f t="shared" ca="1" si="10"/>
        <v>#NAME?</v>
      </c>
      <c r="L49" s="62"/>
      <c r="M49" s="63">
        <f t="shared" si="4"/>
        <v>0</v>
      </c>
      <c r="N49" s="63">
        <f t="shared" si="5"/>
        <v>0</v>
      </c>
      <c r="O49" s="16"/>
      <c r="P49" s="8"/>
      <c r="R49" s="8"/>
      <c r="S49" s="2" t="s">
        <v>185</v>
      </c>
      <c r="T49" s="8"/>
      <c r="U49" s="8"/>
      <c r="V49" s="17">
        <v>0.13500000000000001</v>
      </c>
      <c r="W49" s="8" t="s">
        <v>186</v>
      </c>
      <c r="X49" s="8">
        <v>0.3</v>
      </c>
      <c r="Y49" s="66">
        <v>8.7211360938362792E-2</v>
      </c>
      <c r="Z49" s="52">
        <v>0.26765327717279974</v>
      </c>
      <c r="AA49" s="67">
        <v>0.36188627303544685</v>
      </c>
      <c r="AB49" s="8">
        <f t="shared" si="6"/>
        <v>4.22838142868317E-2</v>
      </c>
      <c r="AC49" s="68">
        <f t="shared" si="7"/>
        <v>306.89999999999998</v>
      </c>
      <c r="AD49" s="8">
        <v>0.29299999999999998</v>
      </c>
      <c r="AE49" s="68">
        <f t="shared" si="8"/>
        <v>299.73899999999998</v>
      </c>
      <c r="AF49" s="8"/>
      <c r="AG49" s="8">
        <v>0.41666499999999995</v>
      </c>
      <c r="AH49" s="8">
        <v>0.3</v>
      </c>
      <c r="AI49" s="2">
        <v>0.29299999999999998</v>
      </c>
      <c r="AJ49" s="8"/>
    </row>
    <row r="50" spans="1:36" ht="14.4">
      <c r="A50" s="58"/>
      <c r="B50" s="50">
        <v>11</v>
      </c>
      <c r="C50" s="43" t="s">
        <v>85</v>
      </c>
      <c r="D50" s="69" t="e">
        <f ca="1">0.18*pow(2,-0.1)</f>
        <v>#NAME?</v>
      </c>
      <c r="E50" s="43" t="e">
        <f t="shared" ca="1" si="9"/>
        <v>#NAME?</v>
      </c>
      <c r="F50" s="71" t="e">
        <f t="shared" ca="1" si="1"/>
        <v>#NAME?</v>
      </c>
      <c r="G50" s="72" t="e">
        <f t="shared" ca="1" si="2"/>
        <v>#NAME?</v>
      </c>
      <c r="H50" s="43">
        <v>0.16794593840327701</v>
      </c>
      <c r="I50" s="61"/>
      <c r="J50" s="61"/>
      <c r="K50" s="61" t="e">
        <f t="shared" ca="1" si="10"/>
        <v>#NAME?</v>
      </c>
      <c r="L50" s="62"/>
      <c r="M50" s="63">
        <f t="shared" si="4"/>
        <v>0</v>
      </c>
      <c r="N50" s="63">
        <f t="shared" si="5"/>
        <v>0</v>
      </c>
      <c r="O50" s="16"/>
      <c r="P50" s="8"/>
      <c r="Q50" s="8" t="s">
        <v>187</v>
      </c>
      <c r="R50" s="8"/>
      <c r="S50" s="2" t="s">
        <v>188</v>
      </c>
      <c r="T50" s="8"/>
      <c r="U50" s="8"/>
      <c r="V50" s="69">
        <v>0.16794593847662501</v>
      </c>
      <c r="W50" s="8" t="s">
        <v>189</v>
      </c>
      <c r="X50" s="8">
        <v>0.34</v>
      </c>
      <c r="Y50" s="66">
        <v>0.10052014158395485</v>
      </c>
      <c r="Z50" s="52">
        <v>0.29185132057911367</v>
      </c>
      <c r="AA50" s="67">
        <v>0.38394774524439712</v>
      </c>
      <c r="AB50" s="8">
        <f t="shared" si="6"/>
        <v>5.2046075887755637E-2</v>
      </c>
      <c r="AC50" s="68">
        <f t="shared" si="7"/>
        <v>347.82000000000005</v>
      </c>
      <c r="AD50" s="8">
        <v>0.35199999999999998</v>
      </c>
      <c r="AE50" s="68">
        <f t="shared" si="8"/>
        <v>360.096</v>
      </c>
      <c r="AF50" s="8"/>
      <c r="AG50" s="8">
        <v>0.43333000000000005</v>
      </c>
      <c r="AH50" s="8">
        <v>0.34</v>
      </c>
      <c r="AI50" s="2">
        <v>0.35199999999999998</v>
      </c>
      <c r="AJ50" s="8"/>
    </row>
    <row r="51" spans="1:36" ht="12.3">
      <c r="A51" s="58"/>
      <c r="B51" s="50">
        <v>12</v>
      </c>
      <c r="C51" s="16" t="s">
        <v>86</v>
      </c>
      <c r="D51" s="17">
        <v>0.18</v>
      </c>
      <c r="E51" s="43">
        <f t="shared" si="9"/>
        <v>0.39100683203408376</v>
      </c>
      <c r="F51" s="18">
        <f t="shared" si="1"/>
        <v>39.100683203408373</v>
      </c>
      <c r="G51" s="33">
        <f t="shared" si="2"/>
        <v>399.99998917086771</v>
      </c>
      <c r="H51" s="43">
        <v>0.17999999993986401</v>
      </c>
      <c r="I51" s="61"/>
      <c r="J51" s="61"/>
      <c r="K51" s="61" t="e">
        <f t="shared" ca="1" si="10"/>
        <v>#NAME?</v>
      </c>
      <c r="L51" s="62"/>
      <c r="M51" s="63">
        <f t="shared" si="4"/>
        <v>0</v>
      </c>
      <c r="N51" s="63">
        <f t="shared" si="5"/>
        <v>0</v>
      </c>
      <c r="O51" s="16"/>
      <c r="P51" s="8"/>
      <c r="Q51" s="8" t="s">
        <v>190</v>
      </c>
      <c r="R51" s="8"/>
      <c r="S51" s="2" t="s">
        <v>191</v>
      </c>
      <c r="T51" s="8"/>
      <c r="U51" s="8"/>
      <c r="V51" s="17">
        <v>0.18</v>
      </c>
      <c r="W51" s="8" t="s">
        <v>192</v>
      </c>
      <c r="X51" s="8">
        <v>0.4</v>
      </c>
      <c r="Y51" s="66">
        <v>0.10501284634141843</v>
      </c>
      <c r="Z51" s="52">
        <v>0.29961788998206162</v>
      </c>
      <c r="AA51" s="67">
        <v>0.39100683203408376</v>
      </c>
      <c r="AB51" s="8">
        <f t="shared" si="6"/>
        <v>5.5432259184143656E-2</v>
      </c>
      <c r="AC51" s="68">
        <f t="shared" si="7"/>
        <v>409.20000000000005</v>
      </c>
      <c r="AD51" s="8">
        <v>0.4</v>
      </c>
      <c r="AE51" s="68">
        <f t="shared" si="8"/>
        <v>409.20000000000005</v>
      </c>
      <c r="AF51" s="8"/>
      <c r="AG51" s="8">
        <v>0.45</v>
      </c>
      <c r="AH51" s="8">
        <v>0.4</v>
      </c>
      <c r="AI51" s="2">
        <v>0.4</v>
      </c>
      <c r="AJ51" s="8"/>
    </row>
    <row r="52" spans="1:36" ht="14.4">
      <c r="A52" s="58"/>
      <c r="B52" s="50">
        <v>13</v>
      </c>
      <c r="C52" s="43" t="s">
        <v>87</v>
      </c>
      <c r="D52" s="69">
        <v>0.206765703899466</v>
      </c>
      <c r="E52" s="43">
        <f t="shared" si="9"/>
        <v>0.40519659431697863</v>
      </c>
      <c r="F52" s="71">
        <f t="shared" si="1"/>
        <v>40.51965943169786</v>
      </c>
      <c r="G52" s="72">
        <f t="shared" si="2"/>
        <v>414.51611598626914</v>
      </c>
      <c r="H52" s="43">
        <v>0.20676570386527601</v>
      </c>
      <c r="I52" s="61"/>
      <c r="J52" s="61"/>
      <c r="K52" s="61" t="e">
        <f t="shared" ca="1" si="10"/>
        <v>#NAME?</v>
      </c>
      <c r="L52" s="62"/>
      <c r="M52" s="63">
        <f t="shared" si="4"/>
        <v>0</v>
      </c>
      <c r="N52" s="63">
        <f t="shared" si="5"/>
        <v>0</v>
      </c>
      <c r="O52" s="16"/>
      <c r="P52" s="8"/>
      <c r="Q52" s="2" t="s">
        <v>193</v>
      </c>
      <c r="R52" s="8"/>
      <c r="T52" s="8"/>
      <c r="U52" s="8"/>
      <c r="V52" s="69">
        <v>0.206765703899466</v>
      </c>
      <c r="W52" s="8" t="s">
        <v>194</v>
      </c>
      <c r="X52" s="8">
        <v>0.44</v>
      </c>
      <c r="Y52" s="66">
        <v>0.11439258851914508</v>
      </c>
      <c r="Z52" s="52">
        <v>0.31526356839430725</v>
      </c>
      <c r="AA52" s="67">
        <v>0.40519659431697863</v>
      </c>
      <c r="AB52" s="8">
        <f t="shared" si="6"/>
        <v>6.2635000989334E-2</v>
      </c>
      <c r="AC52" s="68">
        <f t="shared" si="7"/>
        <v>450.12</v>
      </c>
      <c r="AD52" s="8">
        <v>0.44</v>
      </c>
      <c r="AE52" s="68">
        <f t="shared" si="8"/>
        <v>450.12</v>
      </c>
      <c r="AF52" s="8"/>
      <c r="AG52" s="8">
        <v>0.466665</v>
      </c>
      <c r="AH52" s="8">
        <v>0.44</v>
      </c>
      <c r="AI52" s="2">
        <v>0.44</v>
      </c>
      <c r="AJ52" s="8"/>
    </row>
    <row r="53" spans="1:36" ht="12.3">
      <c r="A53" s="58"/>
      <c r="B53" s="50">
        <v>14</v>
      </c>
      <c r="C53" s="16" t="s">
        <v>88</v>
      </c>
      <c r="D53" s="17">
        <f>0.18*2^0.5</f>
        <v>0.2545584412271571</v>
      </c>
      <c r="E53" s="43">
        <f t="shared" si="9"/>
        <v>0.42663921560894336</v>
      </c>
      <c r="F53" s="18">
        <f t="shared" si="1"/>
        <v>42.663921560894337</v>
      </c>
      <c r="G53" s="33">
        <f t="shared" si="2"/>
        <v>436.45191756794907</v>
      </c>
      <c r="H53" s="43">
        <v>0.25455844120516602</v>
      </c>
      <c r="I53" s="61"/>
      <c r="J53" s="61"/>
      <c r="K53" s="61" t="e">
        <f t="shared" ca="1" si="10"/>
        <v>#NAME?</v>
      </c>
      <c r="L53" s="62"/>
      <c r="M53" s="63">
        <f t="shared" si="4"/>
        <v>0</v>
      </c>
      <c r="N53" s="63">
        <f t="shared" si="5"/>
        <v>0</v>
      </c>
      <c r="O53" s="16"/>
      <c r="P53" s="8"/>
      <c r="Q53" s="2" t="s">
        <v>195</v>
      </c>
      <c r="R53" s="8"/>
      <c r="S53" s="8" t="s">
        <v>196</v>
      </c>
      <c r="T53" s="8"/>
      <c r="U53" s="8"/>
      <c r="V53" s="17">
        <f>0.18*2^0.5</f>
        <v>0.2545584412271571</v>
      </c>
      <c r="W53" s="8" t="s">
        <v>197</v>
      </c>
      <c r="X53" s="8">
        <v>0.49</v>
      </c>
      <c r="Y53" s="66">
        <v>0.12946305567134628</v>
      </c>
      <c r="Z53" s="52">
        <v>0.33898912402844184</v>
      </c>
      <c r="AA53" s="67">
        <v>0.42663921560894336</v>
      </c>
      <c r="AB53" s="8">
        <f t="shared" si="6"/>
        <v>7.454968887840864E-2</v>
      </c>
      <c r="AC53" s="68">
        <f t="shared" si="7"/>
        <v>501.27</v>
      </c>
      <c r="AD53" s="8">
        <v>0.51</v>
      </c>
      <c r="AE53" s="68">
        <f t="shared" si="8"/>
        <v>521.73</v>
      </c>
      <c r="AF53" s="8"/>
      <c r="AG53" s="8">
        <v>0.48333000000000004</v>
      </c>
      <c r="AH53" s="8">
        <v>0.49</v>
      </c>
      <c r="AI53" s="2">
        <v>0.51</v>
      </c>
      <c r="AJ53" s="8"/>
    </row>
    <row r="54" spans="1:36" ht="12.3">
      <c r="A54" s="58"/>
      <c r="B54" s="50">
        <v>15</v>
      </c>
      <c r="C54" s="16" t="s">
        <v>89</v>
      </c>
      <c r="D54" s="17">
        <v>0.36</v>
      </c>
      <c r="E54" s="43">
        <f t="shared" si="9"/>
        <v>0.46271835822564766</v>
      </c>
      <c r="F54" s="18">
        <f t="shared" si="1"/>
        <v>46.271835822564768</v>
      </c>
      <c r="G54" s="33">
        <f t="shared" si="2"/>
        <v>473.36088046483758</v>
      </c>
      <c r="H54" s="43">
        <v>0.35999999991174397</v>
      </c>
      <c r="I54" s="61"/>
      <c r="J54" s="61"/>
      <c r="K54" s="61" t="e">
        <f t="shared" ca="1" si="10"/>
        <v>#NAME?</v>
      </c>
      <c r="L54" s="62"/>
      <c r="M54" s="63">
        <f t="shared" si="4"/>
        <v>0</v>
      </c>
      <c r="N54" s="63">
        <f t="shared" si="5"/>
        <v>0</v>
      </c>
      <c r="O54" s="16"/>
      <c r="P54" s="8"/>
      <c r="Q54" s="2" t="s">
        <v>198</v>
      </c>
      <c r="R54" s="8"/>
      <c r="S54" s="2" t="s">
        <v>199</v>
      </c>
      <c r="T54" s="8"/>
      <c r="U54" s="8"/>
      <c r="V54" s="17">
        <v>0.36</v>
      </c>
      <c r="W54" s="8" t="s">
        <v>200</v>
      </c>
      <c r="X54" s="8">
        <v>0.54</v>
      </c>
      <c r="Y54" s="66">
        <v>0.15731138433742256</v>
      </c>
      <c r="Z54" s="52">
        <v>0.37912313802512221</v>
      </c>
      <c r="AA54" s="67">
        <v>0.46271835822564766</v>
      </c>
      <c r="AB54" s="8">
        <f t="shared" si="6"/>
        <v>9.7515285574080485E-2</v>
      </c>
      <c r="AC54" s="68">
        <f t="shared" si="7"/>
        <v>552.42000000000007</v>
      </c>
      <c r="AD54" s="8">
        <v>0.56200000000000006</v>
      </c>
      <c r="AE54" s="68">
        <f t="shared" si="8"/>
        <v>574.92600000000004</v>
      </c>
      <c r="AF54" s="8"/>
      <c r="AG54" s="8">
        <v>0.5</v>
      </c>
      <c r="AH54" s="8">
        <v>0.54</v>
      </c>
      <c r="AI54" s="2">
        <v>0.56200000000000006</v>
      </c>
      <c r="AJ54" s="8"/>
    </row>
    <row r="55" spans="1:36" ht="12.3">
      <c r="A55" s="58"/>
      <c r="B55" s="50">
        <v>16</v>
      </c>
      <c r="C55" s="16" t="s">
        <v>90</v>
      </c>
      <c r="D55" s="17">
        <v>0.72</v>
      </c>
      <c r="E55" s="43">
        <f t="shared" si="9"/>
        <v>0.53575402262938099</v>
      </c>
      <c r="F55" s="18">
        <f t="shared" si="1"/>
        <v>53.575402262938098</v>
      </c>
      <c r="G55" s="33">
        <f t="shared" si="2"/>
        <v>548.07636514985677</v>
      </c>
      <c r="H55" s="43">
        <v>0.71999999980037099</v>
      </c>
      <c r="I55" s="61"/>
      <c r="J55" s="61"/>
      <c r="K55" s="61" t="e">
        <f t="shared" ca="1" si="10"/>
        <v>#NAME?</v>
      </c>
      <c r="L55" s="62"/>
      <c r="M55" s="63">
        <f t="shared" si="4"/>
        <v>0</v>
      </c>
      <c r="N55" s="63">
        <f t="shared" si="5"/>
        <v>0</v>
      </c>
      <c r="O55" s="16"/>
      <c r="P55" s="8"/>
      <c r="Q55" s="2" t="s">
        <v>201</v>
      </c>
      <c r="R55" s="8"/>
      <c r="S55" s="2" t="s">
        <v>202</v>
      </c>
      <c r="T55" s="8"/>
      <c r="U55" s="8"/>
      <c r="V55" s="17">
        <v>0.72</v>
      </c>
      <c r="W55" s="8" t="s">
        <v>203</v>
      </c>
      <c r="X55" s="8">
        <v>0.67</v>
      </c>
      <c r="Y55" s="66">
        <v>0.2236233027274877</v>
      </c>
      <c r="Z55" s="52">
        <v>0.46111908183362171</v>
      </c>
      <c r="AA55" s="67">
        <v>0.53575402262938099</v>
      </c>
      <c r="AB55" s="8">
        <f t="shared" si="6"/>
        <v>0.15600963706030674</v>
      </c>
      <c r="AC55" s="68">
        <f t="shared" si="7"/>
        <v>685.41000000000008</v>
      </c>
      <c r="AD55" s="8">
        <v>0.71499999999999997</v>
      </c>
      <c r="AE55" s="68">
        <f t="shared" si="8"/>
        <v>731.44499999999994</v>
      </c>
      <c r="AF55" s="8"/>
      <c r="AG55" s="8">
        <v>0.55000000000000004</v>
      </c>
      <c r="AH55" s="8">
        <v>0.67</v>
      </c>
      <c r="AI55" s="2">
        <v>0.71499999999999997</v>
      </c>
      <c r="AJ55" s="8"/>
    </row>
    <row r="56" spans="1:36" ht="12.3">
      <c r="A56" s="58"/>
      <c r="B56" s="50">
        <v>17</v>
      </c>
      <c r="C56" s="73" t="s">
        <v>91</v>
      </c>
      <c r="D56" s="74">
        <v>0.90004485786135058</v>
      </c>
      <c r="E56" s="43">
        <v>0.55943718694775635</v>
      </c>
      <c r="F56" s="18">
        <f t="shared" si="1"/>
        <v>55.943718694775633</v>
      </c>
      <c r="G56" s="33">
        <f t="shared" si="2"/>
        <v>572.30424224755473</v>
      </c>
      <c r="H56" s="43">
        <v>0.90004485786135058</v>
      </c>
      <c r="I56" s="61"/>
      <c r="J56" s="61"/>
      <c r="K56" s="61" t="e">
        <f t="shared" ca="1" si="10"/>
        <v>#NAME?</v>
      </c>
      <c r="L56" s="62"/>
      <c r="M56" s="63"/>
      <c r="N56" s="63"/>
      <c r="O56" s="73"/>
      <c r="P56" s="8"/>
      <c r="Q56" s="8"/>
      <c r="R56" s="8"/>
      <c r="S56" s="2"/>
      <c r="T56" s="8"/>
      <c r="U56" s="8"/>
      <c r="V56" s="75"/>
      <c r="W56" s="8"/>
      <c r="X56" s="8"/>
      <c r="Y56" s="66"/>
      <c r="Z56" s="52"/>
      <c r="AA56" s="67"/>
      <c r="AB56" s="8"/>
      <c r="AC56" s="68"/>
      <c r="AD56" s="8"/>
      <c r="AE56" s="68"/>
      <c r="AF56" s="8"/>
      <c r="AG56" s="8"/>
      <c r="AH56" s="8"/>
      <c r="AI56" s="2"/>
      <c r="AJ56" s="8"/>
    </row>
    <row r="57" spans="1:36" ht="12.3">
      <c r="A57" s="58"/>
      <c r="B57" s="50">
        <v>18</v>
      </c>
      <c r="C57" s="73" t="s">
        <v>204</v>
      </c>
      <c r="D57" s="2">
        <v>0.99997838212899148</v>
      </c>
      <c r="E57" s="43">
        <v>0.5706292589793156</v>
      </c>
      <c r="F57" s="76">
        <f t="shared" si="1"/>
        <v>57.062925897931564</v>
      </c>
      <c r="G57" s="77">
        <f t="shared" si="2"/>
        <v>583.75373193583982</v>
      </c>
      <c r="H57" s="43">
        <v>0.99997838212899159</v>
      </c>
      <c r="I57" s="61"/>
      <c r="J57" s="61"/>
      <c r="K57" s="61" t="e">
        <f t="shared" ca="1" si="10"/>
        <v>#NAME?</v>
      </c>
      <c r="L57" s="62"/>
      <c r="M57" s="63">
        <f t="shared" ref="M57:M64" si="11">L57*100</f>
        <v>0</v>
      </c>
      <c r="N57" s="63">
        <f t="shared" ref="N57:N64" si="12">L57*1023</f>
        <v>0</v>
      </c>
      <c r="O57" s="73" t="s">
        <v>205</v>
      </c>
      <c r="P57" s="8"/>
      <c r="Q57" s="8" t="s">
        <v>206</v>
      </c>
      <c r="R57" s="8"/>
      <c r="S57" s="2" t="s">
        <v>207</v>
      </c>
      <c r="T57" s="8"/>
      <c r="U57" s="8"/>
      <c r="V57" s="75"/>
      <c r="W57" s="8"/>
      <c r="X57" s="8"/>
      <c r="Y57" s="66">
        <v>0.24808090053615989</v>
      </c>
      <c r="Z57" s="52">
        <v>0.48790078554348693</v>
      </c>
      <c r="AA57" s="67">
        <v>0.55943189172988572</v>
      </c>
      <c r="AB57" s="8">
        <f t="shared" ref="AB57:AB65" si="13">Z57^2.4</f>
        <v>0.17864696466317653</v>
      </c>
      <c r="AC57" s="68"/>
      <c r="AD57" s="8"/>
      <c r="AE57" s="68">
        <f t="shared" ref="AE57:AE64" si="14">AD57*1023</f>
        <v>0</v>
      </c>
      <c r="AF57" s="8"/>
      <c r="AG57" s="8">
        <v>0.6</v>
      </c>
      <c r="AH57" s="8">
        <v>0.81</v>
      </c>
      <c r="AI57" s="2">
        <v>0.83299999999999996</v>
      </c>
      <c r="AJ57" s="8"/>
    </row>
    <row r="58" spans="1:36" ht="12.3">
      <c r="A58" s="58"/>
      <c r="B58" s="50">
        <v>19</v>
      </c>
      <c r="C58" s="16" t="s">
        <v>92</v>
      </c>
      <c r="D58" s="17">
        <v>1.44</v>
      </c>
      <c r="E58" s="43">
        <f t="shared" ref="E58:E64" si="15">(0.24719*LOG10(5.555556*D58+0.052272))+0.385537</f>
        <v>0.60947098688109358</v>
      </c>
      <c r="F58" s="18">
        <f t="shared" si="1"/>
        <v>60.947098688109357</v>
      </c>
      <c r="G58" s="33">
        <f t="shared" si="2"/>
        <v>623.48881957935873</v>
      </c>
      <c r="H58" s="78">
        <v>1.44000000025526</v>
      </c>
      <c r="I58" s="61"/>
      <c r="J58" s="61"/>
      <c r="K58" s="61" t="e">
        <f t="shared" ca="1" si="10"/>
        <v>#NAME?</v>
      </c>
      <c r="L58" s="62"/>
      <c r="M58" s="63">
        <f t="shared" si="11"/>
        <v>0</v>
      </c>
      <c r="N58" s="63">
        <f t="shared" si="12"/>
        <v>0</v>
      </c>
      <c r="O58" s="16"/>
      <c r="P58" s="8"/>
      <c r="Q58" s="8" t="s">
        <v>208</v>
      </c>
      <c r="R58" s="8"/>
      <c r="S58" s="8" t="s">
        <v>209</v>
      </c>
      <c r="T58" s="8"/>
      <c r="U58" s="8"/>
      <c r="V58" s="17">
        <v>1.44</v>
      </c>
      <c r="W58" s="8" t="s">
        <v>210</v>
      </c>
      <c r="X58" s="8">
        <v>0.81</v>
      </c>
      <c r="Y58" s="66">
        <v>0.30471040705601249</v>
      </c>
      <c r="Z58" s="52">
        <v>0.54479406948422704</v>
      </c>
      <c r="AA58" s="67">
        <v>0.60947098688109358</v>
      </c>
      <c r="AB58" s="8">
        <f t="shared" si="13"/>
        <v>0.23278644664121922</v>
      </c>
      <c r="AC58" s="68">
        <f t="shared" ref="AC58:AC64" si="16">X58*1023</f>
        <v>828.63000000000011</v>
      </c>
      <c r="AD58" s="8">
        <v>0.83299999999999996</v>
      </c>
      <c r="AE58" s="68">
        <f t="shared" si="14"/>
        <v>852.15899999999999</v>
      </c>
      <c r="AF58" s="8"/>
      <c r="AG58" s="8">
        <v>0.65</v>
      </c>
      <c r="AH58" s="8">
        <v>0.9</v>
      </c>
      <c r="AI58" s="2">
        <v>0.91800000000000004</v>
      </c>
      <c r="AJ58" s="8"/>
    </row>
    <row r="59" spans="1:36" ht="12.3">
      <c r="A59" s="58"/>
      <c r="B59" s="50">
        <v>20</v>
      </c>
      <c r="C59" s="16" t="s">
        <v>93</v>
      </c>
      <c r="D59" s="17">
        <v>2.88</v>
      </c>
      <c r="E59" s="43">
        <f t="shared" si="15"/>
        <v>0.68353357848909568</v>
      </c>
      <c r="F59" s="18">
        <f t="shared" si="1"/>
        <v>68.353357848909567</v>
      </c>
      <c r="G59" s="33">
        <f t="shared" si="2"/>
        <v>699.25485079434486</v>
      </c>
      <c r="H59" s="78">
        <v>2.8800000002934798</v>
      </c>
      <c r="I59" s="61"/>
      <c r="J59" s="61"/>
      <c r="K59" s="61" t="e">
        <f t="shared" ca="1" si="10"/>
        <v>#NAME?</v>
      </c>
      <c r="L59" s="62"/>
      <c r="M59" s="63">
        <f t="shared" si="11"/>
        <v>0</v>
      </c>
      <c r="N59" s="63">
        <f t="shared" si="12"/>
        <v>0</v>
      </c>
      <c r="O59" s="16"/>
      <c r="P59" s="8"/>
      <c r="Q59" s="8"/>
      <c r="R59" s="8"/>
      <c r="S59" s="8"/>
      <c r="T59" s="8"/>
      <c r="U59" s="8"/>
      <c r="V59" s="17">
        <v>2.88</v>
      </c>
      <c r="W59" s="8" t="s">
        <v>211</v>
      </c>
      <c r="X59" s="8">
        <v>0.9</v>
      </c>
      <c r="Y59" s="66">
        <v>0.40125794977475127</v>
      </c>
      <c r="Z59" s="52">
        <v>0.62968249190466585</v>
      </c>
      <c r="AA59" s="67">
        <v>0.68353357848909568</v>
      </c>
      <c r="AB59" s="8">
        <f t="shared" si="13"/>
        <v>0.32952766679208995</v>
      </c>
      <c r="AC59" s="68">
        <f t="shared" si="16"/>
        <v>920.7</v>
      </c>
      <c r="AD59" s="8">
        <v>0.91800000000000004</v>
      </c>
      <c r="AE59" s="68">
        <f t="shared" si="14"/>
        <v>939.11400000000003</v>
      </c>
      <c r="AF59" s="8"/>
      <c r="AG59" s="8">
        <v>0.7</v>
      </c>
      <c r="AH59" s="8">
        <v>0.96</v>
      </c>
      <c r="AI59" s="2">
        <v>0.96199999999999997</v>
      </c>
      <c r="AJ59" s="8"/>
    </row>
    <row r="60" spans="1:36" ht="12.3">
      <c r="A60" s="58"/>
      <c r="B60" s="50">
        <v>21</v>
      </c>
      <c r="C60" s="16" t="s">
        <v>94</v>
      </c>
      <c r="D60" s="17">
        <v>5.76</v>
      </c>
      <c r="E60" s="43">
        <f t="shared" si="15"/>
        <v>0.75777025018314315</v>
      </c>
      <c r="F60" s="18">
        <f t="shared" si="1"/>
        <v>75.777025018314319</v>
      </c>
      <c r="G60" s="33">
        <f t="shared" si="2"/>
        <v>775.19896593735541</v>
      </c>
      <c r="H60" s="43">
        <v>5.7600000009059196</v>
      </c>
      <c r="I60" s="61"/>
      <c r="J60" s="61"/>
      <c r="K60" s="61" t="e">
        <f t="shared" ca="1" si="10"/>
        <v>#NAME?</v>
      </c>
      <c r="L60" s="62"/>
      <c r="M60" s="63">
        <f t="shared" si="11"/>
        <v>0</v>
      </c>
      <c r="N60" s="63">
        <f t="shared" si="12"/>
        <v>0</v>
      </c>
      <c r="O60" s="16"/>
      <c r="P60" s="8"/>
      <c r="Q60" s="8" t="s">
        <v>212</v>
      </c>
      <c r="R60" s="8"/>
      <c r="S60" s="8"/>
      <c r="T60" s="8"/>
      <c r="U60" s="8"/>
      <c r="V60" s="17">
        <v>5.76</v>
      </c>
      <c r="W60" s="8" t="s">
        <v>213</v>
      </c>
      <c r="X60" s="2">
        <v>0.96</v>
      </c>
      <c r="Y60" s="66">
        <v>0.51391361372499977</v>
      </c>
      <c r="Z60" s="52">
        <v>0.71551342625611392</v>
      </c>
      <c r="AA60" s="79">
        <v>0.75777025018314315</v>
      </c>
      <c r="AB60" s="8">
        <f t="shared" si="13"/>
        <v>0.44779855723073486</v>
      </c>
      <c r="AC60" s="68">
        <f t="shared" si="16"/>
        <v>982.07999999999993</v>
      </c>
      <c r="AD60" s="8">
        <v>0.96199999999999997</v>
      </c>
      <c r="AE60" s="68">
        <f t="shared" si="14"/>
        <v>984.12599999999998</v>
      </c>
      <c r="AF60" s="8"/>
      <c r="AG60" s="8">
        <v>0.75</v>
      </c>
      <c r="AH60" s="8">
        <v>0.98</v>
      </c>
      <c r="AI60" s="2">
        <v>0.98299999999999998</v>
      </c>
      <c r="AJ60" s="8"/>
    </row>
    <row r="61" spans="1:36" ht="12.3">
      <c r="A61" s="58"/>
      <c r="B61" s="50">
        <v>22</v>
      </c>
      <c r="C61" s="16" t="s">
        <v>95</v>
      </c>
      <c r="D61" s="17">
        <v>11.52</v>
      </c>
      <c r="E61" s="43">
        <f t="shared" si="15"/>
        <v>0.83209428133255159</v>
      </c>
      <c r="F61" s="18">
        <f t="shared" si="1"/>
        <v>83.209428133255159</v>
      </c>
      <c r="G61" s="33">
        <f t="shared" si="2"/>
        <v>851.23244980320032</v>
      </c>
      <c r="H61" s="80">
        <v>11.519999996504</v>
      </c>
      <c r="I61" s="61"/>
      <c r="J61" s="61"/>
      <c r="K61" s="61" t="e">
        <f t="shared" ca="1" si="10"/>
        <v>#NAME?</v>
      </c>
      <c r="L61" s="62"/>
      <c r="M61" s="63">
        <f t="shared" si="11"/>
        <v>0</v>
      </c>
      <c r="N61" s="63">
        <f t="shared" si="12"/>
        <v>0</v>
      </c>
      <c r="O61" s="16" t="s">
        <v>214</v>
      </c>
      <c r="P61" s="8"/>
      <c r="Q61" s="8" t="s">
        <v>215</v>
      </c>
      <c r="R61" s="8"/>
      <c r="S61" s="8"/>
      <c r="T61" s="8"/>
      <c r="U61" s="8"/>
      <c r="V61" s="17">
        <v>11.52</v>
      </c>
      <c r="W61" s="8" t="s">
        <v>216</v>
      </c>
      <c r="X61" s="8">
        <v>0.98</v>
      </c>
      <c r="Y61" s="66">
        <v>0.64330079701900256</v>
      </c>
      <c r="Z61" s="52">
        <v>0.80212291295494897</v>
      </c>
      <c r="AA61" s="67">
        <v>0.83209428133255159</v>
      </c>
      <c r="AB61" s="8">
        <f t="shared" si="13"/>
        <v>0.58908533802001528</v>
      </c>
      <c r="AC61" s="68">
        <f t="shared" si="16"/>
        <v>1002.54</v>
      </c>
      <c r="AD61" s="8">
        <v>0.98299999999999998</v>
      </c>
      <c r="AE61" s="68">
        <f t="shared" si="14"/>
        <v>1005.609</v>
      </c>
      <c r="AF61" s="8"/>
      <c r="AG61" s="8">
        <v>0.8</v>
      </c>
      <c r="AH61" s="8">
        <v>0.99</v>
      </c>
      <c r="AI61" s="2">
        <v>0.995</v>
      </c>
      <c r="AJ61" s="8"/>
    </row>
    <row r="62" spans="1:36" ht="12.3">
      <c r="A62" s="58"/>
      <c r="B62" s="50">
        <v>23</v>
      </c>
      <c r="C62" s="16" t="s">
        <v>96</v>
      </c>
      <c r="D62" s="17">
        <v>23.04</v>
      </c>
      <c r="E62" s="43">
        <f t="shared" si="15"/>
        <v>0.90646207241747478</v>
      </c>
      <c r="F62" s="18">
        <f t="shared" si="1"/>
        <v>90.646207241747476</v>
      </c>
      <c r="G62" s="33">
        <f t="shared" si="2"/>
        <v>927.31070008307665</v>
      </c>
      <c r="H62" s="80">
        <v>23.039999996248</v>
      </c>
      <c r="I62" s="61"/>
      <c r="J62" s="61"/>
      <c r="K62" s="61" t="e">
        <f t="shared" ca="1" si="10"/>
        <v>#NAME?</v>
      </c>
      <c r="L62" s="62"/>
      <c r="M62" s="63">
        <f t="shared" si="11"/>
        <v>0</v>
      </c>
      <c r="N62" s="63">
        <f t="shared" si="12"/>
        <v>0</v>
      </c>
      <c r="O62" s="16" t="s">
        <v>217</v>
      </c>
      <c r="P62" s="8"/>
      <c r="Q62" s="8" t="s">
        <v>218</v>
      </c>
      <c r="R62" s="8"/>
      <c r="S62" s="8" t="s">
        <v>219</v>
      </c>
      <c r="T62" s="8"/>
      <c r="U62" s="8"/>
      <c r="V62" s="17">
        <v>23.04</v>
      </c>
      <c r="W62" s="8" t="s">
        <v>220</v>
      </c>
      <c r="X62" s="8">
        <v>0.99</v>
      </c>
      <c r="Y62" s="66">
        <v>0.79002189857450322</v>
      </c>
      <c r="Z62" s="52">
        <v>0.8894058354353015</v>
      </c>
      <c r="AA62" s="67">
        <v>0.90646207241747478</v>
      </c>
      <c r="AB62" s="8">
        <f t="shared" si="13"/>
        <v>0.75481398648587072</v>
      </c>
      <c r="AC62" s="68">
        <f t="shared" si="16"/>
        <v>1012.77</v>
      </c>
      <c r="AD62" s="8">
        <v>0.995</v>
      </c>
      <c r="AE62" s="68">
        <f t="shared" si="14"/>
        <v>1017.885</v>
      </c>
      <c r="AF62" s="8"/>
      <c r="AG62" s="8">
        <v>0.85</v>
      </c>
      <c r="AH62" s="8">
        <v>0.996</v>
      </c>
      <c r="AI62" s="2">
        <v>0.999</v>
      </c>
      <c r="AJ62" s="8"/>
    </row>
    <row r="63" spans="1:36" ht="12.3">
      <c r="A63" s="58"/>
      <c r="B63" s="50">
        <v>24</v>
      </c>
      <c r="C63" s="16" t="s">
        <v>97</v>
      </c>
      <c r="D63" s="17">
        <v>46.08</v>
      </c>
      <c r="E63" s="43">
        <f t="shared" si="15"/>
        <v>0.98085176356667592</v>
      </c>
      <c r="F63" s="18">
        <f t="shared" si="1"/>
        <v>98.085176356667588</v>
      </c>
      <c r="G63" s="33">
        <f t="shared" si="2"/>
        <v>1003.4113541287095</v>
      </c>
      <c r="H63" s="43">
        <v>46.080000014306798</v>
      </c>
      <c r="I63" s="61"/>
      <c r="J63" s="61"/>
      <c r="K63" s="61" t="e">
        <f t="shared" ca="1" si="10"/>
        <v>#NAME?</v>
      </c>
      <c r="L63" s="62"/>
      <c r="M63" s="63">
        <f t="shared" si="11"/>
        <v>0</v>
      </c>
      <c r="N63" s="63">
        <f t="shared" si="12"/>
        <v>0</v>
      </c>
      <c r="O63" s="16"/>
      <c r="P63" s="8"/>
      <c r="Q63" s="2" t="s">
        <v>176</v>
      </c>
      <c r="R63" s="8"/>
      <c r="S63" s="8"/>
      <c r="T63" s="8"/>
      <c r="U63" s="8"/>
      <c r="V63" s="17">
        <v>46.08</v>
      </c>
      <c r="W63" s="8" t="s">
        <v>221</v>
      </c>
      <c r="X63" s="8">
        <v>0.996</v>
      </c>
      <c r="Y63" s="66">
        <v>0.95465863568709142</v>
      </c>
      <c r="Z63" s="52">
        <v>0.97729008598649103</v>
      </c>
      <c r="AA63" s="67">
        <v>0.98085176356667592</v>
      </c>
      <c r="AB63" s="8">
        <f t="shared" si="13"/>
        <v>0.9463600173104848</v>
      </c>
      <c r="AC63" s="68">
        <f t="shared" si="16"/>
        <v>1018.908</v>
      </c>
      <c r="AD63" s="8">
        <v>0.999</v>
      </c>
      <c r="AE63" s="68">
        <f t="shared" si="14"/>
        <v>1021.977</v>
      </c>
      <c r="AF63" s="8"/>
      <c r="AG63" s="8">
        <v>0.9</v>
      </c>
      <c r="AH63" s="8">
        <v>0.99750000000000005</v>
      </c>
      <c r="AI63" s="8">
        <v>0.99994000000000005</v>
      </c>
      <c r="AJ63" s="8"/>
    </row>
    <row r="64" spans="1:36" ht="12.3">
      <c r="A64" s="58"/>
      <c r="B64" s="50">
        <v>25</v>
      </c>
      <c r="C64" s="16" t="s">
        <v>98</v>
      </c>
      <c r="D64" s="5">
        <f>0.18*2^9</f>
        <v>92.16</v>
      </c>
      <c r="E64" s="43">
        <f t="shared" si="15"/>
        <v>1.0552524097777298</v>
      </c>
      <c r="F64" s="18">
        <f t="shared" si="1"/>
        <v>105.52524097777298</v>
      </c>
      <c r="G64" s="33">
        <f t="shared" si="2"/>
        <v>1079.5232152026176</v>
      </c>
      <c r="H64" s="43">
        <v>92.160000190832704</v>
      </c>
      <c r="I64" s="61"/>
      <c r="J64" s="61"/>
      <c r="K64" s="61" t="e">
        <f t="shared" ca="1" si="10"/>
        <v>#NAME?</v>
      </c>
      <c r="L64" s="62"/>
      <c r="M64" s="63">
        <f t="shared" si="11"/>
        <v>0</v>
      </c>
      <c r="N64" s="63">
        <f t="shared" si="12"/>
        <v>0</v>
      </c>
      <c r="O64" s="43"/>
      <c r="P64" s="8"/>
      <c r="Q64" s="8" t="s">
        <v>222</v>
      </c>
      <c r="R64" s="8"/>
      <c r="S64" s="8"/>
      <c r="T64" s="8"/>
      <c r="U64" s="8"/>
      <c r="V64" s="5">
        <f>0.18*2^9</f>
        <v>92.16</v>
      </c>
      <c r="W64" s="8" t="s">
        <v>223</v>
      </c>
      <c r="X64" s="8">
        <v>0.99750000000000005</v>
      </c>
      <c r="Y64" s="66">
        <v>1.1377720115480516</v>
      </c>
      <c r="Z64" s="52">
        <v>1.0657227360093224</v>
      </c>
      <c r="AA64" s="67">
        <v>1.0552524097777298</v>
      </c>
      <c r="AB64" s="8">
        <f t="shared" si="13"/>
        <v>1.1650542663193442</v>
      </c>
      <c r="AC64" s="68">
        <f t="shared" si="16"/>
        <v>1020.4425000000001</v>
      </c>
      <c r="AD64" s="8">
        <v>0.99994000000000005</v>
      </c>
      <c r="AE64" s="68">
        <f t="shared" si="14"/>
        <v>1022.93862</v>
      </c>
      <c r="AF64" s="8"/>
      <c r="AG64" s="8">
        <v>1</v>
      </c>
      <c r="AH64" s="8">
        <v>0.99870000000000003</v>
      </c>
      <c r="AI64" s="8">
        <v>0.99999000000000005</v>
      </c>
      <c r="AJ64" s="8"/>
    </row>
    <row r="65" spans="1:36" ht="12.3">
      <c r="A65" s="8"/>
      <c r="B65" s="8"/>
      <c r="C65" s="8" t="s">
        <v>99</v>
      </c>
      <c r="D65" s="8"/>
      <c r="E65" s="8"/>
      <c r="F65" s="8"/>
      <c r="G65" s="8"/>
      <c r="H65" s="8"/>
      <c r="I65" s="8"/>
      <c r="J65" s="8"/>
      <c r="K65" s="61"/>
      <c r="L65" s="8"/>
      <c r="M65" s="8"/>
      <c r="N65" s="8"/>
      <c r="O65" s="8"/>
      <c r="P65" s="8"/>
      <c r="Q65" s="8"/>
      <c r="R65" s="8"/>
      <c r="S65" s="8"/>
      <c r="T65" s="8"/>
      <c r="U65" s="8"/>
      <c r="V65" s="8"/>
      <c r="W65" s="8" t="s">
        <v>224</v>
      </c>
      <c r="X65" s="8">
        <v>0.99870000000000003</v>
      </c>
      <c r="Y65" s="8"/>
      <c r="Z65" s="8"/>
      <c r="AA65" s="8"/>
      <c r="AB65" s="8">
        <f t="shared" si="13"/>
        <v>0</v>
      </c>
      <c r="AC65" s="8"/>
      <c r="AD65" s="8">
        <v>0.99999000000000005</v>
      </c>
      <c r="AE65" s="8"/>
      <c r="AF65" s="8"/>
      <c r="AG65" s="8"/>
      <c r="AJ65" s="8"/>
    </row>
    <row r="66" spans="1:36" ht="12.3">
      <c r="A66" s="81"/>
      <c r="B66" s="81"/>
      <c r="C66" s="81"/>
      <c r="D66" s="81"/>
      <c r="E66" s="81"/>
      <c r="F66" s="81"/>
      <c r="G66" s="81"/>
      <c r="H66" s="81"/>
      <c r="I66" s="81"/>
      <c r="J66" s="81"/>
      <c r="K66" s="81"/>
      <c r="L66" s="81"/>
      <c r="M66" s="81"/>
      <c r="N66" s="81"/>
      <c r="O66" s="81"/>
      <c r="P66" s="81"/>
      <c r="Q66" s="81"/>
      <c r="R66" s="81"/>
      <c r="S66" s="81"/>
      <c r="T66" s="81"/>
      <c r="U66" s="81"/>
      <c r="V66" s="81"/>
      <c r="W66" s="81"/>
      <c r="X66" s="81"/>
      <c r="Y66" s="81"/>
      <c r="Z66" s="81"/>
      <c r="AA66" s="81"/>
      <c r="AB66" s="81"/>
      <c r="AC66" s="81"/>
      <c r="AD66" s="81"/>
      <c r="AE66" s="81"/>
      <c r="AF66" s="81"/>
      <c r="AG66" s="81"/>
      <c r="AH66" s="81"/>
      <c r="AI66" s="81"/>
      <c r="AJ66" s="81"/>
    </row>
    <row r="67" spans="1:36" ht="12.3">
      <c r="A67" s="8"/>
      <c r="B67" s="8"/>
      <c r="C67" s="16" t="s">
        <v>75</v>
      </c>
      <c r="D67" s="8"/>
      <c r="E67" s="43">
        <v>9.2816647298078508E-2</v>
      </c>
      <c r="F67" s="8"/>
      <c r="G67" s="8"/>
      <c r="H67" s="59">
        <v>1.42470035797691E-6</v>
      </c>
      <c r="I67" s="8"/>
      <c r="J67" s="8"/>
      <c r="K67" s="8"/>
      <c r="L67" s="8">
        <f t="shared" ref="L67:L72" si="17">H67*4.5</f>
        <v>6.4111516108960949E-6</v>
      </c>
      <c r="M67" s="8"/>
      <c r="N67" s="8"/>
      <c r="O67" s="8"/>
      <c r="P67" s="8"/>
      <c r="Q67" s="8"/>
      <c r="R67" s="8"/>
      <c r="S67" s="8"/>
      <c r="T67" s="8"/>
      <c r="U67" s="8"/>
      <c r="V67" s="8"/>
    </row>
    <row r="68" spans="1:36" ht="12.3">
      <c r="A68" s="58"/>
      <c r="B68" s="8"/>
      <c r="C68" s="16" t="s">
        <v>76</v>
      </c>
      <c r="D68" s="8"/>
      <c r="E68" s="43">
        <v>9.6583132421874995E-2</v>
      </c>
      <c r="F68" s="8"/>
      <c r="G68" s="8"/>
      <c r="H68" s="43">
        <v>7.0312499965068402E-4</v>
      </c>
      <c r="I68" s="8"/>
      <c r="J68" s="8"/>
      <c r="K68" s="8"/>
      <c r="L68" s="8">
        <f t="shared" si="17"/>
        <v>3.1640624984280779E-3</v>
      </c>
      <c r="M68" s="8"/>
      <c r="N68" s="8"/>
      <c r="O68" s="8"/>
      <c r="P68" s="8"/>
      <c r="Q68" s="8"/>
      <c r="R68" s="8"/>
      <c r="S68" s="8"/>
      <c r="T68" s="8"/>
      <c r="U68" s="8"/>
      <c r="V68" s="8"/>
    </row>
    <row r="69" spans="1:36" ht="12.3">
      <c r="A69" s="58"/>
      <c r="B69" s="8"/>
      <c r="C69" s="16" t="s">
        <v>77</v>
      </c>
      <c r="D69" s="8"/>
      <c r="E69" s="43">
        <v>0.10035726484375</v>
      </c>
      <c r="F69" s="8"/>
      <c r="G69" s="8"/>
      <c r="H69" s="43">
        <v>1.4062499918493199E-3</v>
      </c>
      <c r="I69" s="8"/>
      <c r="J69" s="8"/>
      <c r="K69" s="8"/>
      <c r="L69" s="8">
        <f t="shared" si="17"/>
        <v>6.3281249633219397E-3</v>
      </c>
      <c r="M69" s="8"/>
      <c r="N69" s="8"/>
      <c r="O69" s="8"/>
      <c r="P69" s="8"/>
      <c r="Q69" s="8"/>
      <c r="R69" s="8"/>
      <c r="S69" s="8"/>
      <c r="T69" s="8"/>
      <c r="U69" s="8"/>
      <c r="V69" s="8"/>
    </row>
    <row r="70" spans="1:36" ht="12.3">
      <c r="A70" s="58"/>
      <c r="B70" s="8"/>
      <c r="C70" s="16" t="s">
        <v>78</v>
      </c>
      <c r="D70" s="8"/>
      <c r="E70" s="43">
        <v>0.1079055296875</v>
      </c>
      <c r="F70" s="8"/>
      <c r="G70" s="8"/>
      <c r="H70" s="43">
        <v>2.8125000023287599E-3</v>
      </c>
      <c r="I70" s="8"/>
      <c r="J70" s="8"/>
      <c r="K70" s="8"/>
      <c r="L70" s="8">
        <f t="shared" si="17"/>
        <v>1.265625001047942E-2</v>
      </c>
      <c r="M70" s="8"/>
      <c r="N70" s="8"/>
      <c r="O70" s="8"/>
      <c r="P70" s="8"/>
      <c r="Q70" s="8"/>
      <c r="R70" s="8"/>
      <c r="S70" s="8"/>
      <c r="T70" s="8"/>
      <c r="U70" s="8"/>
      <c r="V70" s="8"/>
    </row>
    <row r="71" spans="1:36" ht="12.3">
      <c r="A71" s="58"/>
      <c r="B71" s="8"/>
      <c r="C71" s="16" t="s">
        <v>79</v>
      </c>
      <c r="D71" s="8"/>
      <c r="E71" s="43">
        <v>0.123002059375</v>
      </c>
      <c r="F71" s="8"/>
      <c r="G71" s="8"/>
      <c r="H71" s="43">
        <v>5.6250000046575198E-3</v>
      </c>
      <c r="I71" s="8"/>
      <c r="J71" s="8"/>
      <c r="K71" s="8"/>
      <c r="L71" s="8">
        <f t="shared" si="17"/>
        <v>2.531250002095884E-2</v>
      </c>
      <c r="M71" s="8"/>
      <c r="N71" s="8"/>
      <c r="O71" s="8"/>
      <c r="P71" s="8"/>
      <c r="Q71" s="8"/>
      <c r="R71" s="8"/>
      <c r="S71" s="8"/>
      <c r="T71" s="8"/>
      <c r="U71" s="8"/>
      <c r="V71" s="8"/>
    </row>
    <row r="72" spans="1:36" ht="12.3">
      <c r="A72" s="58"/>
      <c r="B72" s="8"/>
      <c r="C72" s="16" t="s">
        <v>80</v>
      </c>
      <c r="D72" s="8"/>
      <c r="E72" s="43">
        <v>0.15313785307294417</v>
      </c>
      <c r="F72" s="8"/>
      <c r="G72" s="8"/>
      <c r="H72" s="43">
        <v>1.12500000052065E-2</v>
      </c>
      <c r="I72" s="8"/>
      <c r="J72" s="8"/>
      <c r="K72" s="8"/>
      <c r="L72" s="8">
        <f t="shared" si="17"/>
        <v>5.0625000023429248E-2</v>
      </c>
      <c r="M72" s="8"/>
      <c r="N72" s="8"/>
      <c r="O72" s="8"/>
      <c r="P72" s="8"/>
      <c r="Q72" s="8"/>
      <c r="R72" s="8"/>
      <c r="S72" s="8"/>
      <c r="T72" s="8"/>
      <c r="U72" s="8"/>
      <c r="V72" s="8"/>
    </row>
    <row r="73" spans="1:36" ht="12.3">
      <c r="A73" s="58"/>
      <c r="B73" s="8"/>
      <c r="C73" s="16" t="s">
        <v>81</v>
      </c>
      <c r="D73" s="8"/>
      <c r="E73" s="43">
        <v>0.199808363369783</v>
      </c>
      <c r="F73" s="8"/>
      <c r="G73" s="8"/>
      <c r="H73" s="43">
        <v>2.2500000008981402E-2</v>
      </c>
      <c r="I73" s="8"/>
      <c r="J73" s="8"/>
      <c r="K73" s="8"/>
      <c r="L73" s="8" t="e">
        <f t="shared" ref="L73:L83" ca="1" si="18">1.099*pow(H73,0.45)-0.099</f>
        <v>#NAME?</v>
      </c>
      <c r="M73" s="8"/>
      <c r="N73" s="8"/>
      <c r="O73" s="8"/>
      <c r="P73" s="8"/>
      <c r="Q73" s="8"/>
      <c r="R73" s="8"/>
      <c r="S73" s="8"/>
      <c r="T73" s="8"/>
      <c r="U73" s="8"/>
      <c r="V73" s="8"/>
    </row>
    <row r="74" spans="1:36" ht="12.3">
      <c r="A74" s="58"/>
      <c r="B74" s="8"/>
      <c r="C74" s="16" t="s">
        <v>82</v>
      </c>
      <c r="D74" s="8"/>
      <c r="E74" s="43">
        <v>0.25709656883927079</v>
      </c>
      <c r="F74" s="8"/>
      <c r="G74" s="8"/>
      <c r="H74" s="43">
        <v>4.4999999980096697E-2</v>
      </c>
      <c r="I74" s="8"/>
      <c r="J74" s="8"/>
      <c r="K74" s="8"/>
      <c r="L74" s="8" t="e">
        <f t="shared" ca="1" si="18"/>
        <v>#NAME?</v>
      </c>
      <c r="M74" s="8"/>
      <c r="N74" s="8"/>
      <c r="O74" s="8"/>
      <c r="P74" s="8"/>
      <c r="Q74" s="8"/>
      <c r="R74" s="8"/>
      <c r="S74" s="8"/>
      <c r="T74" s="8"/>
      <c r="U74" s="8"/>
      <c r="V74" s="8"/>
    </row>
    <row r="75" spans="1:36" ht="12.3">
      <c r="A75" s="58"/>
      <c r="B75" s="8"/>
      <c r="C75" s="16" t="s">
        <v>83</v>
      </c>
      <c r="D75" s="8"/>
      <c r="E75" s="43">
        <v>0.32179981407490377</v>
      </c>
      <c r="F75" s="8"/>
      <c r="G75" s="8"/>
      <c r="H75" s="43">
        <v>9.0000000023239102E-2</v>
      </c>
      <c r="I75" s="8"/>
      <c r="J75" s="8"/>
      <c r="K75" s="8"/>
      <c r="L75" s="8" t="e">
        <f t="shared" ca="1" si="18"/>
        <v>#NAME?</v>
      </c>
      <c r="M75" s="8"/>
      <c r="N75" s="8"/>
      <c r="O75" s="8"/>
      <c r="P75" s="8"/>
      <c r="Q75" s="8"/>
      <c r="R75" s="8"/>
      <c r="S75" s="8"/>
      <c r="T75" s="8"/>
      <c r="U75" s="8"/>
      <c r="V75" s="8"/>
    </row>
    <row r="76" spans="1:36" ht="12.3">
      <c r="A76" s="58"/>
      <c r="B76" s="8"/>
      <c r="C76" s="16" t="s">
        <v>84</v>
      </c>
      <c r="D76" s="8"/>
      <c r="E76" s="43">
        <v>0.36188627303544685</v>
      </c>
      <c r="F76" s="8"/>
      <c r="G76" s="8"/>
      <c r="H76" s="70">
        <v>0.13499999995231701</v>
      </c>
      <c r="I76" s="8"/>
      <c r="J76" s="8"/>
      <c r="K76" s="8"/>
      <c r="L76" s="8" t="e">
        <f t="shared" ca="1" si="18"/>
        <v>#NAME?</v>
      </c>
      <c r="M76" s="8"/>
      <c r="N76" s="8"/>
      <c r="O76" s="8"/>
      <c r="P76" s="8"/>
      <c r="Q76" s="8"/>
      <c r="R76" s="8"/>
      <c r="S76" s="8"/>
      <c r="T76" s="8"/>
      <c r="U76" s="8"/>
      <c r="V76" s="8"/>
    </row>
    <row r="77" spans="1:36" ht="12.3">
      <c r="A77" s="58"/>
      <c r="B77" s="8"/>
      <c r="C77" s="43" t="s">
        <v>85</v>
      </c>
      <c r="D77" s="8"/>
      <c r="E77" s="43">
        <v>0.38394774524439712</v>
      </c>
      <c r="F77" s="8"/>
      <c r="G77" s="8"/>
      <c r="H77" s="43">
        <v>0.16794593840327701</v>
      </c>
      <c r="I77" s="8"/>
      <c r="J77" s="8"/>
      <c r="K77" s="8"/>
      <c r="L77" s="8" t="e">
        <f t="shared" ca="1" si="18"/>
        <v>#NAME?</v>
      </c>
      <c r="M77" s="8"/>
      <c r="N77" s="8"/>
      <c r="O77" s="8"/>
      <c r="P77" s="8"/>
      <c r="Q77" s="8"/>
      <c r="R77" s="8"/>
      <c r="S77" s="8"/>
      <c r="T77" s="8"/>
      <c r="U77" s="8"/>
      <c r="V77" s="8"/>
    </row>
    <row r="78" spans="1:36" ht="12.3">
      <c r="A78" s="58"/>
      <c r="B78" s="8"/>
      <c r="C78" s="16" t="s">
        <v>86</v>
      </c>
      <c r="D78" s="8"/>
      <c r="E78" s="43">
        <v>0.39100683203408376</v>
      </c>
      <c r="F78" s="8"/>
      <c r="G78" s="8"/>
      <c r="H78" s="43">
        <v>0.17999999993986401</v>
      </c>
      <c r="I78" s="8"/>
      <c r="J78" s="8"/>
      <c r="K78" s="8"/>
      <c r="L78" s="8" t="e">
        <f t="shared" ca="1" si="18"/>
        <v>#NAME?</v>
      </c>
      <c r="M78" s="8"/>
      <c r="N78" s="8"/>
      <c r="O78" s="8"/>
      <c r="P78" s="8"/>
      <c r="Q78" s="8"/>
      <c r="R78" s="8"/>
      <c r="S78" s="8"/>
      <c r="T78" s="8"/>
      <c r="U78" s="8"/>
      <c r="V78" s="8"/>
    </row>
    <row r="79" spans="1:36" ht="12.3">
      <c r="A79" s="58"/>
      <c r="B79" s="8"/>
      <c r="C79" s="43" t="s">
        <v>87</v>
      </c>
      <c r="D79" s="8"/>
      <c r="E79" s="43">
        <v>0.40519659431697863</v>
      </c>
      <c r="F79" s="8"/>
      <c r="G79" s="8"/>
      <c r="H79" s="43">
        <v>0.20676570386527601</v>
      </c>
      <c r="I79" s="8"/>
      <c r="J79" s="8"/>
      <c r="K79" s="8"/>
      <c r="L79" s="8" t="e">
        <f t="shared" ca="1" si="18"/>
        <v>#NAME?</v>
      </c>
      <c r="M79" s="8"/>
      <c r="N79" s="8"/>
      <c r="O79" s="8"/>
      <c r="P79" s="8"/>
      <c r="Q79" s="8"/>
      <c r="R79" s="8"/>
      <c r="S79" s="8"/>
      <c r="T79" s="8"/>
      <c r="U79" s="8"/>
      <c r="V79" s="8"/>
    </row>
    <row r="80" spans="1:36" ht="12.3">
      <c r="A80" s="58"/>
      <c r="B80" s="8"/>
      <c r="C80" s="16" t="s">
        <v>88</v>
      </c>
      <c r="D80" s="8"/>
      <c r="E80" s="43">
        <v>0.42663921560894336</v>
      </c>
      <c r="F80" s="8"/>
      <c r="G80" s="8"/>
      <c r="H80" s="43">
        <v>0.25455844120516602</v>
      </c>
      <c r="I80" s="8"/>
      <c r="J80" s="8"/>
      <c r="K80" s="8"/>
      <c r="L80" s="8" t="e">
        <f t="shared" ca="1" si="18"/>
        <v>#NAME?</v>
      </c>
      <c r="M80" s="8"/>
      <c r="N80" s="8"/>
      <c r="O80" s="8"/>
      <c r="P80" s="8"/>
      <c r="Q80" s="8"/>
      <c r="R80" s="8"/>
      <c r="S80" s="8"/>
      <c r="T80" s="8"/>
      <c r="U80" s="8"/>
      <c r="V80" s="8"/>
    </row>
    <row r="81" spans="1:22" ht="12.3">
      <c r="A81" s="58"/>
      <c r="B81" s="8"/>
      <c r="C81" s="16" t="s">
        <v>89</v>
      </c>
      <c r="D81" s="8"/>
      <c r="E81" s="43">
        <v>0.46271835822564766</v>
      </c>
      <c r="F81" s="8"/>
      <c r="G81" s="8"/>
      <c r="H81" s="43">
        <v>0.35999999991174397</v>
      </c>
      <c r="I81" s="8"/>
      <c r="J81" s="8"/>
      <c r="K81" s="8"/>
      <c r="L81" s="8" t="e">
        <f t="shared" ca="1" si="18"/>
        <v>#NAME?</v>
      </c>
      <c r="M81" s="8"/>
      <c r="N81" s="8"/>
      <c r="O81" s="8"/>
      <c r="P81" s="8"/>
      <c r="Q81" s="8"/>
      <c r="R81" s="8"/>
      <c r="S81" s="8"/>
      <c r="T81" s="8"/>
      <c r="U81" s="8"/>
      <c r="V81" s="8"/>
    </row>
    <row r="82" spans="1:22" ht="12.3">
      <c r="A82" s="58"/>
      <c r="B82" s="8"/>
      <c r="C82" s="16" t="s">
        <v>90</v>
      </c>
      <c r="D82" s="8"/>
      <c r="E82" s="43">
        <v>0.53575402262938099</v>
      </c>
      <c r="F82" s="8"/>
      <c r="G82" s="8"/>
      <c r="H82" s="43">
        <v>0.71999999980037099</v>
      </c>
      <c r="I82" s="8"/>
      <c r="J82" s="8"/>
      <c r="K82" s="8"/>
      <c r="L82" s="8" t="e">
        <f t="shared" ca="1" si="18"/>
        <v>#NAME?</v>
      </c>
      <c r="M82" s="8"/>
      <c r="N82" s="8"/>
      <c r="O82" s="8"/>
      <c r="P82" s="8"/>
      <c r="Q82" s="8"/>
      <c r="R82" s="8"/>
      <c r="S82" s="8"/>
      <c r="T82" s="8"/>
      <c r="U82" s="8"/>
      <c r="V82" s="8"/>
    </row>
    <row r="83" spans="1:22" ht="12.3">
      <c r="A83" s="58"/>
      <c r="B83" s="8"/>
      <c r="C83" s="73" t="s">
        <v>91</v>
      </c>
      <c r="D83" s="8">
        <v>0.90004485786135058</v>
      </c>
      <c r="E83" s="43">
        <v>0.55943718694775635</v>
      </c>
      <c r="F83" s="8"/>
      <c r="G83" s="8"/>
      <c r="H83" s="43">
        <v>0.89999999974683198</v>
      </c>
      <c r="I83" s="8" t="e">
        <f t="shared" ref="I83:I84" ca="1" si="19">(pow(10,(E83-0.385537)/0.24719)-0.052272)/5.555556</f>
        <v>#NAME?</v>
      </c>
      <c r="J83" s="8"/>
      <c r="K83" s="8"/>
      <c r="L83" s="8" t="e">
        <f t="shared" ca="1" si="18"/>
        <v>#NAME?</v>
      </c>
      <c r="M83" s="8"/>
      <c r="N83" s="8"/>
      <c r="O83" s="8"/>
      <c r="P83" s="8"/>
      <c r="Q83" s="8"/>
      <c r="R83" s="8"/>
      <c r="S83" s="8"/>
      <c r="T83" s="8"/>
      <c r="U83" s="8"/>
      <c r="V83" s="8"/>
    </row>
    <row r="84" spans="1:22" ht="12.3">
      <c r="A84" s="58"/>
      <c r="B84" s="8"/>
      <c r="C84" s="2" t="s">
        <v>204</v>
      </c>
      <c r="D84" s="2">
        <v>0.99997838212899148</v>
      </c>
      <c r="E84" s="2">
        <v>0.5706292589793156</v>
      </c>
      <c r="I84" s="8" t="e">
        <f t="shared" ca="1" si="19"/>
        <v>#NAME?</v>
      </c>
      <c r="M84" s="8"/>
      <c r="N84" s="8"/>
      <c r="O84" s="8"/>
      <c r="P84" s="8"/>
      <c r="Q84" s="8"/>
      <c r="R84" s="8"/>
      <c r="S84" s="8"/>
      <c r="T84" s="8"/>
      <c r="U84" s="8"/>
      <c r="V84" s="8"/>
    </row>
    <row r="85" spans="1:22" ht="12.3">
      <c r="A85" s="58"/>
      <c r="B85" s="8"/>
      <c r="C85" s="16" t="s">
        <v>92</v>
      </c>
      <c r="D85" s="8"/>
      <c r="E85" s="43">
        <v>0.60947098688109358</v>
      </c>
      <c r="F85" s="8"/>
      <c r="G85" s="8"/>
      <c r="H85" s="78">
        <v>1.44000000025526</v>
      </c>
      <c r="I85" s="8"/>
      <c r="J85" s="8"/>
      <c r="K85" s="8"/>
      <c r="L85" s="8" t="e">
        <f t="shared" ref="L85:L91" ca="1" si="20">1.099*pow(H85,0.45)-0.099</f>
        <v>#NAME?</v>
      </c>
      <c r="M85" s="8"/>
      <c r="N85" s="8"/>
      <c r="O85" s="8"/>
      <c r="P85" s="8"/>
      <c r="Q85" s="8"/>
      <c r="R85" s="8"/>
      <c r="S85" s="8"/>
      <c r="T85" s="8"/>
      <c r="U85" s="8"/>
      <c r="V85" s="8"/>
    </row>
    <row r="86" spans="1:22" ht="12.3">
      <c r="A86" s="58"/>
      <c r="B86" s="8"/>
      <c r="C86" s="16" t="s">
        <v>93</v>
      </c>
      <c r="D86" s="8"/>
      <c r="E86" s="43">
        <v>0.68353357848909568</v>
      </c>
      <c r="F86" s="8"/>
      <c r="G86" s="8"/>
      <c r="H86" s="78">
        <v>2.8800000002934798</v>
      </c>
      <c r="I86" s="8"/>
      <c r="J86" s="8"/>
      <c r="K86" s="8"/>
      <c r="L86" s="8" t="e">
        <f t="shared" ca="1" si="20"/>
        <v>#NAME?</v>
      </c>
      <c r="M86" s="8"/>
      <c r="N86" s="8"/>
      <c r="O86" s="8"/>
      <c r="P86" s="8"/>
      <c r="Q86" s="8"/>
      <c r="R86" s="8"/>
      <c r="S86" s="8"/>
      <c r="T86" s="8"/>
      <c r="U86" s="8"/>
      <c r="V86" s="8"/>
    </row>
    <row r="87" spans="1:22" ht="12.3">
      <c r="A87" s="58"/>
      <c r="B87" s="8"/>
      <c r="C87" s="16" t="s">
        <v>94</v>
      </c>
      <c r="D87" s="8"/>
      <c r="E87" s="43">
        <v>0.75777025018314315</v>
      </c>
      <c r="F87" s="8"/>
      <c r="G87" s="8"/>
      <c r="H87" s="43">
        <v>5.7600000009059196</v>
      </c>
      <c r="I87" s="8"/>
      <c r="J87" s="8"/>
      <c r="K87" s="8"/>
      <c r="L87" s="8" t="e">
        <f t="shared" ca="1" si="20"/>
        <v>#NAME?</v>
      </c>
      <c r="M87" s="8"/>
      <c r="N87" s="8"/>
      <c r="O87" s="8"/>
      <c r="P87" s="8"/>
      <c r="Q87" s="8"/>
      <c r="R87" s="8"/>
      <c r="S87" s="8"/>
      <c r="T87" s="8"/>
      <c r="U87" s="8"/>
      <c r="V87" s="8"/>
    </row>
    <row r="88" spans="1:22" ht="12.3">
      <c r="A88" s="58"/>
      <c r="B88" s="8"/>
      <c r="C88" s="16" t="s">
        <v>95</v>
      </c>
      <c r="D88" s="8"/>
      <c r="E88" s="43">
        <v>0.83209428133255159</v>
      </c>
      <c r="F88" s="8"/>
      <c r="G88" s="8"/>
      <c r="H88" s="80">
        <v>11.519999996504</v>
      </c>
      <c r="I88" s="8"/>
      <c r="J88" s="8"/>
      <c r="K88" s="8"/>
      <c r="L88" s="8" t="e">
        <f t="shared" ca="1" si="20"/>
        <v>#NAME?</v>
      </c>
      <c r="M88" s="8"/>
      <c r="N88" s="8"/>
      <c r="O88" s="8"/>
      <c r="P88" s="8"/>
      <c r="Q88" s="8"/>
      <c r="R88" s="8"/>
      <c r="S88" s="8"/>
      <c r="T88" s="8"/>
      <c r="U88" s="8"/>
      <c r="V88" s="8"/>
    </row>
    <row r="89" spans="1:22" ht="12.3">
      <c r="A89" s="58"/>
      <c r="B89" s="8"/>
      <c r="C89" s="16" t="s">
        <v>96</v>
      </c>
      <c r="D89" s="8"/>
      <c r="E89" s="43">
        <v>0.90646207241747478</v>
      </c>
      <c r="F89" s="8"/>
      <c r="G89" s="8"/>
      <c r="H89" s="80">
        <v>23.039999996248</v>
      </c>
      <c r="I89" s="8"/>
      <c r="J89" s="8"/>
      <c r="K89" s="8"/>
      <c r="L89" s="8" t="e">
        <f t="shared" ca="1" si="20"/>
        <v>#NAME?</v>
      </c>
      <c r="M89" s="8"/>
      <c r="N89" s="8"/>
      <c r="O89" s="8"/>
      <c r="P89" s="8"/>
      <c r="Q89" s="8"/>
      <c r="R89" s="8"/>
      <c r="S89" s="8"/>
      <c r="T89" s="8"/>
      <c r="U89" s="8"/>
      <c r="V89" s="8"/>
    </row>
    <row r="90" spans="1:22" ht="12.3">
      <c r="A90" s="58"/>
      <c r="B90" s="8"/>
      <c r="C90" s="16" t="s">
        <v>97</v>
      </c>
      <c r="D90" s="8"/>
      <c r="E90" s="43">
        <v>0.98085176356667592</v>
      </c>
      <c r="F90" s="8"/>
      <c r="G90" s="8"/>
      <c r="H90" s="43">
        <v>46.080000014306798</v>
      </c>
      <c r="I90" s="8"/>
      <c r="J90" s="8"/>
      <c r="K90" s="8"/>
      <c r="L90" s="8" t="e">
        <f t="shared" ca="1" si="20"/>
        <v>#NAME?</v>
      </c>
      <c r="M90" s="8"/>
      <c r="N90" s="8"/>
      <c r="O90" s="8"/>
      <c r="P90" s="8"/>
      <c r="Q90" s="8"/>
      <c r="R90" s="8"/>
      <c r="S90" s="8"/>
      <c r="T90" s="8"/>
      <c r="U90" s="8"/>
      <c r="V90" s="8"/>
    </row>
    <row r="91" spans="1:22" ht="12.3">
      <c r="A91" s="58"/>
      <c r="B91" s="8"/>
      <c r="C91" s="16" t="s">
        <v>98</v>
      </c>
      <c r="D91" s="8"/>
      <c r="E91" s="43">
        <v>1.0552524097777298</v>
      </c>
      <c r="F91" s="8"/>
      <c r="G91" s="8"/>
      <c r="H91" s="43">
        <v>92.160000190832704</v>
      </c>
      <c r="I91" s="8"/>
      <c r="J91" s="8"/>
      <c r="K91" s="8"/>
      <c r="L91" s="8" t="e">
        <f t="shared" ca="1" si="20"/>
        <v>#NAME?</v>
      </c>
      <c r="M91" s="8"/>
      <c r="N91" s="8"/>
      <c r="O91" s="8"/>
      <c r="P91" s="8"/>
      <c r="Q91" s="8"/>
      <c r="R91" s="8"/>
      <c r="S91" s="8"/>
      <c r="T91" s="8"/>
      <c r="U91" s="8"/>
      <c r="V91" s="8"/>
    </row>
    <row r="92" spans="1:22" ht="12.3">
      <c r="A92" s="58"/>
      <c r="B92" s="8"/>
      <c r="C92" s="8"/>
      <c r="D92" s="8"/>
      <c r="E92" s="8"/>
      <c r="F92" s="8"/>
      <c r="G92" s="8"/>
      <c r="H92" s="8"/>
      <c r="I92" s="8"/>
      <c r="J92" s="8"/>
      <c r="K92" s="8"/>
      <c r="L92" s="8"/>
      <c r="M92" s="8"/>
      <c r="N92" s="8"/>
      <c r="O92" s="8"/>
      <c r="P92" s="8"/>
      <c r="Q92" s="8"/>
      <c r="R92" s="8"/>
      <c r="S92" s="8"/>
      <c r="T92" s="8"/>
      <c r="U92" s="8"/>
      <c r="V92" s="8"/>
    </row>
    <row r="93" spans="1:22" ht="12.3">
      <c r="A93" s="58"/>
      <c r="B93" s="8"/>
      <c r="C93" s="8"/>
      <c r="D93" s="8"/>
      <c r="E93" s="8"/>
      <c r="F93" s="8"/>
      <c r="G93" s="8"/>
      <c r="H93" s="8"/>
      <c r="I93" s="8"/>
      <c r="J93" s="8"/>
      <c r="K93" s="8"/>
      <c r="L93" s="8"/>
      <c r="M93" s="8"/>
      <c r="N93" s="8"/>
      <c r="O93" s="8"/>
      <c r="P93" s="8"/>
      <c r="Q93" s="8"/>
      <c r="R93" s="8"/>
      <c r="S93" s="8"/>
      <c r="T93" s="8"/>
      <c r="U93" s="8"/>
      <c r="V93" s="8"/>
    </row>
    <row r="94" spans="1:22" ht="12.3">
      <c r="A94" s="58"/>
      <c r="B94" s="8"/>
      <c r="C94" s="8"/>
      <c r="D94" s="8"/>
      <c r="E94" s="8"/>
      <c r="F94" s="8"/>
      <c r="G94" s="8"/>
      <c r="H94" s="8"/>
      <c r="I94" s="8"/>
      <c r="J94" s="8"/>
      <c r="K94" s="8"/>
      <c r="L94" s="8"/>
      <c r="M94" s="8"/>
      <c r="N94" s="8"/>
      <c r="O94" s="8"/>
      <c r="P94" s="8"/>
      <c r="Q94" s="8"/>
      <c r="R94" s="8"/>
      <c r="S94" s="8"/>
      <c r="T94" s="8"/>
      <c r="U94" s="8"/>
      <c r="V94" s="8"/>
    </row>
    <row r="95" spans="1:22" ht="12.3">
      <c r="A95" s="58"/>
      <c r="B95" s="8"/>
      <c r="C95" s="8"/>
      <c r="D95" s="8"/>
      <c r="E95" s="8"/>
      <c r="F95" s="8"/>
      <c r="G95" s="8"/>
      <c r="H95" s="8"/>
      <c r="I95" s="8"/>
      <c r="J95" s="8"/>
      <c r="K95" s="8"/>
      <c r="L95" s="8"/>
      <c r="M95" s="8"/>
      <c r="N95" s="8"/>
      <c r="O95" s="8"/>
      <c r="P95" s="8"/>
      <c r="Q95" s="8"/>
      <c r="R95" s="8"/>
      <c r="S95" s="8"/>
      <c r="T95" s="8"/>
      <c r="U95" s="8"/>
      <c r="V95" s="8"/>
    </row>
    <row r="96" spans="1:22" ht="12.3">
      <c r="A96" s="58"/>
      <c r="B96" s="8"/>
      <c r="C96" s="8"/>
      <c r="D96" s="8"/>
      <c r="E96" s="8"/>
      <c r="F96" s="8"/>
      <c r="G96" s="8"/>
      <c r="H96" s="8"/>
      <c r="I96" s="8"/>
      <c r="J96" s="8"/>
      <c r="K96" s="8"/>
      <c r="L96" s="8"/>
      <c r="M96" s="8"/>
      <c r="N96" s="8"/>
      <c r="O96" s="8"/>
      <c r="P96" s="8"/>
      <c r="Q96" s="8"/>
      <c r="R96" s="8"/>
      <c r="S96" s="8"/>
      <c r="T96" s="8"/>
      <c r="U96" s="8"/>
      <c r="V96" s="8"/>
    </row>
    <row r="97" spans="1:22" ht="12.3">
      <c r="A97" s="58"/>
      <c r="B97" s="8"/>
      <c r="C97" s="8"/>
      <c r="D97" s="8"/>
      <c r="E97" s="8"/>
      <c r="F97" s="8"/>
      <c r="G97" s="8"/>
      <c r="H97" s="8"/>
      <c r="I97" s="8"/>
      <c r="J97" s="8"/>
      <c r="K97" s="8"/>
      <c r="L97" s="8"/>
      <c r="M97" s="8"/>
      <c r="N97" s="8"/>
      <c r="O97" s="8"/>
      <c r="P97" s="8"/>
      <c r="Q97" s="8"/>
      <c r="R97" s="8"/>
      <c r="S97" s="8"/>
      <c r="T97" s="8"/>
      <c r="U97" s="8"/>
      <c r="V97" s="8"/>
    </row>
    <row r="98" spans="1:22" ht="12.3">
      <c r="A98" s="58"/>
      <c r="B98" s="8"/>
      <c r="C98" s="8"/>
      <c r="D98" s="8"/>
      <c r="E98" s="8"/>
      <c r="F98" s="8"/>
      <c r="G98" s="8"/>
      <c r="H98" s="8"/>
      <c r="I98" s="8"/>
      <c r="J98" s="8"/>
      <c r="K98" s="8"/>
      <c r="L98" s="8"/>
      <c r="M98" s="8"/>
      <c r="N98" s="8"/>
      <c r="O98" s="8"/>
      <c r="P98" s="8"/>
      <c r="Q98" s="8"/>
      <c r="R98" s="8"/>
      <c r="S98" s="8"/>
      <c r="T98" s="8"/>
      <c r="U98" s="8"/>
      <c r="V98" s="8"/>
    </row>
    <row r="99" spans="1:22" ht="12.3">
      <c r="A99" s="58"/>
      <c r="B99" s="8"/>
      <c r="C99" s="8"/>
      <c r="D99" s="8"/>
      <c r="E99" s="8"/>
      <c r="F99" s="8"/>
      <c r="G99" s="8"/>
      <c r="H99" s="8"/>
      <c r="I99" s="8"/>
      <c r="J99" s="8"/>
      <c r="K99" s="8"/>
      <c r="L99" s="8"/>
      <c r="M99" s="8"/>
      <c r="N99" s="8"/>
      <c r="O99" s="8"/>
      <c r="P99" s="8"/>
      <c r="Q99" s="8"/>
      <c r="R99" s="8"/>
      <c r="S99" s="8"/>
      <c r="T99" s="8"/>
      <c r="U99" s="8"/>
      <c r="V99" s="8"/>
    </row>
    <row r="100" spans="1:22" ht="12.3">
      <c r="A100" s="58"/>
      <c r="B100" s="8"/>
      <c r="C100" s="8"/>
      <c r="D100" s="8"/>
      <c r="E100" s="8"/>
      <c r="F100" s="8"/>
      <c r="G100" s="8"/>
      <c r="H100" s="8"/>
      <c r="I100" s="8"/>
      <c r="J100" s="8"/>
      <c r="K100" s="8"/>
      <c r="L100" s="8"/>
      <c r="M100" s="8"/>
      <c r="N100" s="8"/>
      <c r="O100" s="8"/>
      <c r="P100" s="8"/>
      <c r="Q100" s="8"/>
      <c r="R100" s="8"/>
      <c r="S100" s="8"/>
      <c r="T100" s="8"/>
      <c r="U100" s="8"/>
      <c r="V100" s="8"/>
    </row>
    <row r="101" spans="1:22" ht="12.3">
      <c r="A101" s="58"/>
      <c r="B101" s="8"/>
      <c r="C101" s="8"/>
      <c r="D101" s="8"/>
      <c r="E101" s="8"/>
      <c r="F101" s="8"/>
      <c r="G101" s="8" t="s">
        <v>225</v>
      </c>
      <c r="H101" s="8"/>
      <c r="I101" s="8" t="s">
        <v>226</v>
      </c>
      <c r="J101" s="8"/>
      <c r="K101" s="8"/>
      <c r="L101" s="8"/>
      <c r="M101" s="8"/>
      <c r="N101" s="8"/>
      <c r="O101" s="8"/>
      <c r="P101" s="8"/>
      <c r="Q101" s="8"/>
      <c r="R101" s="8"/>
      <c r="S101" s="8"/>
      <c r="T101" s="8"/>
      <c r="U101" s="8"/>
      <c r="V101" s="8"/>
    </row>
    <row r="102" spans="1:22" ht="12.3">
      <c r="A102" s="58"/>
      <c r="B102" s="8"/>
      <c r="C102" s="16" t="s">
        <v>75</v>
      </c>
      <c r="D102" s="8">
        <f>E102*1023</f>
        <v>16.368000000000002</v>
      </c>
      <c r="E102" s="2">
        <v>1.6E-2</v>
      </c>
      <c r="F102" s="8">
        <v>0.4</v>
      </c>
      <c r="G102" s="53">
        <v>6.4111516108960949E-6</v>
      </c>
      <c r="H102" s="8">
        <v>0.40899999999999997</v>
      </c>
      <c r="I102" s="8">
        <v>4.3040000000000002E-2</v>
      </c>
      <c r="J102" s="8">
        <v>0.45</v>
      </c>
      <c r="L102" s="8"/>
      <c r="M102" s="8"/>
      <c r="N102" s="8"/>
      <c r="O102" s="8"/>
      <c r="P102" s="8"/>
      <c r="Q102" s="8"/>
      <c r="R102" s="8"/>
      <c r="S102" s="8"/>
      <c r="T102" s="8"/>
      <c r="U102" s="8"/>
      <c r="V102" s="8"/>
    </row>
    <row r="103" spans="1:22" ht="12.3">
      <c r="A103" s="58"/>
      <c r="B103" s="8"/>
      <c r="C103" s="16" t="s">
        <v>76</v>
      </c>
      <c r="D103" s="8">
        <f>79/1023</f>
        <v>7.7223851417399805E-2</v>
      </c>
      <c r="E103" s="2">
        <v>1.61E-2</v>
      </c>
      <c r="F103" s="8">
        <v>0.4</v>
      </c>
      <c r="G103" s="53">
        <v>3.1640624984280779E-3</v>
      </c>
      <c r="H103" s="8">
        <v>0.40899999999999997</v>
      </c>
      <c r="I103" s="8">
        <v>4.3299999999999998E-2</v>
      </c>
      <c r="J103" s="8">
        <v>0.45</v>
      </c>
      <c r="L103" s="8"/>
      <c r="M103" s="8"/>
      <c r="N103" s="8"/>
      <c r="O103" s="8"/>
      <c r="P103" s="8"/>
      <c r="Q103" s="8"/>
      <c r="R103" s="8"/>
      <c r="S103" s="8"/>
      <c r="T103" s="8"/>
      <c r="U103" s="8"/>
      <c r="V103" s="8"/>
    </row>
    <row r="104" spans="1:22" ht="12.3">
      <c r="A104" s="58"/>
      <c r="B104" s="8"/>
      <c r="C104" s="16" t="s">
        <v>77</v>
      </c>
      <c r="D104" s="8">
        <f>81/1023</f>
        <v>7.9178885630498533E-2</v>
      </c>
      <c r="E104" s="2">
        <v>1.6199999999999999E-2</v>
      </c>
      <c r="F104" s="8">
        <v>0.4</v>
      </c>
      <c r="G104" s="53">
        <v>6.3281249633219397E-3</v>
      </c>
      <c r="H104" s="8">
        <v>0.40899999999999997</v>
      </c>
      <c r="I104" s="8">
        <v>4.4249999999999998E-2</v>
      </c>
      <c r="J104" s="8">
        <v>0.45</v>
      </c>
      <c r="L104" s="8"/>
      <c r="M104" s="8"/>
      <c r="N104" s="8"/>
      <c r="O104" s="8"/>
      <c r="P104" s="8"/>
      <c r="Q104" s="8"/>
      <c r="R104" s="8"/>
      <c r="S104" s="8"/>
      <c r="T104" s="8"/>
      <c r="U104" s="8"/>
      <c r="V104" s="8"/>
    </row>
    <row r="105" spans="1:22" ht="12.3">
      <c r="A105" s="58"/>
      <c r="B105" s="8"/>
      <c r="C105" s="16" t="s">
        <v>78</v>
      </c>
      <c r="D105" s="8"/>
      <c r="E105" s="2">
        <v>1.66E-2</v>
      </c>
      <c r="F105" s="8">
        <v>0.4</v>
      </c>
      <c r="G105" s="53">
        <v>1.265625001047942E-2</v>
      </c>
      <c r="H105" s="8">
        <v>0.40899999999999997</v>
      </c>
      <c r="I105" s="8">
        <v>4.5600000000000002E-2</v>
      </c>
      <c r="J105" s="8">
        <v>0.45</v>
      </c>
      <c r="L105" s="8"/>
      <c r="M105" s="8"/>
      <c r="N105" s="8"/>
      <c r="O105" s="8"/>
      <c r="P105" s="8"/>
      <c r="Q105" s="8"/>
      <c r="R105" s="8"/>
      <c r="S105" s="8"/>
      <c r="T105" s="8"/>
      <c r="U105" s="8"/>
      <c r="V105" s="8"/>
    </row>
    <row r="106" spans="1:22" ht="12.3">
      <c r="A106" s="58"/>
      <c r="B106" s="8"/>
      <c r="C106" s="16" t="s">
        <v>79</v>
      </c>
      <c r="D106" s="8"/>
      <c r="E106" s="2">
        <v>2.1999999999999999E-2</v>
      </c>
      <c r="F106" s="8">
        <v>0.4</v>
      </c>
      <c r="G106" s="53">
        <v>2.531250002095884E-2</v>
      </c>
      <c r="H106" s="8">
        <v>0.40899999999999997</v>
      </c>
      <c r="I106" s="8">
        <v>4.82E-2</v>
      </c>
      <c r="J106" s="8">
        <v>0.45</v>
      </c>
      <c r="L106" s="8"/>
      <c r="M106" s="8"/>
      <c r="N106" s="8"/>
      <c r="O106" s="8"/>
      <c r="P106" s="8"/>
      <c r="Q106" s="8"/>
      <c r="R106" s="8"/>
      <c r="S106" s="8"/>
      <c r="T106" s="8"/>
      <c r="U106" s="8"/>
      <c r="V106" s="8"/>
    </row>
    <row r="107" spans="1:22" ht="12.3">
      <c r="A107" s="58"/>
      <c r="B107" s="8"/>
      <c r="C107" s="16" t="s">
        <v>80</v>
      </c>
      <c r="D107" s="8"/>
      <c r="E107" s="2">
        <v>3.5000000000000003E-2</v>
      </c>
      <c r="F107" s="8">
        <v>0.4</v>
      </c>
      <c r="G107" s="53">
        <v>5.0625000023429248E-2</v>
      </c>
      <c r="H107" s="8">
        <v>0.40899999999999997</v>
      </c>
      <c r="I107" s="8">
        <v>5.3900000000000003E-2</v>
      </c>
      <c r="J107" s="8">
        <v>0.45</v>
      </c>
      <c r="L107" s="8"/>
      <c r="M107" s="8"/>
      <c r="N107" s="8"/>
      <c r="O107" s="8"/>
      <c r="P107" s="8"/>
      <c r="Q107" s="8"/>
      <c r="R107" s="8"/>
      <c r="S107" s="8"/>
      <c r="T107" s="8"/>
      <c r="U107" s="8"/>
      <c r="V107" s="8"/>
    </row>
    <row r="108" spans="1:22" ht="12.3">
      <c r="A108" s="58"/>
      <c r="B108" s="8"/>
      <c r="C108" s="16" t="s">
        <v>81</v>
      </c>
      <c r="D108" s="8"/>
      <c r="E108" s="2">
        <v>0.06</v>
      </c>
      <c r="F108" s="8">
        <v>0.4</v>
      </c>
      <c r="G108" s="53">
        <v>0.10028739287352589</v>
      </c>
      <c r="H108" s="8">
        <v>0.40899999999999997</v>
      </c>
      <c r="I108" s="8">
        <v>7.0999999999999994E-2</v>
      </c>
      <c r="J108" s="8">
        <v>0.45</v>
      </c>
      <c r="L108" s="8"/>
      <c r="M108" s="8"/>
      <c r="N108" s="8"/>
      <c r="O108" s="8"/>
      <c r="P108" s="8"/>
      <c r="Q108" s="8"/>
      <c r="R108" s="8"/>
      <c r="S108" s="8"/>
      <c r="T108" s="8"/>
      <c r="U108" s="8"/>
      <c r="V108" s="8"/>
    </row>
    <row r="109" spans="1:22" ht="12.3">
      <c r="A109" s="58"/>
      <c r="B109" s="8"/>
      <c r="C109" s="16" t="s">
        <v>82</v>
      </c>
      <c r="D109" s="8"/>
      <c r="E109" s="2">
        <v>0.13</v>
      </c>
      <c r="F109" s="8">
        <v>0.4</v>
      </c>
      <c r="G109" s="53">
        <v>0.1732346012257808</v>
      </c>
      <c r="H109" s="8">
        <v>0.40899999999999997</v>
      </c>
      <c r="I109" s="8">
        <v>0.1145</v>
      </c>
      <c r="J109" s="8">
        <v>0.45</v>
      </c>
      <c r="L109" s="8"/>
      <c r="M109" s="8"/>
      <c r="N109" s="8"/>
      <c r="O109" s="8"/>
      <c r="P109" s="8"/>
      <c r="Q109" s="8"/>
      <c r="R109" s="8"/>
      <c r="S109" s="8"/>
      <c r="T109" s="8"/>
      <c r="U109" s="8"/>
      <c r="V109" s="8"/>
    </row>
    <row r="110" spans="1:22" ht="12.3">
      <c r="A110" s="58"/>
      <c r="B110" s="8"/>
      <c r="C110" s="16" t="s">
        <v>83</v>
      </c>
      <c r="D110" s="8"/>
      <c r="E110" s="2">
        <v>0.245</v>
      </c>
      <c r="F110" s="8">
        <v>0.4</v>
      </c>
      <c r="G110" s="53">
        <v>0.27288342467312432</v>
      </c>
      <c r="H110" s="8">
        <v>0.40899999999999997</v>
      </c>
      <c r="I110" s="8">
        <v>0.23799999999999999</v>
      </c>
      <c r="J110" s="8">
        <v>0.45</v>
      </c>
      <c r="L110" s="8"/>
      <c r="M110" s="8"/>
      <c r="N110" s="8"/>
      <c r="O110" s="8"/>
      <c r="P110" s="8"/>
      <c r="Q110" s="8"/>
      <c r="R110" s="8"/>
      <c r="S110" s="8"/>
      <c r="T110" s="8"/>
      <c r="U110" s="8"/>
      <c r="V110" s="8"/>
    </row>
    <row r="111" spans="1:22" ht="12.3">
      <c r="A111" s="58"/>
      <c r="B111" s="8"/>
      <c r="C111" s="16" t="s">
        <v>84</v>
      </c>
      <c r="D111" s="8"/>
      <c r="E111" s="2">
        <v>0.29299999999999998</v>
      </c>
      <c r="F111" s="8">
        <v>0.4</v>
      </c>
      <c r="G111" s="53">
        <v>0.34732158241373379</v>
      </c>
      <c r="H111" s="8">
        <v>0.40899999999999997</v>
      </c>
      <c r="I111" s="8">
        <v>0.3</v>
      </c>
      <c r="J111" s="8">
        <v>0.45</v>
      </c>
      <c r="L111" s="8"/>
      <c r="M111" s="8"/>
      <c r="N111" s="8"/>
      <c r="O111" s="8"/>
      <c r="P111" s="8"/>
      <c r="Q111" s="8"/>
      <c r="R111" s="8"/>
      <c r="S111" s="8"/>
      <c r="T111" s="8"/>
      <c r="U111" s="8"/>
      <c r="V111" s="8"/>
    </row>
    <row r="112" spans="1:22" ht="12.3">
      <c r="A112" s="58"/>
      <c r="B112" s="8"/>
      <c r="C112" s="43" t="s">
        <v>85</v>
      </c>
      <c r="D112" s="8"/>
      <c r="E112" s="2">
        <v>0.35199999999999998</v>
      </c>
      <c r="F112" s="8">
        <v>0.4</v>
      </c>
      <c r="G112" s="53">
        <v>0.39340671841555686</v>
      </c>
      <c r="H112" s="8">
        <v>0.40899999999999997</v>
      </c>
      <c r="I112" s="8">
        <v>0.38</v>
      </c>
      <c r="J112" s="8">
        <v>0.45</v>
      </c>
      <c r="L112" s="8"/>
      <c r="M112" s="8"/>
      <c r="N112" s="8"/>
      <c r="O112" s="8"/>
      <c r="P112" s="8"/>
      <c r="Q112" s="8"/>
      <c r="R112" s="8"/>
      <c r="S112" s="8"/>
      <c r="T112" s="8"/>
      <c r="U112" s="8"/>
      <c r="V112" s="8"/>
    </row>
    <row r="113" spans="1:22" ht="12.3">
      <c r="A113" s="58"/>
      <c r="B113" s="8"/>
      <c r="C113" s="16" t="s">
        <v>86</v>
      </c>
      <c r="D113" s="8">
        <v>0.4</v>
      </c>
      <c r="E113" s="2">
        <v>0.4</v>
      </c>
      <c r="F113" s="8">
        <v>0.4</v>
      </c>
      <c r="G113" s="53">
        <v>0.40900772878777658</v>
      </c>
      <c r="H113" s="8">
        <v>0.40899999999999997</v>
      </c>
      <c r="I113" s="8">
        <v>0.45</v>
      </c>
      <c r="J113" s="8">
        <v>0.45</v>
      </c>
      <c r="L113" s="8"/>
      <c r="M113" s="8"/>
      <c r="N113" s="8"/>
      <c r="O113" s="8"/>
      <c r="P113" s="8"/>
      <c r="Q113" s="8"/>
      <c r="R113" s="8"/>
      <c r="S113" s="8"/>
      <c r="T113" s="8"/>
      <c r="U113" s="8"/>
      <c r="V113" s="8"/>
    </row>
    <row r="114" spans="1:22" ht="12.3">
      <c r="A114" s="58"/>
      <c r="B114" s="8"/>
      <c r="C114" s="43" t="s">
        <v>87</v>
      </c>
      <c r="D114" s="8"/>
      <c r="E114" s="2">
        <v>0.44</v>
      </c>
      <c r="F114" s="8">
        <v>0.4</v>
      </c>
      <c r="G114" s="53">
        <v>0.4417082790186182</v>
      </c>
      <c r="H114" s="8">
        <v>0.40899999999999997</v>
      </c>
      <c r="I114" s="8">
        <v>0.55000000000000004</v>
      </c>
      <c r="J114" s="8">
        <v>0.45</v>
      </c>
      <c r="L114" s="8"/>
      <c r="M114" s="8"/>
      <c r="N114" s="8"/>
      <c r="O114" s="8"/>
      <c r="P114" s="8"/>
      <c r="Q114" s="8"/>
      <c r="R114" s="8"/>
      <c r="S114" s="8"/>
      <c r="T114" s="8"/>
      <c r="U114" s="8"/>
      <c r="V114" s="8"/>
    </row>
    <row r="115" spans="1:22" ht="12.3">
      <c r="A115" s="58"/>
      <c r="B115" s="8"/>
      <c r="C115" s="16" t="s">
        <v>88</v>
      </c>
      <c r="D115" s="8"/>
      <c r="E115" s="2">
        <v>0.51</v>
      </c>
      <c r="F115" s="8">
        <v>0.4</v>
      </c>
      <c r="G115" s="53">
        <v>0.49474787556660693</v>
      </c>
      <c r="H115" s="8">
        <v>0.40899999999999997</v>
      </c>
      <c r="I115" s="8">
        <v>0.62</v>
      </c>
      <c r="J115" s="8">
        <v>0.45</v>
      </c>
      <c r="L115" s="8"/>
      <c r="M115" s="8"/>
      <c r="N115" s="8"/>
      <c r="O115" s="8"/>
      <c r="P115" s="8"/>
      <c r="Q115" s="8"/>
      <c r="R115" s="8"/>
      <c r="S115" s="8"/>
      <c r="T115" s="8"/>
      <c r="U115" s="8"/>
      <c r="V115" s="8"/>
    </row>
    <row r="116" spans="1:22" ht="12.3">
      <c r="A116" s="58"/>
      <c r="B116" s="8"/>
      <c r="C116" s="16" t="s">
        <v>89</v>
      </c>
      <c r="D116" s="8"/>
      <c r="E116" s="2">
        <v>0.56200000000000006</v>
      </c>
      <c r="F116" s="8">
        <v>0.4</v>
      </c>
      <c r="G116" s="53">
        <v>0.59495900829424386</v>
      </c>
      <c r="H116" s="8">
        <v>0.40899999999999997</v>
      </c>
      <c r="I116" s="8">
        <v>0.7</v>
      </c>
      <c r="J116" s="8">
        <v>0.45</v>
      </c>
      <c r="L116" s="8"/>
      <c r="M116" s="8"/>
      <c r="N116" s="8"/>
      <c r="O116" s="8"/>
      <c r="P116" s="8"/>
      <c r="Q116" s="8"/>
      <c r="R116" s="8"/>
      <c r="S116" s="8"/>
      <c r="T116" s="8"/>
      <c r="U116" s="8"/>
      <c r="V116" s="8"/>
    </row>
    <row r="117" spans="1:22" ht="12.3">
      <c r="A117" s="58"/>
      <c r="B117" s="8"/>
      <c r="C117" s="16" t="s">
        <v>90</v>
      </c>
      <c r="D117" s="8"/>
      <c r="E117" s="2">
        <v>0.71499999999999997</v>
      </c>
      <c r="F117" s="8">
        <v>0.4</v>
      </c>
      <c r="G117" s="53">
        <v>0.84897594185359815</v>
      </c>
      <c r="H117" s="8">
        <v>0.40899999999999997</v>
      </c>
      <c r="I117" s="8">
        <v>0.86</v>
      </c>
      <c r="J117" s="8">
        <v>0.45</v>
      </c>
      <c r="L117" s="8"/>
      <c r="M117" s="8"/>
      <c r="N117" s="8"/>
      <c r="O117" s="8"/>
      <c r="P117" s="8"/>
      <c r="Q117" s="8"/>
      <c r="R117" s="8"/>
      <c r="S117" s="8"/>
      <c r="T117" s="8"/>
      <c r="U117" s="8"/>
      <c r="V117" s="8"/>
    </row>
    <row r="118" spans="1:22" ht="12.3">
      <c r="A118" s="58"/>
      <c r="B118" s="8"/>
      <c r="C118" s="73" t="s">
        <v>91</v>
      </c>
      <c r="D118" s="8"/>
      <c r="G118" s="53">
        <v>0.94913340405911906</v>
      </c>
      <c r="H118" s="8">
        <v>0.40899999999999997</v>
      </c>
      <c r="I118" s="8">
        <v>0.94</v>
      </c>
      <c r="J118" s="8">
        <v>0.45</v>
      </c>
      <c r="L118" s="8"/>
      <c r="M118" s="8"/>
      <c r="N118" s="8"/>
      <c r="O118" s="8"/>
      <c r="P118" s="8"/>
      <c r="Q118" s="8"/>
      <c r="R118" s="8"/>
      <c r="S118" s="8"/>
      <c r="T118" s="8"/>
      <c r="U118" s="8"/>
      <c r="V118" s="8"/>
    </row>
    <row r="119" spans="1:22" ht="12.3">
      <c r="A119" s="58"/>
      <c r="B119" s="8"/>
      <c r="C119" s="2" t="s">
        <v>204</v>
      </c>
      <c r="D119" s="8"/>
      <c r="E119" s="2">
        <f>654/1023</f>
        <v>0.63929618768328444</v>
      </c>
      <c r="G119" s="53">
        <v>0.99998930881833425</v>
      </c>
      <c r="H119" s="8">
        <v>0.40899999999999997</v>
      </c>
      <c r="I119" s="8">
        <v>0.98</v>
      </c>
      <c r="J119" s="8">
        <v>0.45</v>
      </c>
      <c r="L119" s="8"/>
      <c r="M119" s="8"/>
      <c r="N119" s="8"/>
      <c r="O119" s="8"/>
      <c r="P119" s="8"/>
      <c r="Q119" s="8"/>
      <c r="R119" s="8"/>
      <c r="S119" s="8"/>
      <c r="T119" s="8"/>
      <c r="U119" s="8"/>
      <c r="V119" s="8"/>
    </row>
    <row r="120" spans="1:22" ht="12.3">
      <c r="A120" s="58"/>
      <c r="B120" s="8"/>
      <c r="C120" s="16" t="s">
        <v>92</v>
      </c>
      <c r="D120" s="8"/>
      <c r="E120" s="2">
        <v>0.83299999999999996</v>
      </c>
      <c r="F120" s="8">
        <v>0.4</v>
      </c>
      <c r="G120" s="53">
        <v>1.1959732992715488</v>
      </c>
      <c r="H120" s="8">
        <v>0.40900000000000097</v>
      </c>
      <c r="I120" s="8">
        <v>0.99450000000000005</v>
      </c>
      <c r="J120" s="8">
        <v>0.45</v>
      </c>
      <c r="L120" s="8"/>
      <c r="M120" s="8"/>
      <c r="N120" s="8"/>
      <c r="O120" s="8"/>
      <c r="P120" s="8"/>
      <c r="Q120" s="8"/>
      <c r="R120" s="8"/>
      <c r="S120" s="8"/>
      <c r="T120" s="8"/>
      <c r="U120" s="8"/>
      <c r="V120" s="8"/>
    </row>
    <row r="121" spans="1:22" ht="12.3">
      <c r="A121" s="58"/>
      <c r="B121" s="8"/>
      <c r="C121" s="16" t="s">
        <v>93</v>
      </c>
      <c r="D121" s="8"/>
      <c r="E121" s="2">
        <v>0.91800000000000004</v>
      </c>
      <c r="F121" s="8">
        <v>0.4</v>
      </c>
      <c r="G121" s="8"/>
      <c r="H121" s="8"/>
      <c r="I121" s="8">
        <v>0.99990000000000001</v>
      </c>
      <c r="J121" s="8">
        <v>0.45</v>
      </c>
      <c r="L121" s="8"/>
      <c r="M121" s="8"/>
      <c r="N121" s="8"/>
      <c r="O121" s="8"/>
      <c r="P121" s="8"/>
      <c r="Q121" s="8"/>
      <c r="R121" s="8"/>
      <c r="S121" s="8"/>
      <c r="T121" s="8"/>
      <c r="U121" s="8"/>
      <c r="V121" s="8"/>
    </row>
    <row r="122" spans="1:22" ht="12.3">
      <c r="A122" s="58"/>
      <c r="B122" s="8"/>
      <c r="C122" s="16" t="s">
        <v>94</v>
      </c>
      <c r="D122" s="8"/>
      <c r="E122" s="2">
        <v>0.96199999999999997</v>
      </c>
      <c r="F122" s="8">
        <v>0.4</v>
      </c>
      <c r="G122" s="8"/>
      <c r="H122" s="8"/>
      <c r="I122" s="8">
        <v>0.99990000000000001</v>
      </c>
      <c r="J122" s="8">
        <v>0.45</v>
      </c>
      <c r="L122" s="8"/>
      <c r="M122" s="8"/>
      <c r="N122" s="8"/>
      <c r="O122" s="8"/>
      <c r="P122" s="8"/>
      <c r="Q122" s="8"/>
      <c r="R122" s="8"/>
      <c r="S122" s="8"/>
      <c r="T122" s="8"/>
      <c r="U122" s="8"/>
      <c r="V122" s="8"/>
    </row>
    <row r="123" spans="1:22" ht="12.3">
      <c r="A123" s="58"/>
      <c r="B123" s="8"/>
      <c r="C123" s="16" t="s">
        <v>95</v>
      </c>
      <c r="D123" s="8"/>
      <c r="E123" s="2">
        <v>0.98299999999999998</v>
      </c>
      <c r="F123" s="8">
        <v>0.4</v>
      </c>
      <c r="G123" s="8"/>
      <c r="H123" s="8"/>
      <c r="I123" s="8">
        <v>0.99990000000000001</v>
      </c>
      <c r="J123" s="8">
        <v>0.45</v>
      </c>
      <c r="L123" s="8"/>
      <c r="M123" s="8"/>
      <c r="N123" s="8"/>
      <c r="O123" s="8"/>
      <c r="P123" s="8"/>
      <c r="Q123" s="8"/>
      <c r="R123" s="8"/>
      <c r="S123" s="8"/>
      <c r="T123" s="8"/>
      <c r="U123" s="8"/>
      <c r="V123" s="8"/>
    </row>
    <row r="124" spans="1:22" ht="12.3">
      <c r="A124" s="58"/>
      <c r="B124" s="8"/>
      <c r="C124" s="16" t="s">
        <v>96</v>
      </c>
      <c r="D124" s="8"/>
      <c r="E124" s="2">
        <v>0.995</v>
      </c>
      <c r="F124" s="8">
        <v>0.4</v>
      </c>
      <c r="G124" s="8"/>
      <c r="H124" s="8"/>
      <c r="I124" s="8">
        <v>0.99990000000000001</v>
      </c>
      <c r="J124" s="8">
        <v>0.45</v>
      </c>
      <c r="L124" s="8"/>
      <c r="M124" s="8"/>
      <c r="N124" s="8"/>
      <c r="O124" s="8"/>
      <c r="P124" s="8"/>
      <c r="Q124" s="8"/>
      <c r="R124" s="8"/>
      <c r="S124" s="8"/>
      <c r="T124" s="8"/>
      <c r="U124" s="8"/>
      <c r="V124" s="8"/>
    </row>
    <row r="125" spans="1:22" ht="12.3">
      <c r="A125" s="58"/>
      <c r="B125" s="8"/>
      <c r="C125" s="16" t="s">
        <v>97</v>
      </c>
      <c r="D125" s="8"/>
      <c r="E125" s="2">
        <v>0.999</v>
      </c>
      <c r="F125" s="8">
        <v>0.4</v>
      </c>
      <c r="G125" s="8"/>
      <c r="H125" s="8"/>
      <c r="I125" s="8">
        <v>0.99990000000000001</v>
      </c>
      <c r="J125" s="8">
        <v>0.45</v>
      </c>
      <c r="L125" s="8"/>
      <c r="M125" s="8"/>
      <c r="N125" s="8"/>
      <c r="O125" s="8"/>
      <c r="P125" s="8"/>
      <c r="Q125" s="8"/>
      <c r="R125" s="8"/>
      <c r="S125" s="8"/>
      <c r="T125" s="8"/>
      <c r="U125" s="8"/>
      <c r="V125" s="8"/>
    </row>
    <row r="126" spans="1:22" ht="12.3">
      <c r="A126" s="58"/>
      <c r="B126" s="8"/>
      <c r="C126" s="16" t="s">
        <v>98</v>
      </c>
      <c r="D126" s="8"/>
      <c r="G126" s="8"/>
      <c r="H126" s="8"/>
      <c r="I126" s="8"/>
      <c r="J126" s="8"/>
      <c r="K126" s="8"/>
      <c r="L126" s="8"/>
      <c r="M126" s="8"/>
      <c r="N126" s="8"/>
      <c r="O126" s="8"/>
      <c r="P126" s="8"/>
      <c r="Q126" s="8"/>
      <c r="R126" s="8"/>
      <c r="S126" s="8"/>
      <c r="T126" s="8"/>
      <c r="U126" s="8"/>
      <c r="V126" s="8"/>
    </row>
    <row r="127" spans="1:22" ht="12.3">
      <c r="A127" s="58"/>
      <c r="B127" s="8"/>
      <c r="C127" s="8"/>
      <c r="D127" s="8"/>
      <c r="E127" s="8"/>
      <c r="F127" s="8"/>
      <c r="G127" s="8"/>
      <c r="H127" s="8"/>
      <c r="I127" s="8"/>
      <c r="J127" s="8"/>
      <c r="K127" s="8"/>
      <c r="L127" s="8"/>
      <c r="M127" s="8"/>
      <c r="N127" s="8"/>
      <c r="O127" s="8"/>
      <c r="P127" s="8"/>
      <c r="Q127" s="8"/>
      <c r="R127" s="8"/>
      <c r="S127" s="8"/>
      <c r="T127" s="8"/>
      <c r="U127" s="8"/>
      <c r="V127" s="8"/>
    </row>
    <row r="128" spans="1:22" ht="12.3">
      <c r="A128" s="58"/>
      <c r="B128" s="8"/>
      <c r="C128" s="8"/>
      <c r="D128" s="8"/>
      <c r="E128" s="8"/>
      <c r="F128" s="8"/>
      <c r="G128" s="8"/>
      <c r="H128" s="8"/>
      <c r="I128" s="8"/>
      <c r="J128" s="8"/>
      <c r="K128" s="8"/>
      <c r="L128" s="8"/>
      <c r="M128" s="8"/>
      <c r="N128" s="8"/>
      <c r="O128" s="8"/>
      <c r="P128" s="8"/>
      <c r="Q128" s="8"/>
      <c r="R128" s="8"/>
      <c r="S128" s="8"/>
      <c r="T128" s="8"/>
      <c r="U128" s="8"/>
      <c r="V128" s="8"/>
    </row>
    <row r="129" spans="1:22" ht="12.3">
      <c r="A129" s="58"/>
      <c r="B129" s="8"/>
      <c r="C129" s="8"/>
      <c r="D129" s="8"/>
      <c r="E129" s="8"/>
      <c r="F129" s="8"/>
      <c r="G129" s="8"/>
      <c r="H129" s="8"/>
      <c r="I129" s="8"/>
      <c r="J129" s="8"/>
      <c r="K129" s="8"/>
      <c r="L129" s="8"/>
      <c r="M129" s="8"/>
      <c r="N129" s="8"/>
      <c r="O129" s="8"/>
      <c r="P129" s="8"/>
      <c r="Q129" s="8"/>
      <c r="R129" s="8"/>
      <c r="S129" s="8"/>
      <c r="T129" s="8"/>
      <c r="U129" s="8"/>
      <c r="V129" s="8"/>
    </row>
    <row r="130" spans="1:22" ht="12.3">
      <c r="A130" s="58"/>
      <c r="B130" s="8"/>
      <c r="C130" s="8"/>
      <c r="D130" s="8"/>
      <c r="E130" s="8"/>
      <c r="F130" s="8"/>
      <c r="G130" s="8"/>
      <c r="H130" s="8"/>
      <c r="I130" s="8"/>
      <c r="J130" s="8"/>
      <c r="K130" s="8"/>
      <c r="L130" s="8"/>
      <c r="M130" s="8"/>
      <c r="N130" s="8"/>
      <c r="O130" s="8"/>
      <c r="P130" s="8"/>
      <c r="Q130" s="8"/>
      <c r="R130" s="8"/>
      <c r="S130" s="8"/>
      <c r="T130" s="8"/>
      <c r="U130" s="8"/>
      <c r="V130" s="8"/>
    </row>
    <row r="131" spans="1:22" ht="12.3">
      <c r="A131" s="58"/>
      <c r="B131" s="8"/>
      <c r="C131" s="8"/>
      <c r="D131" s="8"/>
      <c r="E131" s="8"/>
      <c r="F131" s="8"/>
      <c r="G131" s="8"/>
      <c r="H131" s="8"/>
      <c r="I131" s="8"/>
      <c r="J131" s="8"/>
      <c r="K131" s="8"/>
      <c r="L131" s="8"/>
      <c r="M131" s="8"/>
      <c r="N131" s="8"/>
      <c r="O131" s="8"/>
      <c r="P131" s="8"/>
      <c r="Q131" s="8"/>
      <c r="R131" s="8"/>
      <c r="S131" s="8"/>
      <c r="T131" s="8"/>
      <c r="U131" s="8"/>
      <c r="V131" s="8"/>
    </row>
    <row r="132" spans="1:22" ht="12.3">
      <c r="A132" s="58"/>
      <c r="B132" s="8"/>
      <c r="C132" s="8"/>
      <c r="D132" s="8"/>
      <c r="E132" s="8"/>
      <c r="F132" s="8"/>
      <c r="G132" s="8"/>
      <c r="H132" s="8"/>
      <c r="I132" s="8"/>
      <c r="J132" s="8"/>
      <c r="K132" s="8"/>
      <c r="L132" s="8"/>
      <c r="M132" s="8"/>
      <c r="N132" s="8"/>
      <c r="O132" s="8"/>
      <c r="P132" s="8"/>
      <c r="Q132" s="8"/>
      <c r="R132" s="8"/>
      <c r="S132" s="8"/>
      <c r="T132" s="8"/>
      <c r="U132" s="8"/>
      <c r="V132" s="8"/>
    </row>
    <row r="133" spans="1:22" ht="12.3">
      <c r="A133" s="58"/>
      <c r="B133" s="8"/>
      <c r="C133" s="8"/>
      <c r="D133" s="8"/>
      <c r="E133" s="8"/>
      <c r="F133" s="8"/>
      <c r="G133" s="8"/>
      <c r="H133" s="8"/>
      <c r="I133" s="8"/>
      <c r="J133" s="8"/>
      <c r="K133" s="8"/>
      <c r="L133" s="8"/>
      <c r="M133" s="8"/>
      <c r="N133" s="8"/>
      <c r="O133" s="8"/>
      <c r="P133" s="8"/>
      <c r="Q133" s="8"/>
      <c r="R133" s="8"/>
      <c r="S133" s="8"/>
      <c r="T133" s="8"/>
      <c r="U133" s="8"/>
      <c r="V133" s="8"/>
    </row>
    <row r="134" spans="1:22" ht="12.3">
      <c r="A134" s="58"/>
      <c r="B134" s="8"/>
      <c r="C134" s="8"/>
      <c r="D134" s="8"/>
      <c r="E134" s="8"/>
      <c r="F134" s="8"/>
      <c r="G134" s="8"/>
      <c r="H134" s="8"/>
      <c r="I134" s="8"/>
      <c r="J134" s="8"/>
      <c r="K134" s="8"/>
      <c r="L134" s="8"/>
      <c r="M134" s="8"/>
      <c r="N134" s="8"/>
      <c r="O134" s="8"/>
      <c r="P134" s="8"/>
      <c r="Q134" s="8"/>
      <c r="R134" s="8"/>
      <c r="S134" s="8"/>
      <c r="T134" s="8"/>
      <c r="U134" s="8"/>
      <c r="V134" s="8"/>
    </row>
    <row r="135" spans="1:22" ht="12.3">
      <c r="A135" s="58"/>
      <c r="B135" s="8"/>
      <c r="C135" s="8"/>
      <c r="D135" s="8"/>
      <c r="E135" s="8"/>
      <c r="F135" s="8"/>
      <c r="G135" s="8"/>
      <c r="H135" s="8"/>
      <c r="I135" s="8"/>
      <c r="J135" s="8"/>
      <c r="K135" s="8"/>
      <c r="L135" s="8"/>
      <c r="M135" s="8"/>
      <c r="N135" s="8"/>
      <c r="O135" s="8"/>
      <c r="P135" s="8"/>
      <c r="Q135" s="8"/>
      <c r="R135" s="8"/>
      <c r="S135" s="8"/>
      <c r="T135" s="8"/>
      <c r="U135" s="8"/>
      <c r="V135" s="8"/>
    </row>
    <row r="136" spans="1:22" ht="12.3">
      <c r="A136" s="58"/>
      <c r="B136" s="8"/>
      <c r="C136" s="8"/>
      <c r="D136" s="8"/>
      <c r="E136" s="8"/>
      <c r="F136" s="8"/>
      <c r="G136" s="8"/>
      <c r="H136" s="8"/>
      <c r="I136" s="8"/>
      <c r="J136" s="8"/>
      <c r="K136" s="8"/>
      <c r="L136" s="8"/>
      <c r="M136" s="8"/>
      <c r="N136" s="8"/>
      <c r="O136" s="8"/>
      <c r="P136" s="8"/>
      <c r="Q136" s="8"/>
      <c r="R136" s="8"/>
      <c r="S136" s="8"/>
      <c r="T136" s="8"/>
      <c r="U136" s="8"/>
      <c r="V136" s="8"/>
    </row>
    <row r="137" spans="1:22" ht="12.3">
      <c r="A137" s="58"/>
      <c r="B137" s="8"/>
      <c r="C137" s="8"/>
      <c r="D137" s="8"/>
      <c r="E137" s="8"/>
      <c r="F137" s="8"/>
      <c r="G137" s="8"/>
      <c r="H137" s="8"/>
      <c r="I137" s="8"/>
      <c r="J137" s="8"/>
      <c r="K137" s="8"/>
      <c r="L137" s="8"/>
      <c r="M137" s="8"/>
      <c r="N137" s="8"/>
      <c r="O137" s="8"/>
      <c r="P137" s="8"/>
      <c r="Q137" s="8"/>
      <c r="R137" s="8"/>
      <c r="S137" s="8"/>
      <c r="T137" s="8"/>
      <c r="U137" s="8"/>
      <c r="V137" s="8"/>
    </row>
    <row r="138" spans="1:22" ht="12.3">
      <c r="A138" s="58"/>
      <c r="B138" s="8"/>
      <c r="C138" s="8"/>
      <c r="D138" s="8"/>
      <c r="E138" s="8"/>
      <c r="F138" s="8"/>
      <c r="G138" s="8"/>
      <c r="H138" s="8"/>
      <c r="I138" s="8"/>
      <c r="J138" s="8"/>
      <c r="K138" s="8"/>
      <c r="L138" s="8"/>
      <c r="M138" s="8"/>
      <c r="N138" s="8"/>
      <c r="O138" s="8"/>
      <c r="P138" s="8"/>
      <c r="Q138" s="8"/>
      <c r="R138" s="8"/>
      <c r="S138" s="8"/>
      <c r="T138" s="8"/>
      <c r="U138" s="8"/>
      <c r="V138" s="8"/>
    </row>
    <row r="139" spans="1:22" ht="12.3">
      <c r="A139" s="58"/>
      <c r="B139" s="8"/>
      <c r="C139" s="8"/>
      <c r="D139" s="8"/>
      <c r="E139" s="8"/>
      <c r="F139" s="8"/>
      <c r="G139" s="8"/>
      <c r="H139" s="8"/>
      <c r="I139" s="8"/>
      <c r="J139" s="8"/>
      <c r="K139" s="8"/>
      <c r="L139" s="8"/>
      <c r="M139" s="8"/>
      <c r="N139" s="8"/>
      <c r="O139" s="8"/>
      <c r="P139" s="8"/>
      <c r="Q139" s="8"/>
      <c r="R139" s="8"/>
      <c r="S139" s="8"/>
      <c r="T139" s="8"/>
      <c r="U139" s="8"/>
      <c r="V139" s="8"/>
    </row>
    <row r="140" spans="1:22" ht="12.3">
      <c r="A140" s="58"/>
      <c r="B140" s="8"/>
      <c r="C140" s="8"/>
      <c r="D140" s="8"/>
      <c r="E140" s="8"/>
      <c r="F140" s="8"/>
      <c r="G140" s="8"/>
      <c r="H140" s="8"/>
      <c r="I140" s="8"/>
      <c r="J140" s="8"/>
      <c r="K140" s="8"/>
      <c r="L140" s="8"/>
      <c r="M140" s="8"/>
      <c r="N140" s="8"/>
      <c r="O140" s="8"/>
      <c r="P140" s="8"/>
      <c r="Q140" s="8"/>
      <c r="R140" s="8"/>
      <c r="S140" s="8"/>
      <c r="T140" s="8"/>
      <c r="U140" s="8"/>
      <c r="V140" s="8"/>
    </row>
    <row r="141" spans="1:22" ht="12.3">
      <c r="A141" s="58"/>
      <c r="B141" s="8"/>
      <c r="C141" s="8"/>
      <c r="D141" s="8"/>
      <c r="E141" s="8"/>
      <c r="F141" s="8"/>
      <c r="G141" s="8"/>
      <c r="H141" s="8"/>
      <c r="I141" s="8"/>
      <c r="J141" s="8"/>
      <c r="K141" s="8"/>
      <c r="L141" s="8"/>
      <c r="M141" s="8"/>
      <c r="N141" s="8"/>
      <c r="O141" s="8"/>
      <c r="P141" s="8"/>
      <c r="Q141" s="8"/>
      <c r="R141" s="8"/>
      <c r="S141" s="8"/>
      <c r="T141" s="8"/>
      <c r="U141" s="8"/>
      <c r="V141" s="8"/>
    </row>
    <row r="142" spans="1:22" ht="12.3">
      <c r="A142" s="58"/>
      <c r="B142" s="8"/>
      <c r="C142" s="8"/>
      <c r="D142" s="8"/>
      <c r="E142" s="8"/>
      <c r="F142" s="8"/>
      <c r="G142" s="8"/>
      <c r="H142" s="8"/>
      <c r="I142" s="8"/>
      <c r="J142" s="8"/>
      <c r="K142" s="8"/>
      <c r="L142" s="8"/>
      <c r="M142" s="8"/>
      <c r="N142" s="8"/>
      <c r="O142" s="8"/>
      <c r="P142" s="8"/>
      <c r="Q142" s="8"/>
      <c r="R142" s="8"/>
      <c r="S142" s="8"/>
      <c r="T142" s="8"/>
      <c r="U142" s="8"/>
      <c r="V142" s="8"/>
    </row>
    <row r="143" spans="1:22" ht="12.3">
      <c r="A143" s="58"/>
      <c r="B143" s="8"/>
      <c r="C143" s="8"/>
      <c r="D143" s="8"/>
      <c r="E143" s="8"/>
      <c r="F143" s="8"/>
      <c r="G143" s="8"/>
      <c r="H143" s="8"/>
      <c r="I143" s="8"/>
      <c r="J143" s="8"/>
      <c r="K143" s="8"/>
      <c r="L143" s="8"/>
      <c r="M143" s="8"/>
      <c r="N143" s="8"/>
      <c r="O143" s="8"/>
      <c r="P143" s="8"/>
      <c r="Q143" s="8"/>
      <c r="R143" s="8"/>
      <c r="S143" s="8"/>
      <c r="T143" s="8"/>
      <c r="U143" s="8"/>
      <c r="V143" s="8"/>
    </row>
    <row r="144" spans="1:22" ht="12.3">
      <c r="A144" s="58"/>
      <c r="B144" s="8"/>
      <c r="C144" s="8"/>
      <c r="D144" s="8"/>
      <c r="E144" s="8"/>
      <c r="F144" s="8"/>
      <c r="G144" s="8"/>
      <c r="H144" s="8"/>
      <c r="I144" s="8"/>
      <c r="J144" s="8"/>
      <c r="K144" s="8"/>
      <c r="L144" s="8"/>
      <c r="M144" s="8"/>
      <c r="N144" s="8"/>
      <c r="O144" s="8"/>
      <c r="P144" s="8"/>
      <c r="Q144" s="8"/>
      <c r="R144" s="8"/>
      <c r="S144" s="8"/>
      <c r="T144" s="8"/>
      <c r="U144" s="8"/>
      <c r="V144" s="8"/>
    </row>
    <row r="145" spans="1:22" ht="12.3">
      <c r="A145" s="58"/>
      <c r="B145" s="8"/>
      <c r="C145" s="8"/>
      <c r="D145" s="8"/>
      <c r="E145" s="8"/>
      <c r="F145" s="8"/>
      <c r="G145" s="8"/>
      <c r="H145" s="8"/>
      <c r="I145" s="8"/>
      <c r="J145" s="8"/>
      <c r="K145" s="8"/>
      <c r="L145" s="8"/>
      <c r="M145" s="8"/>
      <c r="N145" s="8"/>
      <c r="O145" s="8"/>
      <c r="P145" s="8"/>
      <c r="Q145" s="8"/>
      <c r="R145" s="8"/>
      <c r="S145" s="8"/>
      <c r="T145" s="8"/>
      <c r="U145" s="8"/>
      <c r="V145" s="8"/>
    </row>
    <row r="146" spans="1:22" ht="12.3">
      <c r="A146" s="58"/>
      <c r="B146" s="8"/>
      <c r="C146" s="8"/>
      <c r="D146" s="8"/>
      <c r="E146" s="8"/>
      <c r="F146" s="8"/>
      <c r="G146" s="8"/>
      <c r="H146" s="8"/>
      <c r="I146" s="8"/>
      <c r="J146" s="8"/>
      <c r="K146" s="8"/>
      <c r="L146" s="8"/>
      <c r="M146" s="8"/>
      <c r="N146" s="8"/>
      <c r="O146" s="8"/>
      <c r="P146" s="8"/>
      <c r="Q146" s="8"/>
      <c r="R146" s="8"/>
      <c r="S146" s="8"/>
      <c r="T146" s="8"/>
      <c r="U146" s="8"/>
      <c r="V146" s="8"/>
    </row>
    <row r="147" spans="1:22" ht="12.3">
      <c r="A147" s="58"/>
      <c r="B147" s="8"/>
      <c r="C147" s="8"/>
      <c r="D147" s="8"/>
      <c r="E147" s="8"/>
      <c r="F147" s="8"/>
      <c r="G147" s="8"/>
      <c r="H147" s="8"/>
      <c r="I147" s="8"/>
      <c r="J147" s="8"/>
      <c r="K147" s="8"/>
      <c r="L147" s="8"/>
      <c r="M147" s="8"/>
      <c r="N147" s="8"/>
      <c r="O147" s="8"/>
      <c r="P147" s="8"/>
      <c r="Q147" s="8"/>
      <c r="R147" s="8"/>
      <c r="S147" s="8"/>
      <c r="T147" s="8"/>
      <c r="U147" s="8"/>
      <c r="V147" s="8"/>
    </row>
    <row r="148" spans="1:22" ht="12.3">
      <c r="A148" s="58"/>
      <c r="B148" s="8"/>
      <c r="C148" s="8"/>
      <c r="D148" s="8"/>
      <c r="E148" s="8"/>
      <c r="F148" s="8"/>
      <c r="G148" s="8"/>
      <c r="H148" s="8"/>
      <c r="I148" s="8"/>
      <c r="J148" s="8"/>
      <c r="K148" s="8"/>
      <c r="L148" s="8"/>
      <c r="M148" s="8"/>
      <c r="N148" s="8"/>
      <c r="O148" s="8"/>
      <c r="P148" s="8"/>
      <c r="Q148" s="8"/>
      <c r="R148" s="8"/>
      <c r="S148" s="8"/>
      <c r="T148" s="8"/>
      <c r="U148" s="8"/>
      <c r="V148" s="8"/>
    </row>
    <row r="149" spans="1:22" ht="12.3">
      <c r="A149" s="58"/>
      <c r="B149" s="8"/>
      <c r="C149" s="8"/>
      <c r="D149" s="8"/>
      <c r="E149" s="8"/>
      <c r="F149" s="8"/>
      <c r="G149" s="8"/>
      <c r="H149" s="8"/>
      <c r="I149" s="8"/>
      <c r="J149" s="8"/>
      <c r="K149" s="8"/>
      <c r="L149" s="8"/>
      <c r="M149" s="8"/>
      <c r="N149" s="8"/>
      <c r="O149" s="8"/>
      <c r="P149" s="8"/>
      <c r="Q149" s="8"/>
      <c r="R149" s="8"/>
      <c r="S149" s="8"/>
      <c r="T149" s="8"/>
      <c r="U149" s="8"/>
      <c r="V149" s="8"/>
    </row>
    <row r="150" spans="1:22" ht="12.3">
      <c r="A150" s="58"/>
      <c r="B150" s="8"/>
      <c r="C150" s="8"/>
      <c r="D150" s="8"/>
      <c r="E150" s="8"/>
      <c r="F150" s="8"/>
      <c r="G150" s="8"/>
      <c r="H150" s="8"/>
      <c r="I150" s="8"/>
      <c r="J150" s="8"/>
      <c r="K150" s="8"/>
      <c r="L150" s="8"/>
      <c r="M150" s="8"/>
      <c r="N150" s="8"/>
      <c r="O150" s="8"/>
      <c r="P150" s="8"/>
      <c r="Q150" s="8"/>
      <c r="R150" s="8"/>
      <c r="S150" s="8"/>
      <c r="T150" s="8"/>
      <c r="U150" s="8"/>
      <c r="V150" s="8"/>
    </row>
    <row r="151" spans="1:22" ht="12.3">
      <c r="A151" s="58"/>
      <c r="B151" s="8"/>
      <c r="C151" s="8"/>
      <c r="D151" s="8"/>
      <c r="E151" s="8"/>
      <c r="F151" s="8"/>
      <c r="G151" s="8"/>
      <c r="H151" s="8"/>
      <c r="I151" s="8"/>
      <c r="J151" s="8"/>
      <c r="K151" s="8"/>
      <c r="L151" s="8"/>
      <c r="M151" s="8"/>
      <c r="N151" s="8"/>
      <c r="O151" s="8"/>
      <c r="P151" s="8"/>
      <c r="Q151" s="8"/>
      <c r="R151" s="8"/>
      <c r="S151" s="8"/>
      <c r="T151" s="8"/>
      <c r="U151" s="8"/>
      <c r="V151" s="8"/>
    </row>
    <row r="152" spans="1:22" ht="12.3">
      <c r="A152" s="58"/>
      <c r="B152" s="8"/>
      <c r="C152" s="8"/>
      <c r="D152" s="8"/>
      <c r="E152" s="8"/>
      <c r="F152" s="8"/>
      <c r="G152" s="8"/>
      <c r="H152" s="8"/>
      <c r="I152" s="8"/>
      <c r="J152" s="8"/>
      <c r="K152" s="8"/>
      <c r="L152" s="8"/>
      <c r="M152" s="8"/>
      <c r="N152" s="8"/>
      <c r="O152" s="8"/>
      <c r="P152" s="8"/>
      <c r="Q152" s="8"/>
      <c r="R152" s="8"/>
      <c r="S152" s="8"/>
      <c r="T152" s="8"/>
      <c r="U152" s="8"/>
      <c r="V152" s="8"/>
    </row>
    <row r="153" spans="1:22" ht="12.3">
      <c r="A153" s="58"/>
      <c r="B153" s="8"/>
      <c r="C153" s="8"/>
      <c r="D153" s="8"/>
      <c r="E153" s="8"/>
      <c r="F153" s="8"/>
      <c r="G153" s="8"/>
      <c r="H153" s="8"/>
      <c r="I153" s="8"/>
      <c r="J153" s="8"/>
      <c r="K153" s="8"/>
      <c r="L153" s="8"/>
      <c r="M153" s="8"/>
      <c r="N153" s="8"/>
      <c r="O153" s="8"/>
      <c r="P153" s="8"/>
      <c r="Q153" s="8"/>
      <c r="R153" s="8"/>
      <c r="S153" s="8"/>
      <c r="T153" s="8"/>
      <c r="U153" s="8"/>
      <c r="V153" s="8"/>
    </row>
    <row r="154" spans="1:22" ht="12.3">
      <c r="A154" s="58"/>
      <c r="B154" s="8"/>
      <c r="C154" s="8"/>
      <c r="D154" s="8"/>
      <c r="E154" s="8"/>
      <c r="F154" s="8"/>
      <c r="G154" s="8"/>
      <c r="H154" s="8"/>
      <c r="I154" s="8"/>
      <c r="J154" s="8"/>
      <c r="K154" s="8"/>
      <c r="L154" s="8"/>
      <c r="M154" s="8"/>
      <c r="N154" s="8"/>
      <c r="O154" s="8"/>
      <c r="P154" s="8"/>
      <c r="Q154" s="8"/>
      <c r="R154" s="8"/>
      <c r="S154" s="8"/>
      <c r="T154" s="8"/>
      <c r="U154" s="8"/>
      <c r="V154" s="8"/>
    </row>
    <row r="155" spans="1:22" ht="12.3">
      <c r="A155" s="58"/>
      <c r="B155" s="8"/>
      <c r="C155" s="8"/>
      <c r="D155" s="8"/>
      <c r="E155" s="8"/>
      <c r="F155" s="8"/>
      <c r="G155" s="8"/>
      <c r="H155" s="8"/>
      <c r="I155" s="8"/>
      <c r="J155" s="8"/>
      <c r="K155" s="8"/>
      <c r="L155" s="8"/>
      <c r="M155" s="8"/>
      <c r="N155" s="8"/>
      <c r="O155" s="8"/>
      <c r="P155" s="8"/>
      <c r="Q155" s="8"/>
      <c r="R155" s="8"/>
      <c r="S155" s="8"/>
      <c r="T155" s="8"/>
      <c r="U155" s="8"/>
      <c r="V155" s="8"/>
    </row>
    <row r="156" spans="1:22" ht="12.3">
      <c r="A156" s="58"/>
      <c r="B156" s="8"/>
      <c r="C156" s="8"/>
      <c r="D156" s="8"/>
      <c r="E156" s="8"/>
      <c r="F156" s="8"/>
      <c r="G156" s="8"/>
      <c r="H156" s="8"/>
      <c r="I156" s="8"/>
      <c r="J156" s="8"/>
      <c r="K156" s="8"/>
      <c r="L156" s="8"/>
      <c r="M156" s="8"/>
      <c r="N156" s="8"/>
      <c r="O156" s="8"/>
      <c r="P156" s="8"/>
      <c r="Q156" s="8"/>
      <c r="R156" s="8"/>
      <c r="S156" s="8"/>
      <c r="T156" s="8"/>
      <c r="U156" s="8"/>
      <c r="V156" s="8"/>
    </row>
    <row r="157" spans="1:22" ht="12.3">
      <c r="A157" s="58"/>
      <c r="B157" s="8"/>
      <c r="C157" s="8"/>
      <c r="D157" s="8"/>
      <c r="E157" s="8"/>
      <c r="F157" s="8"/>
      <c r="G157" s="8"/>
      <c r="H157" s="8"/>
      <c r="I157" s="8"/>
      <c r="J157" s="8"/>
      <c r="K157" s="8"/>
      <c r="L157" s="8"/>
      <c r="M157" s="8"/>
      <c r="N157" s="8"/>
      <c r="O157" s="8"/>
      <c r="P157" s="8"/>
      <c r="Q157" s="8"/>
      <c r="R157" s="8"/>
      <c r="S157" s="8"/>
      <c r="T157" s="8"/>
      <c r="U157" s="8"/>
      <c r="V157" s="8"/>
    </row>
    <row r="158" spans="1:22" ht="12.3">
      <c r="A158" s="58"/>
      <c r="B158" s="8"/>
      <c r="C158" s="8"/>
      <c r="D158" s="8"/>
      <c r="E158" s="8"/>
      <c r="F158" s="8"/>
      <c r="G158" s="8"/>
      <c r="H158" s="8"/>
      <c r="I158" s="8"/>
      <c r="J158" s="8"/>
      <c r="K158" s="8"/>
      <c r="L158" s="8"/>
      <c r="M158" s="8"/>
      <c r="N158" s="8"/>
      <c r="O158" s="8"/>
      <c r="P158" s="8"/>
      <c r="Q158" s="8"/>
      <c r="R158" s="8"/>
      <c r="S158" s="8"/>
      <c r="T158" s="8"/>
      <c r="U158" s="8"/>
      <c r="V158" s="8"/>
    </row>
    <row r="159" spans="1:22" ht="12.3">
      <c r="A159" s="58"/>
      <c r="B159" s="8"/>
      <c r="C159" s="8"/>
      <c r="D159" s="8"/>
      <c r="E159" s="8"/>
      <c r="F159" s="8"/>
      <c r="G159" s="8"/>
      <c r="H159" s="8"/>
      <c r="I159" s="8"/>
      <c r="J159" s="8"/>
      <c r="K159" s="8"/>
      <c r="L159" s="8"/>
      <c r="M159" s="8"/>
      <c r="N159" s="8"/>
      <c r="O159" s="8"/>
      <c r="P159" s="8"/>
      <c r="Q159" s="8"/>
      <c r="R159" s="8"/>
      <c r="S159" s="8"/>
      <c r="T159" s="8"/>
      <c r="U159" s="8"/>
      <c r="V159" s="8"/>
    </row>
    <row r="160" spans="1:22" ht="12.3">
      <c r="A160" s="58"/>
      <c r="B160" s="8"/>
      <c r="C160" s="8"/>
      <c r="D160" s="8"/>
      <c r="E160" s="8"/>
      <c r="F160" s="8"/>
      <c r="G160" s="8"/>
      <c r="H160" s="8"/>
      <c r="I160" s="8"/>
      <c r="J160" s="8"/>
      <c r="K160" s="8"/>
      <c r="L160" s="8"/>
      <c r="M160" s="8"/>
      <c r="N160" s="8"/>
      <c r="O160" s="8"/>
      <c r="P160" s="8"/>
      <c r="Q160" s="8"/>
      <c r="R160" s="8"/>
      <c r="S160" s="8"/>
      <c r="T160" s="8"/>
      <c r="U160" s="8"/>
      <c r="V160" s="8"/>
    </row>
    <row r="161" spans="1:22" ht="12.3">
      <c r="A161" s="58"/>
      <c r="B161" s="8"/>
      <c r="C161" s="8"/>
      <c r="D161" s="8"/>
      <c r="E161" s="8"/>
      <c r="F161" s="8"/>
      <c r="G161" s="8"/>
      <c r="H161" s="8"/>
      <c r="I161" s="8"/>
      <c r="J161" s="8"/>
      <c r="K161" s="8"/>
      <c r="L161" s="8"/>
      <c r="M161" s="8"/>
      <c r="N161" s="8"/>
      <c r="O161" s="8"/>
      <c r="P161" s="8"/>
      <c r="Q161" s="8"/>
      <c r="R161" s="8"/>
      <c r="S161" s="8"/>
      <c r="T161" s="8"/>
      <c r="U161" s="8"/>
      <c r="V161" s="8"/>
    </row>
    <row r="162" spans="1:22" ht="12.3">
      <c r="A162" s="58"/>
      <c r="B162" s="8"/>
      <c r="C162" s="8"/>
      <c r="D162" s="8"/>
      <c r="E162" s="8"/>
      <c r="F162" s="8"/>
      <c r="G162" s="8"/>
      <c r="H162" s="8"/>
      <c r="I162" s="8"/>
      <c r="J162" s="8"/>
      <c r="K162" s="8"/>
      <c r="L162" s="8"/>
      <c r="M162" s="8"/>
      <c r="N162" s="8"/>
      <c r="O162" s="8"/>
      <c r="P162" s="8"/>
      <c r="Q162" s="8"/>
      <c r="R162" s="8"/>
      <c r="S162" s="8"/>
      <c r="T162" s="8"/>
      <c r="U162" s="8"/>
      <c r="V162" s="8"/>
    </row>
    <row r="163" spans="1:22" ht="12.3">
      <c r="A163" s="58"/>
      <c r="B163" s="8"/>
      <c r="C163" s="8"/>
      <c r="D163" s="8"/>
      <c r="E163" s="8"/>
      <c r="F163" s="8"/>
      <c r="G163" s="8"/>
      <c r="H163" s="8"/>
      <c r="I163" s="8"/>
      <c r="J163" s="8"/>
      <c r="K163" s="8"/>
      <c r="L163" s="8"/>
      <c r="M163" s="8"/>
      <c r="N163" s="8"/>
      <c r="O163" s="8"/>
      <c r="P163" s="8"/>
      <c r="Q163" s="8"/>
      <c r="R163" s="8"/>
      <c r="S163" s="8"/>
      <c r="T163" s="8"/>
      <c r="U163" s="8"/>
      <c r="V163" s="8"/>
    </row>
    <row r="164" spans="1:22" ht="12.3">
      <c r="A164" s="58"/>
      <c r="B164" s="8"/>
      <c r="C164" s="8"/>
      <c r="D164" s="8"/>
      <c r="E164" s="8"/>
      <c r="F164" s="8"/>
      <c r="G164" s="8"/>
      <c r="H164" s="8"/>
      <c r="I164" s="8"/>
      <c r="J164" s="8"/>
      <c r="K164" s="8"/>
      <c r="L164" s="8"/>
      <c r="M164" s="8"/>
      <c r="N164" s="8"/>
      <c r="O164" s="8"/>
      <c r="P164" s="8"/>
      <c r="Q164" s="8"/>
      <c r="R164" s="8"/>
      <c r="S164" s="8"/>
      <c r="T164" s="8"/>
      <c r="U164" s="8"/>
      <c r="V164" s="8"/>
    </row>
    <row r="165" spans="1:22" ht="12.3">
      <c r="A165" s="58"/>
      <c r="B165" s="8"/>
      <c r="C165" s="8"/>
      <c r="D165" s="8"/>
      <c r="E165" s="8"/>
      <c r="F165" s="8"/>
      <c r="G165" s="8"/>
      <c r="H165" s="8"/>
      <c r="I165" s="8"/>
      <c r="J165" s="8"/>
      <c r="K165" s="8"/>
      <c r="L165" s="8"/>
      <c r="M165" s="8"/>
      <c r="N165" s="8"/>
      <c r="O165" s="8"/>
      <c r="P165" s="8"/>
      <c r="Q165" s="8"/>
      <c r="R165" s="8"/>
      <c r="S165" s="8"/>
      <c r="T165" s="8"/>
      <c r="U165" s="8"/>
      <c r="V165" s="8"/>
    </row>
    <row r="166" spans="1:22" ht="12.3">
      <c r="A166" s="58"/>
      <c r="B166" s="8"/>
      <c r="C166" s="8"/>
      <c r="D166" s="8"/>
      <c r="E166" s="8"/>
      <c r="F166" s="8"/>
      <c r="G166" s="8"/>
      <c r="H166" s="8"/>
      <c r="I166" s="8"/>
      <c r="J166" s="8"/>
      <c r="K166" s="8"/>
      <c r="L166" s="8"/>
      <c r="M166" s="8"/>
      <c r="N166" s="8"/>
      <c r="O166" s="8"/>
      <c r="P166" s="8"/>
      <c r="Q166" s="8"/>
      <c r="R166" s="8"/>
      <c r="S166" s="8"/>
      <c r="T166" s="8"/>
      <c r="U166" s="8"/>
      <c r="V166" s="8"/>
    </row>
    <row r="167" spans="1:22" ht="12.3">
      <c r="A167" s="58"/>
      <c r="B167" s="8"/>
      <c r="C167" s="8"/>
      <c r="D167" s="8"/>
      <c r="E167" s="8"/>
      <c r="F167" s="8"/>
      <c r="G167" s="8"/>
      <c r="H167" s="8"/>
      <c r="I167" s="8"/>
      <c r="J167" s="8"/>
      <c r="K167" s="8"/>
      <c r="L167" s="8"/>
      <c r="M167" s="8"/>
      <c r="N167" s="8"/>
      <c r="O167" s="8"/>
      <c r="P167" s="8"/>
      <c r="Q167" s="8"/>
      <c r="R167" s="8"/>
      <c r="S167" s="8"/>
      <c r="T167" s="8"/>
      <c r="U167" s="8"/>
      <c r="V167" s="8"/>
    </row>
    <row r="168" spans="1:22" ht="12.3">
      <c r="A168" s="58"/>
      <c r="B168" s="8"/>
      <c r="C168" s="8"/>
      <c r="D168" s="8"/>
      <c r="E168" s="8"/>
      <c r="F168" s="8"/>
      <c r="G168" s="8"/>
      <c r="H168" s="8"/>
      <c r="I168" s="8"/>
      <c r="J168" s="8"/>
      <c r="K168" s="8"/>
      <c r="L168" s="8"/>
      <c r="M168" s="8"/>
      <c r="N168" s="8"/>
      <c r="O168" s="8"/>
      <c r="P168" s="8"/>
      <c r="Q168" s="8"/>
      <c r="R168" s="8"/>
      <c r="S168" s="8"/>
      <c r="T168" s="8"/>
      <c r="U168" s="8"/>
      <c r="V168" s="8"/>
    </row>
    <row r="169" spans="1:22" ht="12.3">
      <c r="A169" s="58"/>
      <c r="B169" s="8"/>
      <c r="C169" s="8"/>
      <c r="D169" s="8"/>
      <c r="E169" s="8"/>
      <c r="F169" s="8"/>
      <c r="G169" s="8"/>
      <c r="H169" s="8"/>
      <c r="I169" s="8"/>
      <c r="J169" s="8"/>
      <c r="K169" s="8"/>
      <c r="L169" s="8"/>
      <c r="M169" s="8"/>
      <c r="N169" s="8"/>
      <c r="O169" s="8"/>
      <c r="P169" s="8"/>
      <c r="Q169" s="8"/>
      <c r="R169" s="8"/>
      <c r="S169" s="8"/>
      <c r="T169" s="8"/>
      <c r="U169" s="8"/>
      <c r="V169" s="8"/>
    </row>
    <row r="170" spans="1:22" ht="12.3">
      <c r="A170" s="58"/>
      <c r="B170" s="8"/>
      <c r="C170" s="8"/>
      <c r="D170" s="8"/>
      <c r="E170" s="8"/>
      <c r="F170" s="8"/>
      <c r="G170" s="8"/>
      <c r="H170" s="8"/>
      <c r="I170" s="8"/>
      <c r="J170" s="8"/>
      <c r="K170" s="8"/>
      <c r="L170" s="8"/>
      <c r="M170" s="8"/>
      <c r="N170" s="8"/>
      <c r="O170" s="8"/>
      <c r="P170" s="8"/>
      <c r="Q170" s="8"/>
      <c r="R170" s="8"/>
      <c r="S170" s="8"/>
      <c r="T170" s="8"/>
      <c r="U170" s="8"/>
      <c r="V170" s="8"/>
    </row>
    <row r="171" spans="1:22" ht="12.3">
      <c r="A171" s="58"/>
      <c r="B171" s="8"/>
      <c r="C171" s="8"/>
      <c r="D171" s="8"/>
      <c r="E171" s="8"/>
      <c r="F171" s="8"/>
      <c r="G171" s="8"/>
      <c r="H171" s="8"/>
      <c r="I171" s="8"/>
      <c r="J171" s="8"/>
      <c r="K171" s="8"/>
      <c r="L171" s="8"/>
      <c r="M171" s="8"/>
      <c r="N171" s="8"/>
      <c r="O171" s="8"/>
      <c r="P171" s="8"/>
      <c r="Q171" s="8"/>
      <c r="R171" s="8"/>
      <c r="S171" s="8"/>
      <c r="T171" s="8"/>
      <c r="U171" s="8"/>
      <c r="V171" s="8"/>
    </row>
    <row r="172" spans="1:22" ht="12.3">
      <c r="A172" s="58"/>
      <c r="B172" s="8"/>
      <c r="C172" s="8"/>
      <c r="D172" s="8"/>
      <c r="E172" s="8"/>
      <c r="F172" s="8"/>
      <c r="G172" s="8"/>
      <c r="H172" s="8"/>
      <c r="I172" s="8"/>
      <c r="J172" s="8"/>
      <c r="K172" s="8"/>
      <c r="L172" s="8"/>
      <c r="M172" s="8"/>
      <c r="N172" s="8"/>
      <c r="O172" s="8"/>
      <c r="P172" s="8"/>
      <c r="Q172" s="8"/>
      <c r="R172" s="8"/>
      <c r="S172" s="8"/>
      <c r="T172" s="8"/>
      <c r="U172" s="8"/>
      <c r="V172" s="8"/>
    </row>
    <row r="173" spans="1:22" ht="12.3">
      <c r="A173" s="58"/>
      <c r="B173" s="8"/>
      <c r="C173" s="8"/>
      <c r="D173" s="8"/>
      <c r="E173" s="8"/>
      <c r="F173" s="8"/>
      <c r="G173" s="8"/>
      <c r="H173" s="8"/>
      <c r="I173" s="8"/>
      <c r="J173" s="8"/>
      <c r="K173" s="8"/>
      <c r="L173" s="8"/>
      <c r="M173" s="8"/>
      <c r="N173" s="8"/>
      <c r="O173" s="8"/>
      <c r="P173" s="8"/>
      <c r="Q173" s="8"/>
      <c r="R173" s="8"/>
      <c r="S173" s="8"/>
      <c r="T173" s="8"/>
      <c r="U173" s="8"/>
      <c r="V173" s="8"/>
    </row>
    <row r="174" spans="1:22" ht="12.3">
      <c r="A174" s="58"/>
      <c r="B174" s="8"/>
      <c r="C174" s="8"/>
      <c r="D174" s="8"/>
      <c r="E174" s="8"/>
      <c r="F174" s="8"/>
      <c r="G174" s="8"/>
      <c r="H174" s="8"/>
      <c r="I174" s="8"/>
      <c r="J174" s="8"/>
      <c r="K174" s="8"/>
      <c r="L174" s="8"/>
      <c r="M174" s="8"/>
      <c r="N174" s="8"/>
      <c r="O174" s="8"/>
      <c r="P174" s="8"/>
      <c r="Q174" s="8"/>
      <c r="R174" s="8"/>
      <c r="S174" s="8"/>
      <c r="T174" s="8"/>
      <c r="U174" s="8"/>
      <c r="V174" s="8"/>
    </row>
    <row r="175" spans="1:22" ht="12.3">
      <c r="A175" s="58"/>
      <c r="B175" s="8"/>
      <c r="C175" s="8"/>
      <c r="D175" s="8"/>
      <c r="E175" s="8"/>
      <c r="F175" s="8"/>
      <c r="G175" s="8"/>
      <c r="H175" s="8"/>
      <c r="I175" s="8"/>
      <c r="J175" s="8"/>
      <c r="K175" s="8"/>
      <c r="L175" s="8"/>
      <c r="M175" s="8"/>
      <c r="N175" s="8"/>
      <c r="O175" s="8"/>
      <c r="P175" s="8"/>
      <c r="Q175" s="8"/>
      <c r="R175" s="8"/>
      <c r="S175" s="8"/>
      <c r="T175" s="8"/>
      <c r="U175" s="8"/>
      <c r="V175" s="8"/>
    </row>
    <row r="176" spans="1:22" ht="12.3">
      <c r="A176" s="58"/>
      <c r="B176" s="8"/>
      <c r="C176" s="8"/>
      <c r="D176" s="8"/>
      <c r="E176" s="8"/>
      <c r="F176" s="8"/>
      <c r="G176" s="8"/>
      <c r="H176" s="8"/>
      <c r="I176" s="8"/>
      <c r="J176" s="8"/>
      <c r="K176" s="8"/>
      <c r="L176" s="8"/>
      <c r="M176" s="8"/>
      <c r="N176" s="8"/>
      <c r="O176" s="8"/>
      <c r="P176" s="8"/>
      <c r="Q176" s="8"/>
      <c r="R176" s="8"/>
      <c r="S176" s="8"/>
      <c r="T176" s="8"/>
      <c r="U176" s="8"/>
      <c r="V176" s="8"/>
    </row>
    <row r="177" spans="1:22" ht="12.3">
      <c r="A177" s="58"/>
      <c r="B177" s="8"/>
      <c r="C177" s="8"/>
      <c r="D177" s="8"/>
      <c r="E177" s="8"/>
      <c r="F177" s="8"/>
      <c r="G177" s="8"/>
      <c r="H177" s="8"/>
      <c r="I177" s="8"/>
      <c r="J177" s="8"/>
      <c r="K177" s="8"/>
      <c r="L177" s="8"/>
      <c r="M177" s="8"/>
      <c r="N177" s="8"/>
      <c r="O177" s="8"/>
      <c r="P177" s="8"/>
      <c r="Q177" s="8"/>
      <c r="R177" s="8"/>
      <c r="S177" s="8"/>
      <c r="T177" s="8"/>
      <c r="U177" s="8"/>
      <c r="V177" s="8"/>
    </row>
    <row r="178" spans="1:22" ht="12.3">
      <c r="A178" s="58"/>
      <c r="B178" s="8"/>
      <c r="C178" s="8"/>
      <c r="D178" s="8"/>
      <c r="E178" s="8"/>
      <c r="F178" s="8"/>
      <c r="G178" s="8"/>
      <c r="H178" s="8"/>
      <c r="I178" s="8"/>
      <c r="J178" s="8"/>
      <c r="K178" s="8"/>
      <c r="L178" s="8"/>
      <c r="M178" s="8"/>
      <c r="N178" s="8"/>
      <c r="O178" s="8"/>
      <c r="P178" s="8"/>
      <c r="Q178" s="8"/>
      <c r="R178" s="8"/>
      <c r="S178" s="8"/>
      <c r="T178" s="8"/>
      <c r="U178" s="8"/>
      <c r="V178" s="8"/>
    </row>
    <row r="179" spans="1:22" ht="12.3">
      <c r="A179" s="58"/>
      <c r="B179" s="8"/>
      <c r="C179" s="8"/>
      <c r="D179" s="8"/>
      <c r="E179" s="8"/>
      <c r="F179" s="8"/>
      <c r="G179" s="8"/>
      <c r="H179" s="8"/>
      <c r="I179" s="8"/>
      <c r="J179" s="8"/>
      <c r="K179" s="8"/>
      <c r="L179" s="8"/>
      <c r="M179" s="8"/>
      <c r="N179" s="8"/>
      <c r="O179" s="8"/>
      <c r="P179" s="8"/>
      <c r="Q179" s="8"/>
      <c r="R179" s="8"/>
      <c r="S179" s="8"/>
      <c r="T179" s="8"/>
      <c r="U179" s="8"/>
      <c r="V179" s="8"/>
    </row>
    <row r="180" spans="1:22" ht="12.3">
      <c r="A180" s="58"/>
      <c r="B180" s="8"/>
      <c r="C180" s="8"/>
      <c r="D180" s="8"/>
      <c r="E180" s="8"/>
      <c r="F180" s="8"/>
      <c r="G180" s="8"/>
      <c r="H180" s="8"/>
      <c r="I180" s="8"/>
      <c r="J180" s="8"/>
      <c r="K180" s="8"/>
      <c r="L180" s="8"/>
      <c r="M180" s="8"/>
      <c r="N180" s="8"/>
      <c r="O180" s="8"/>
      <c r="P180" s="8"/>
      <c r="Q180" s="8"/>
      <c r="R180" s="8"/>
      <c r="S180" s="8"/>
      <c r="T180" s="8"/>
      <c r="U180" s="8"/>
      <c r="V180" s="8"/>
    </row>
    <row r="181" spans="1:22" ht="12.3">
      <c r="A181" s="58"/>
      <c r="B181" s="8"/>
      <c r="C181" s="8"/>
      <c r="D181" s="8"/>
      <c r="E181" s="8"/>
      <c r="F181" s="8"/>
      <c r="G181" s="8"/>
      <c r="H181" s="8"/>
      <c r="I181" s="8"/>
      <c r="J181" s="8"/>
      <c r="K181" s="8"/>
      <c r="L181" s="8"/>
      <c r="M181" s="8"/>
      <c r="N181" s="8"/>
      <c r="O181" s="8"/>
      <c r="P181" s="8"/>
      <c r="Q181" s="8"/>
      <c r="R181" s="8"/>
      <c r="S181" s="8"/>
      <c r="T181" s="8"/>
      <c r="U181" s="8"/>
      <c r="V181" s="8"/>
    </row>
    <row r="182" spans="1:22" ht="12.3">
      <c r="A182" s="58"/>
      <c r="B182" s="8"/>
      <c r="C182" s="8"/>
      <c r="D182" s="8"/>
      <c r="E182" s="8"/>
      <c r="F182" s="8"/>
      <c r="G182" s="8"/>
      <c r="H182" s="8"/>
      <c r="I182" s="8"/>
      <c r="J182" s="8"/>
      <c r="K182" s="8"/>
      <c r="L182" s="8"/>
      <c r="M182" s="8"/>
      <c r="N182" s="8"/>
      <c r="O182" s="8"/>
      <c r="P182" s="8"/>
      <c r="Q182" s="8"/>
      <c r="R182" s="8"/>
      <c r="S182" s="8"/>
      <c r="T182" s="8"/>
      <c r="U182" s="8"/>
      <c r="V182" s="8"/>
    </row>
    <row r="183" spans="1:22" ht="12.3">
      <c r="A183" s="58"/>
      <c r="B183" s="8"/>
      <c r="C183" s="8"/>
      <c r="D183" s="8"/>
      <c r="E183" s="8"/>
      <c r="F183" s="8"/>
      <c r="G183" s="8"/>
      <c r="H183" s="8"/>
      <c r="I183" s="8"/>
      <c r="J183" s="8"/>
      <c r="K183" s="8"/>
      <c r="L183" s="8"/>
      <c r="M183" s="8"/>
      <c r="N183" s="8"/>
      <c r="O183" s="8"/>
      <c r="P183" s="8"/>
      <c r="Q183" s="8"/>
      <c r="R183" s="8"/>
      <c r="S183" s="8"/>
      <c r="T183" s="8"/>
      <c r="U183" s="8"/>
      <c r="V183" s="8"/>
    </row>
    <row r="184" spans="1:22" ht="12.3">
      <c r="A184" s="58"/>
      <c r="B184" s="8"/>
      <c r="C184" s="8"/>
      <c r="D184" s="8"/>
      <c r="E184" s="8"/>
      <c r="F184" s="8"/>
      <c r="G184" s="8"/>
      <c r="H184" s="8"/>
      <c r="I184" s="8"/>
      <c r="J184" s="8"/>
      <c r="K184" s="8"/>
      <c r="L184" s="8"/>
      <c r="M184" s="8"/>
      <c r="N184" s="8"/>
      <c r="O184" s="8"/>
      <c r="P184" s="8"/>
      <c r="Q184" s="8"/>
      <c r="R184" s="8"/>
      <c r="S184" s="8"/>
      <c r="T184" s="8"/>
      <c r="U184" s="8"/>
      <c r="V184" s="8"/>
    </row>
    <row r="185" spans="1:22" ht="12.3">
      <c r="A185" s="58"/>
      <c r="B185" s="8"/>
      <c r="C185" s="8"/>
      <c r="D185" s="8"/>
      <c r="E185" s="8"/>
      <c r="F185" s="8"/>
      <c r="G185" s="8"/>
      <c r="H185" s="8"/>
      <c r="I185" s="8"/>
      <c r="J185" s="8"/>
      <c r="K185" s="8"/>
      <c r="L185" s="8"/>
      <c r="M185" s="8"/>
      <c r="N185" s="8"/>
      <c r="O185" s="8"/>
      <c r="P185" s="8"/>
      <c r="Q185" s="8"/>
      <c r="R185" s="8"/>
      <c r="S185" s="8"/>
      <c r="T185" s="8"/>
      <c r="U185" s="8"/>
      <c r="V185" s="8"/>
    </row>
    <row r="186" spans="1:22" ht="12.3">
      <c r="A186" s="58"/>
      <c r="B186" s="8"/>
      <c r="C186" s="8"/>
      <c r="D186" s="8"/>
      <c r="E186" s="8"/>
      <c r="F186" s="8"/>
      <c r="G186" s="8"/>
      <c r="H186" s="8"/>
      <c r="I186" s="8"/>
      <c r="J186" s="8"/>
      <c r="K186" s="8"/>
      <c r="L186" s="8"/>
      <c r="M186" s="8"/>
      <c r="N186" s="8"/>
      <c r="O186" s="8"/>
      <c r="P186" s="8"/>
      <c r="Q186" s="8"/>
      <c r="R186" s="8"/>
      <c r="S186" s="8"/>
      <c r="T186" s="8"/>
      <c r="U186" s="8"/>
      <c r="V186" s="8"/>
    </row>
    <row r="187" spans="1:22" ht="12.3">
      <c r="A187" s="58"/>
      <c r="B187" s="8"/>
      <c r="C187" s="8"/>
      <c r="D187" s="8"/>
      <c r="E187" s="8"/>
      <c r="F187" s="8"/>
      <c r="G187" s="8"/>
      <c r="H187" s="8"/>
      <c r="I187" s="8"/>
      <c r="J187" s="8"/>
      <c r="K187" s="8"/>
      <c r="L187" s="8"/>
      <c r="M187" s="8"/>
      <c r="N187" s="8"/>
      <c r="O187" s="8"/>
      <c r="P187" s="8"/>
      <c r="Q187" s="8"/>
      <c r="R187" s="8"/>
      <c r="S187" s="8"/>
      <c r="T187" s="8"/>
      <c r="U187" s="8"/>
      <c r="V187" s="8"/>
    </row>
    <row r="188" spans="1:22" ht="12.3">
      <c r="A188" s="58"/>
      <c r="B188" s="8"/>
      <c r="C188" s="8"/>
      <c r="D188" s="8"/>
      <c r="E188" s="8"/>
      <c r="F188" s="8"/>
      <c r="G188" s="8"/>
      <c r="H188" s="8"/>
      <c r="I188" s="8"/>
      <c r="J188" s="8"/>
      <c r="K188" s="8"/>
      <c r="L188" s="8"/>
      <c r="M188" s="8"/>
      <c r="N188" s="8"/>
      <c r="O188" s="8"/>
      <c r="P188" s="8"/>
      <c r="Q188" s="8"/>
      <c r="R188" s="8"/>
      <c r="S188" s="8"/>
      <c r="T188" s="8"/>
      <c r="U188" s="8"/>
      <c r="V188" s="8"/>
    </row>
    <row r="189" spans="1:22" ht="12.3">
      <c r="A189" s="58"/>
      <c r="B189" s="8"/>
      <c r="C189" s="8"/>
      <c r="D189" s="8"/>
      <c r="E189" s="8"/>
      <c r="F189" s="8"/>
      <c r="G189" s="8"/>
      <c r="H189" s="8"/>
      <c r="I189" s="8"/>
      <c r="J189" s="8"/>
      <c r="K189" s="8"/>
      <c r="L189" s="8"/>
      <c r="M189" s="8"/>
      <c r="N189" s="8"/>
      <c r="O189" s="8"/>
      <c r="P189" s="8"/>
      <c r="Q189" s="8"/>
      <c r="R189" s="8"/>
      <c r="S189" s="8"/>
      <c r="T189" s="8"/>
      <c r="U189" s="8"/>
      <c r="V189" s="8"/>
    </row>
    <row r="190" spans="1:22" ht="12.3">
      <c r="A190" s="58"/>
      <c r="B190" s="8"/>
      <c r="C190" s="8"/>
      <c r="D190" s="8"/>
      <c r="E190" s="8"/>
      <c r="F190" s="8"/>
      <c r="G190" s="8"/>
      <c r="H190" s="8"/>
      <c r="I190" s="8"/>
      <c r="J190" s="8"/>
      <c r="K190" s="8"/>
      <c r="L190" s="8"/>
      <c r="M190" s="8"/>
      <c r="N190" s="8"/>
      <c r="O190" s="8"/>
      <c r="P190" s="8"/>
      <c r="Q190" s="8"/>
      <c r="R190" s="8"/>
      <c r="S190" s="8"/>
      <c r="T190" s="8"/>
      <c r="U190" s="8"/>
      <c r="V190" s="8"/>
    </row>
    <row r="191" spans="1:22" ht="12.3">
      <c r="A191" s="58"/>
      <c r="B191" s="8"/>
      <c r="C191" s="8"/>
      <c r="D191" s="8"/>
      <c r="E191" s="8"/>
      <c r="F191" s="8"/>
      <c r="G191" s="8"/>
      <c r="H191" s="8"/>
      <c r="I191" s="8"/>
      <c r="J191" s="8"/>
      <c r="K191" s="8"/>
      <c r="L191" s="8"/>
      <c r="M191" s="8"/>
      <c r="N191" s="8"/>
      <c r="O191" s="8"/>
      <c r="P191" s="8"/>
      <c r="Q191" s="8"/>
      <c r="R191" s="8"/>
      <c r="S191" s="8"/>
      <c r="T191" s="8"/>
      <c r="U191" s="8"/>
      <c r="V191" s="8"/>
    </row>
    <row r="192" spans="1:22" ht="12.3">
      <c r="A192" s="58"/>
      <c r="B192" s="8"/>
      <c r="C192" s="8"/>
      <c r="D192" s="8"/>
      <c r="E192" s="8"/>
      <c r="F192" s="8"/>
      <c r="G192" s="8"/>
      <c r="H192" s="8"/>
      <c r="I192" s="8"/>
      <c r="J192" s="8"/>
      <c r="K192" s="8"/>
      <c r="L192" s="8"/>
      <c r="M192" s="8"/>
      <c r="N192" s="8"/>
      <c r="O192" s="8"/>
      <c r="P192" s="8"/>
      <c r="Q192" s="8"/>
      <c r="R192" s="8"/>
      <c r="S192" s="8"/>
      <c r="T192" s="8"/>
      <c r="U192" s="8"/>
      <c r="V192" s="8"/>
    </row>
    <row r="193" spans="1:22" ht="12.3">
      <c r="A193" s="58"/>
      <c r="B193" s="8"/>
      <c r="C193" s="8"/>
      <c r="D193" s="8"/>
      <c r="E193" s="8"/>
      <c r="F193" s="8"/>
      <c r="G193" s="8"/>
      <c r="H193" s="8"/>
      <c r="I193" s="8"/>
      <c r="J193" s="8"/>
      <c r="K193" s="8"/>
      <c r="L193" s="8"/>
      <c r="M193" s="8"/>
      <c r="N193" s="8"/>
      <c r="O193" s="8"/>
      <c r="P193" s="8"/>
      <c r="Q193" s="8"/>
      <c r="R193" s="8"/>
      <c r="S193" s="8"/>
      <c r="T193" s="8"/>
      <c r="U193" s="8"/>
      <c r="V193" s="8"/>
    </row>
    <row r="194" spans="1:22" ht="12.3">
      <c r="A194" s="58"/>
      <c r="B194" s="8"/>
      <c r="C194" s="8"/>
      <c r="D194" s="8"/>
      <c r="E194" s="8"/>
      <c r="F194" s="8"/>
      <c r="G194" s="8"/>
      <c r="H194" s="8"/>
      <c r="I194" s="8"/>
      <c r="J194" s="8"/>
      <c r="K194" s="8"/>
      <c r="L194" s="8"/>
      <c r="M194" s="8"/>
      <c r="N194" s="8"/>
      <c r="O194" s="8"/>
      <c r="P194" s="8"/>
      <c r="Q194" s="8"/>
      <c r="R194" s="8"/>
      <c r="S194" s="8"/>
      <c r="T194" s="8"/>
      <c r="U194" s="8"/>
      <c r="V194" s="8"/>
    </row>
    <row r="195" spans="1:22" ht="12.3">
      <c r="A195" s="58"/>
      <c r="B195" s="8"/>
      <c r="C195" s="8"/>
      <c r="D195" s="8"/>
      <c r="E195" s="8"/>
      <c r="F195" s="8"/>
      <c r="G195" s="8"/>
      <c r="H195" s="8"/>
      <c r="I195" s="8"/>
      <c r="J195" s="8"/>
      <c r="K195" s="8"/>
      <c r="L195" s="8"/>
      <c r="M195" s="8"/>
      <c r="N195" s="8"/>
      <c r="O195" s="8"/>
      <c r="P195" s="8"/>
      <c r="Q195" s="8"/>
      <c r="R195" s="8"/>
      <c r="S195" s="8"/>
      <c r="T195" s="8"/>
      <c r="U195" s="8"/>
      <c r="V195" s="8"/>
    </row>
    <row r="196" spans="1:22" ht="12.3">
      <c r="A196" s="58"/>
      <c r="B196" s="8"/>
      <c r="C196" s="8"/>
      <c r="D196" s="8"/>
      <c r="E196" s="8"/>
      <c r="F196" s="8"/>
      <c r="G196" s="8"/>
      <c r="H196" s="8"/>
      <c r="I196" s="8"/>
      <c r="J196" s="8"/>
      <c r="K196" s="8"/>
      <c r="L196" s="8"/>
      <c r="M196" s="8"/>
      <c r="N196" s="8"/>
      <c r="O196" s="8"/>
      <c r="P196" s="8"/>
      <c r="Q196" s="8"/>
      <c r="R196" s="8"/>
      <c r="S196" s="8"/>
      <c r="T196" s="8"/>
      <c r="U196" s="8"/>
      <c r="V196" s="8"/>
    </row>
    <row r="197" spans="1:22" ht="12.3">
      <c r="A197" s="58"/>
      <c r="B197" s="8"/>
      <c r="C197" s="8"/>
      <c r="D197" s="8"/>
      <c r="E197" s="8"/>
      <c r="F197" s="8"/>
      <c r="G197" s="8"/>
      <c r="H197" s="8"/>
      <c r="I197" s="8"/>
      <c r="J197" s="8"/>
      <c r="K197" s="8"/>
      <c r="L197" s="8"/>
      <c r="M197" s="8"/>
      <c r="N197" s="8"/>
      <c r="O197" s="8"/>
      <c r="P197" s="8"/>
      <c r="Q197" s="8"/>
      <c r="R197" s="8"/>
      <c r="S197" s="8"/>
      <c r="T197" s="8"/>
      <c r="U197" s="8"/>
      <c r="V197" s="8"/>
    </row>
    <row r="198" spans="1:22" ht="12.3">
      <c r="A198" s="58"/>
      <c r="B198" s="8"/>
      <c r="C198" s="8"/>
      <c r="D198" s="8"/>
      <c r="E198" s="8"/>
      <c r="F198" s="8"/>
      <c r="G198" s="8"/>
      <c r="H198" s="8"/>
      <c r="I198" s="8"/>
      <c r="J198" s="8"/>
      <c r="K198" s="8"/>
      <c r="L198" s="8"/>
      <c r="M198" s="8"/>
      <c r="N198" s="8"/>
      <c r="O198" s="8"/>
      <c r="P198" s="8"/>
      <c r="Q198" s="8"/>
      <c r="R198" s="8"/>
      <c r="S198" s="8"/>
      <c r="T198" s="8"/>
      <c r="U198" s="8"/>
      <c r="V198" s="8"/>
    </row>
    <row r="199" spans="1:22" ht="12.3">
      <c r="A199" s="58"/>
      <c r="B199" s="8"/>
      <c r="C199" s="8"/>
      <c r="D199" s="8"/>
      <c r="E199" s="8"/>
      <c r="F199" s="8"/>
      <c r="G199" s="8"/>
      <c r="H199" s="8"/>
      <c r="I199" s="8"/>
      <c r="J199" s="8"/>
      <c r="K199" s="8"/>
      <c r="L199" s="8"/>
      <c r="M199" s="8"/>
      <c r="N199" s="8"/>
      <c r="O199" s="8"/>
      <c r="P199" s="8"/>
      <c r="Q199" s="8"/>
      <c r="R199" s="8"/>
      <c r="S199" s="8"/>
      <c r="T199" s="8"/>
      <c r="U199" s="8"/>
      <c r="V199" s="8"/>
    </row>
    <row r="200" spans="1:22" ht="12.3">
      <c r="A200" s="58"/>
      <c r="B200" s="8"/>
      <c r="C200" s="8"/>
      <c r="D200" s="8"/>
      <c r="E200" s="8"/>
      <c r="F200" s="8"/>
      <c r="G200" s="8"/>
      <c r="H200" s="8"/>
      <c r="I200" s="8"/>
      <c r="J200" s="8"/>
      <c r="K200" s="8"/>
      <c r="L200" s="8"/>
      <c r="M200" s="8"/>
      <c r="N200" s="8"/>
      <c r="O200" s="8"/>
      <c r="P200" s="8"/>
      <c r="Q200" s="8"/>
      <c r="R200" s="8"/>
      <c r="S200" s="8"/>
      <c r="T200" s="8"/>
      <c r="U200" s="8"/>
      <c r="V200" s="8"/>
    </row>
    <row r="201" spans="1:22" ht="12.3">
      <c r="A201" s="58"/>
      <c r="B201" s="8"/>
      <c r="C201" s="8"/>
      <c r="D201" s="8"/>
      <c r="E201" s="8"/>
      <c r="F201" s="8"/>
      <c r="G201" s="8"/>
      <c r="H201" s="8"/>
      <c r="I201" s="8"/>
      <c r="J201" s="8"/>
      <c r="K201" s="8"/>
      <c r="L201" s="8"/>
      <c r="M201" s="8"/>
      <c r="N201" s="8"/>
      <c r="O201" s="8"/>
      <c r="P201" s="8"/>
      <c r="Q201" s="8"/>
      <c r="R201" s="8"/>
      <c r="S201" s="8"/>
      <c r="T201" s="8"/>
      <c r="U201" s="8"/>
      <c r="V201" s="8"/>
    </row>
    <row r="202" spans="1:22" ht="12.3">
      <c r="A202" s="58"/>
      <c r="B202" s="8"/>
      <c r="C202" s="8"/>
      <c r="D202" s="8"/>
      <c r="E202" s="8"/>
      <c r="F202" s="8"/>
      <c r="G202" s="8"/>
      <c r="H202" s="8"/>
      <c r="I202" s="8"/>
      <c r="J202" s="8"/>
      <c r="K202" s="8"/>
      <c r="L202" s="8"/>
      <c r="M202" s="8"/>
      <c r="N202" s="8"/>
      <c r="O202" s="8"/>
      <c r="P202" s="8"/>
      <c r="Q202" s="8"/>
      <c r="R202" s="8"/>
      <c r="S202" s="8"/>
      <c r="T202" s="8"/>
      <c r="U202" s="8"/>
      <c r="V202" s="8"/>
    </row>
    <row r="203" spans="1:22" ht="12.3">
      <c r="A203" s="58"/>
      <c r="B203" s="8"/>
      <c r="C203" s="8"/>
      <c r="D203" s="8"/>
      <c r="E203" s="8"/>
      <c r="F203" s="8"/>
      <c r="G203" s="8"/>
      <c r="H203" s="8"/>
      <c r="I203" s="8"/>
      <c r="J203" s="8"/>
      <c r="K203" s="8"/>
      <c r="L203" s="8"/>
      <c r="M203" s="8"/>
      <c r="N203" s="8"/>
      <c r="O203" s="8"/>
      <c r="P203" s="8"/>
      <c r="Q203" s="8"/>
      <c r="R203" s="8"/>
      <c r="S203" s="8"/>
      <c r="T203" s="8"/>
      <c r="U203" s="8"/>
      <c r="V203" s="8"/>
    </row>
    <row r="204" spans="1:22" ht="12.3">
      <c r="A204" s="58"/>
      <c r="B204" s="8"/>
      <c r="C204" s="8"/>
      <c r="D204" s="8"/>
      <c r="E204" s="8"/>
      <c r="F204" s="8"/>
      <c r="G204" s="8"/>
      <c r="H204" s="8"/>
      <c r="I204" s="8"/>
      <c r="J204" s="8"/>
      <c r="K204" s="8"/>
      <c r="L204" s="8"/>
      <c r="M204" s="8"/>
      <c r="N204" s="8"/>
      <c r="O204" s="8"/>
      <c r="P204" s="8"/>
      <c r="Q204" s="8"/>
      <c r="R204" s="8"/>
      <c r="S204" s="8"/>
      <c r="T204" s="8"/>
      <c r="U204" s="8"/>
      <c r="V204" s="8"/>
    </row>
    <row r="205" spans="1:22" ht="12.3">
      <c r="A205" s="8"/>
      <c r="B205" s="8"/>
      <c r="C205" s="8"/>
      <c r="D205" s="8"/>
      <c r="E205" s="8"/>
      <c r="F205" s="8"/>
      <c r="G205" s="8"/>
      <c r="H205" s="8"/>
      <c r="I205" s="8"/>
      <c r="J205" s="8"/>
      <c r="K205" s="8"/>
      <c r="L205" s="8"/>
      <c r="M205" s="8"/>
      <c r="N205" s="8"/>
      <c r="O205" s="8"/>
      <c r="P205" s="8"/>
      <c r="Q205" s="8"/>
      <c r="R205" s="8"/>
      <c r="S205" s="8"/>
      <c r="T205" s="8"/>
      <c r="U205" s="8"/>
      <c r="V205" s="8"/>
    </row>
    <row r="206" spans="1:22" ht="12.3">
      <c r="A206" s="8"/>
      <c r="B206" s="8"/>
      <c r="C206" s="8"/>
      <c r="D206" s="8"/>
      <c r="E206" s="8"/>
      <c r="F206" s="8"/>
      <c r="G206" s="8"/>
      <c r="H206" s="8"/>
      <c r="I206" s="8"/>
      <c r="J206" s="8"/>
      <c r="K206" s="8"/>
      <c r="L206" s="8"/>
      <c r="M206" s="8"/>
      <c r="N206" s="8"/>
      <c r="O206" s="8"/>
      <c r="P206" s="8"/>
      <c r="Q206" s="8"/>
      <c r="R206" s="8"/>
      <c r="S206" s="8"/>
      <c r="T206" s="8"/>
      <c r="U206" s="8"/>
      <c r="V206" s="8"/>
    </row>
    <row r="207" spans="1:22" ht="12.3">
      <c r="A207" s="8"/>
      <c r="B207" s="8"/>
      <c r="C207" s="8"/>
      <c r="D207" s="8"/>
      <c r="E207" s="8"/>
      <c r="F207" s="8"/>
      <c r="G207" s="8"/>
      <c r="H207" s="8"/>
      <c r="I207" s="8"/>
      <c r="J207" s="8"/>
      <c r="K207" s="8"/>
      <c r="L207" s="8"/>
      <c r="M207" s="8"/>
      <c r="N207" s="8"/>
      <c r="O207" s="8"/>
      <c r="P207" s="8"/>
      <c r="Q207" s="8"/>
      <c r="R207" s="8"/>
      <c r="S207" s="8"/>
      <c r="T207" s="8"/>
      <c r="U207" s="8"/>
      <c r="V207" s="8"/>
    </row>
    <row r="208" spans="1:22" ht="12.3">
      <c r="A208" s="8"/>
      <c r="B208" s="8"/>
      <c r="C208" s="8"/>
      <c r="D208" s="8"/>
      <c r="E208" s="8"/>
      <c r="F208" s="8"/>
      <c r="G208" s="8"/>
      <c r="H208" s="8"/>
      <c r="I208" s="8"/>
      <c r="J208" s="8"/>
      <c r="K208" s="8"/>
      <c r="L208" s="8"/>
      <c r="M208" s="8"/>
      <c r="N208" s="8"/>
      <c r="O208" s="8"/>
      <c r="P208" s="8"/>
      <c r="Q208" s="8"/>
      <c r="R208" s="8"/>
      <c r="S208" s="8"/>
      <c r="T208" s="8"/>
      <c r="U208" s="8"/>
      <c r="V208" s="8"/>
    </row>
    <row r="209" spans="1:36" ht="12.3">
      <c r="A209" s="8"/>
      <c r="B209" s="8"/>
      <c r="C209" s="8"/>
      <c r="D209" s="8"/>
      <c r="E209" s="8"/>
      <c r="F209" s="8"/>
      <c r="G209" s="8"/>
      <c r="H209" s="8"/>
      <c r="I209" s="8"/>
      <c r="J209" s="8"/>
      <c r="K209" s="8"/>
      <c r="L209" s="8"/>
      <c r="M209" s="8"/>
      <c r="N209" s="8"/>
      <c r="O209" s="8"/>
      <c r="P209" s="8"/>
      <c r="Q209" s="8"/>
      <c r="R209" s="8"/>
      <c r="S209" s="8"/>
      <c r="T209" s="8"/>
      <c r="U209" s="8"/>
      <c r="V209" s="8"/>
    </row>
    <row r="210" spans="1:36" ht="12.3">
      <c r="A210" s="8"/>
      <c r="B210" s="8"/>
      <c r="C210" s="8"/>
      <c r="D210" s="8"/>
      <c r="E210" s="8"/>
      <c r="F210" s="8"/>
      <c r="G210" s="8"/>
      <c r="H210" s="8"/>
      <c r="I210" s="8"/>
      <c r="J210" s="8"/>
      <c r="K210" s="8"/>
      <c r="L210" s="8"/>
      <c r="M210" s="8"/>
      <c r="N210" s="8"/>
      <c r="O210" s="8"/>
      <c r="P210" s="8"/>
      <c r="Q210" s="8"/>
      <c r="R210" s="8"/>
      <c r="S210" s="8"/>
      <c r="T210" s="8"/>
      <c r="U210" s="8"/>
      <c r="V210" s="8"/>
    </row>
    <row r="211" spans="1:36" ht="12.3">
      <c r="A211" s="8"/>
      <c r="B211" s="8"/>
      <c r="C211" s="8"/>
      <c r="D211" s="8"/>
      <c r="E211" s="8"/>
      <c r="F211" s="8"/>
      <c r="G211" s="8"/>
      <c r="H211" s="8"/>
      <c r="I211" s="8"/>
      <c r="J211" s="8"/>
      <c r="K211" s="8"/>
      <c r="L211" s="8"/>
      <c r="M211" s="8"/>
      <c r="N211" s="8"/>
      <c r="O211" s="8"/>
      <c r="P211" s="8"/>
      <c r="Q211" s="8"/>
      <c r="R211" s="8"/>
      <c r="S211" s="8"/>
      <c r="T211" s="8"/>
      <c r="U211" s="8"/>
      <c r="V211" s="8"/>
    </row>
    <row r="212" spans="1:36" ht="12.3">
      <c r="A212" s="8"/>
      <c r="B212" s="8"/>
      <c r="C212" s="8"/>
      <c r="D212" s="8"/>
      <c r="E212" s="8"/>
      <c r="F212" s="8"/>
      <c r="G212" s="8"/>
      <c r="H212" s="8"/>
      <c r="I212" s="8"/>
      <c r="J212" s="8"/>
      <c r="K212" s="8"/>
      <c r="L212" s="8"/>
      <c r="M212" s="8"/>
      <c r="N212" s="8"/>
      <c r="O212" s="8"/>
      <c r="P212" s="8"/>
      <c r="Q212" s="8"/>
      <c r="R212" s="8"/>
      <c r="S212" s="8"/>
      <c r="T212" s="8"/>
      <c r="U212" s="8"/>
      <c r="V212" s="8"/>
    </row>
    <row r="213" spans="1:36" ht="12.3">
      <c r="A213" s="8"/>
      <c r="B213" s="8"/>
      <c r="C213" s="8"/>
      <c r="D213" s="8"/>
      <c r="E213" s="8"/>
      <c r="F213" s="8"/>
      <c r="G213" s="8"/>
      <c r="H213" s="8"/>
      <c r="I213" s="8"/>
      <c r="J213" s="8"/>
      <c r="K213" s="8"/>
      <c r="L213" s="8"/>
      <c r="M213" s="8"/>
      <c r="N213" s="8"/>
      <c r="O213" s="8"/>
      <c r="P213" s="8"/>
      <c r="Q213" s="8"/>
      <c r="R213" s="8"/>
      <c r="S213" s="8"/>
      <c r="T213" s="8"/>
      <c r="U213" s="8"/>
      <c r="V213" s="8"/>
    </row>
    <row r="214" spans="1:36" ht="12.3">
      <c r="A214" s="8"/>
      <c r="B214" s="8"/>
      <c r="C214" s="8"/>
      <c r="D214" s="8"/>
      <c r="E214" s="8"/>
      <c r="F214" s="8"/>
      <c r="G214" s="8"/>
      <c r="H214" s="8"/>
      <c r="I214" s="8"/>
      <c r="J214" s="8"/>
      <c r="K214" s="8"/>
      <c r="L214" s="8"/>
      <c r="M214" s="8"/>
      <c r="N214" s="8"/>
      <c r="O214" s="8"/>
      <c r="P214" s="8"/>
      <c r="Q214" s="8"/>
      <c r="R214" s="8"/>
      <c r="S214" s="8"/>
      <c r="T214" s="8"/>
      <c r="U214" s="8"/>
      <c r="V214" s="8"/>
    </row>
    <row r="215" spans="1:36" ht="12.3">
      <c r="A215" s="8"/>
      <c r="B215" s="8"/>
      <c r="C215" s="8"/>
      <c r="D215" s="8"/>
      <c r="E215" s="8"/>
      <c r="F215" s="8"/>
      <c r="G215" s="8"/>
      <c r="H215" s="8"/>
      <c r="I215" s="8"/>
      <c r="J215" s="8"/>
      <c r="K215" s="8"/>
      <c r="L215" s="8"/>
      <c r="M215" s="8"/>
      <c r="N215" s="8"/>
      <c r="O215" s="8"/>
      <c r="P215" s="8"/>
      <c r="Q215" s="8"/>
      <c r="R215" s="8"/>
      <c r="S215" s="8"/>
      <c r="T215" s="8"/>
      <c r="U215" s="8"/>
      <c r="V215" s="8"/>
    </row>
    <row r="216" spans="1:36" ht="12.3">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row>
    <row r="217" spans="1:36" ht="12.3">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row>
    <row r="218" spans="1:36" ht="12.3">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row>
    <row r="219" spans="1:36" ht="12.3">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row>
    <row r="220" spans="1:36" ht="12.3">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row>
    <row r="221" spans="1:36" ht="12.3">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spans="1:36" ht="12.3">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row>
    <row r="223" spans="1:36" ht="1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spans="1:36" ht="12.3">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row>
    <row r="225" spans="1:36" ht="12.3">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row>
    <row r="226" spans="1:36" ht="12.3">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row>
    <row r="227" spans="1:36" ht="12.3">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spans="1:36" ht="12.3">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spans="1:36" ht="12.3">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row>
    <row r="230" spans="1:36" ht="12.3">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spans="1:36" ht="12.3">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row>
    <row r="232" spans="1:36" ht="12.3">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row>
    <row r="233" spans="1:36" ht="12.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row>
    <row r="234" spans="1:36" ht="12.3">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row>
    <row r="235" spans="1:36" ht="12.3">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row>
    <row r="236" spans="1:36" ht="12.3">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spans="1:36" ht="12.3">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spans="1:36" ht="12.3">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spans="1:36" ht="12.3">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spans="1:36" ht="12.3">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spans="1:36" ht="12.3">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spans="1:36" ht="12.3">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spans="1:36" ht="12.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spans="1:36" ht="12.3">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spans="1:36" ht="12.3">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spans="1:36" ht="12.3">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spans="1:36" ht="12.3">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spans="1:36" ht="12.3">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spans="1:36" ht="12.3">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spans="1:36" ht="12.3">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spans="1:36" ht="12.3">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spans="1:36" ht="12.3">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spans="1:36" ht="12.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spans="1:36" ht="12.3">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spans="1:36" ht="12.3">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spans="1:36" ht="12.3">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spans="1:36" ht="12.3">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spans="1:36" ht="12.3">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spans="1:36" ht="12.3">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spans="1:36" ht="12.3">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spans="1:36" ht="12.3">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spans="1:36" ht="12.3">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spans="1:36" ht="12.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spans="1:36" ht="12.3">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spans="1:36" ht="12.3">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spans="1:36" ht="12.3">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spans="1:36" ht="12.3">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spans="1:36" ht="12.3">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spans="1:36" ht="12.3">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spans="1:36" ht="12.3">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spans="1:36" ht="12.3">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spans="1:36" ht="12.3">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spans="1:36" ht="12.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spans="1:36" ht="12.3">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spans="1:36" ht="12.3">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spans="1:36" ht="12.3">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spans="1:36" ht="12.3">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spans="1:36" ht="12.3">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spans="1:36" ht="12.3">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spans="1:36" ht="12.3">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spans="1:36" ht="12.3">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spans="1:36" ht="12.3">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spans="1:36" ht="12.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spans="1:36" ht="12.3">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spans="1:36" ht="12.3">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spans="1:36" ht="12.3">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spans="1:36" ht="12.3">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spans="1:36" ht="12.3">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spans="1:36" ht="12.3">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spans="1:36" ht="12.3">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spans="1:36" ht="12.3">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spans="1:36" ht="12.3">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spans="1:36" ht="12.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spans="1:36" ht="12.3">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spans="1:36" ht="12.3">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spans="1:36" ht="12.3">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spans="1:36" ht="12.3">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spans="1:36" ht="12.3">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spans="1:36" ht="12.3">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spans="1:36" ht="12.3">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spans="1:36" ht="12.3">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spans="1:36" ht="12.3">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spans="1:36" ht="12.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spans="1:36" ht="12.3">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spans="1:36" ht="12.3">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spans="1:36" ht="12.3">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spans="1:36" ht="12.3">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spans="1:36" ht="12.3">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spans="1:36" ht="12.3">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spans="1:36" ht="12.3">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spans="1:36" ht="12.3">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spans="1:36" ht="12.3">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spans="1:36" ht="12.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spans="1:36" ht="12.3">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spans="1:36" ht="12.3">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spans="1:36" ht="12.3">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spans="1:36" ht="12.3">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spans="1:36" ht="12.3">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spans="1:36" ht="12.3">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spans="1:36" ht="12.3">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spans="1:36" ht="12.3">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spans="1:36" ht="12.3">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spans="1:36" ht="1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spans="1:36" ht="12.3">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spans="1:36" ht="12.3">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spans="1:36" ht="12.3">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spans="1:36" ht="12.3">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spans="1:36" ht="12.3">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spans="1:36" ht="12.3">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spans="1:36" ht="12.3">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spans="1:36" ht="12.3">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spans="1:36" ht="12.3">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spans="1:36" ht="12.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spans="1:36" ht="12.3">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spans="1:36" ht="12.3">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spans="1:36" ht="12.3">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spans="1:36" ht="12.3">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spans="1:36" ht="12.3">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spans="1:36" ht="12.3">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spans="1:36" ht="12.3">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spans="1:36" ht="12.3">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spans="1:36" ht="12.3">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spans="1:36" ht="12.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spans="1:36" ht="12.3">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spans="1:36" ht="12.3">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spans="1:36" ht="12.3">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spans="1:36" ht="12.3">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spans="1:36" ht="12.3">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spans="1:36" ht="12.3">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spans="1:36" ht="12.3">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spans="1:36" ht="12.3">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spans="1:36" ht="12.3">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spans="1:36" ht="12.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spans="1:36" ht="12.3">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spans="1:36" ht="12.3">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spans="1:36" ht="12.3">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spans="1:36" ht="12.3">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spans="1:36" ht="12.3">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spans="1:36" ht="12.3">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spans="1:36" ht="12.3">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spans="1:36" ht="12.3">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spans="1:36" ht="12.3">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spans="1:36" ht="12.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spans="1:36" ht="12.3">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spans="1:36" ht="12.3">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spans="1:36" ht="12.3">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spans="1:36" ht="12.3">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spans="1:36" ht="12.3">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spans="1:36" ht="12.3">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spans="1:36" ht="12.3">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spans="1:36" ht="12.3">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spans="1:36" ht="12.3">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spans="1:36" ht="12.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spans="1:36" ht="12.3">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spans="1:36" ht="12.3">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spans="1:36" ht="12.3">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spans="1:36" ht="12.3">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spans="1:36" ht="12.3">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spans="1:36" ht="12.3">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spans="1:36" ht="12.3">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spans="1:36" ht="12.3">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spans="1:36" ht="12.3">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spans="1:36" ht="12.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spans="1:36" ht="12.3">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spans="1:36" ht="12.3">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spans="1:36" ht="12.3">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spans="1:36" ht="12.3">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spans="1:36" ht="12.3">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spans="1:36" ht="12.3">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spans="1:36" ht="12.3">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spans="1:36" ht="12.3">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spans="1:36" ht="12.3">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spans="1:36" ht="12.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spans="1:36" ht="12.3">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spans="1:36" ht="12.3">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spans="1:36" ht="12.3">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spans="1:36" ht="12.3">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spans="1:36" ht="12.3">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spans="1:36" ht="12.3">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spans="1:36" ht="12.3">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spans="1:36" ht="12.3">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spans="1:36" ht="12.3">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spans="1:36" ht="12.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spans="1:36" ht="12.3">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spans="1:36" ht="12.3">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spans="1:36" ht="12.3">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spans="1:36" ht="12.3">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spans="1:36" ht="12.3">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spans="1:36" ht="12.3">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spans="1:36" ht="12.3">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spans="1:36" ht="12.3">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spans="1:36" ht="12.3">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spans="1:36" ht="12.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spans="1:36" ht="12.3">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spans="1:36" ht="12.3">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spans="1:36" ht="12.3">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spans="1:36" ht="12.3">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spans="1:36" ht="12.3">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spans="1:36" ht="12.3">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spans="1:36" ht="12.3">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spans="1:36" ht="12.3">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spans="1:36" ht="12.3">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spans="1:36" ht="1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spans="1:36" ht="12.3">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spans="1:36" ht="12.3">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spans="1:36" ht="12.3">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spans="1:36" ht="12.3">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spans="1:36" ht="12.3">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spans="1:36" ht="12.3">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spans="1:36" ht="12.3">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spans="1:36" ht="12.3">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spans="1:36" ht="12.3">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spans="1:36" ht="12.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spans="1:36" ht="12.3">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spans="1:36" ht="12.3">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spans="1:36" ht="12.3">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spans="1:36" ht="12.3">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spans="1:36" ht="12.3">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spans="1:36" ht="12.3">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spans="1:36" ht="12.3">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spans="1:36" ht="12.3">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spans="1:36" ht="12.3">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spans="1:36" ht="12.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spans="1:36" ht="12.3">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spans="1:36" ht="12.3">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spans="1:36" ht="12.3">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spans="1:36" ht="12.3">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spans="1:36" ht="12.3">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spans="1:36" ht="12.3">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spans="1:36" ht="12.3">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spans="1:36" ht="12.3">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spans="1:36" ht="12.3">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spans="1:36" ht="12.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spans="1:36" ht="12.3">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spans="1:36" ht="12.3">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spans="1:36" ht="12.3">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spans="1:36" ht="12.3">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spans="1:36" ht="12.3">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spans="1:36" ht="12.3">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spans="1:36" ht="12.3">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spans="1:36" ht="12.3">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spans="1:36" ht="12.3">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spans="1:36" ht="12.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spans="1:36" ht="12.3">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spans="1:36" ht="12.3">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spans="1:36" ht="12.3">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spans="1:36" ht="12.3">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spans="1:36" ht="12.3">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spans="1:36" ht="12.3">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spans="1:36" ht="12.3">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spans="1:36" ht="12.3">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spans="1:36" ht="12.3">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spans="1:36" ht="12.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spans="1:36" ht="12.3">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spans="1:36" ht="12.3">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spans="1:36" ht="12.3">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spans="1:36" ht="12.3">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spans="1:36" ht="12.3">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spans="1:36" ht="12.3">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spans="1:36" ht="12.3">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spans="1:36" ht="12.3">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spans="1:36" ht="12.3">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spans="1:36" ht="12.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spans="1:36" ht="12.3">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spans="1:36" ht="12.3">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spans="1:36" ht="12.3">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spans="1:36" ht="12.3">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spans="1:36" ht="12.3">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spans="1:36" ht="12.3">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spans="1:36" ht="12.3">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spans="1:36" ht="12.3">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spans="1:36" ht="12.3">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spans="1:36" ht="12.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spans="1:36" ht="12.3">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spans="1:36" ht="12.3">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spans="1:36" ht="12.3">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spans="1:36" ht="12.3">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spans="1:36" ht="12.3">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spans="1:36" ht="12.3">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spans="1:36" ht="12.3">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spans="1:36" ht="12.3">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spans="1:36" ht="12.3">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spans="1:36" ht="12.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spans="1:36" ht="12.3">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spans="1:36" ht="12.3">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spans="1:36" ht="12.3">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spans="1:36" ht="12.3">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spans="1:36" ht="12.3">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spans="1:36" ht="12.3">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spans="1:36" ht="12.3">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spans="1:36" ht="12.3">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spans="1:36" ht="12.3">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spans="1:36" ht="12.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spans="1:36" ht="12.3">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spans="1:36" ht="12.3">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spans="1:36" ht="12.3">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spans="1:36" ht="12.3">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spans="1:36" ht="12.3">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spans="1:36" ht="12.3">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spans="1:36" ht="12.3">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spans="1:36" ht="12.3">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spans="1:36" ht="12.3">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spans="1:36" ht="1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spans="1:36" ht="12.3">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spans="1:36" ht="12.3">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spans="1:36" ht="12.3">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spans="1:36" ht="12.3">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spans="1:36" ht="12.3">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spans="1:36" ht="12.3">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spans="1:36" ht="12.3">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spans="1:36" ht="12.3">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spans="1:36" ht="12.3">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spans="1:36" ht="12.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spans="1:36" ht="12.3">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spans="1:36" ht="12.3">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spans="1:36" ht="12.3">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spans="1:36" ht="12.3">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spans="1:36" ht="12.3">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spans="1:36" ht="12.3">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spans="1:36" ht="12.3">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spans="1:36" ht="12.3">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spans="1:36" ht="12.3">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spans="1:36" ht="12.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spans="1:36" ht="12.3">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spans="1:36" ht="12.3">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spans="1:36" ht="12.3">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spans="1:36" ht="12.3">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spans="1:36" ht="12.3">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spans="1:36" ht="12.3">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spans="1:36" ht="12.3">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spans="1:36" ht="12.3">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spans="1:36" ht="12.3">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spans="1:36" ht="12.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spans="1:36" ht="12.3">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spans="1:36" ht="12.3">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spans="1:36" ht="12.3">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spans="1:36" ht="12.3">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spans="1:36" ht="12.3">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spans="1:36" ht="12.3">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spans="1:36" ht="12.3">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spans="1:36" ht="12.3">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spans="1:36" ht="12.3">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spans="1:36" ht="12.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spans="1:36" ht="12.3">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spans="1:36" ht="12.3">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spans="1:36" ht="12.3">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spans="1:36" ht="12.3">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spans="1:36" ht="12.3">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spans="1:36" ht="12.3">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spans="1:36" ht="12.3">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spans="1:36" ht="12.3">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spans="1:36" ht="12.3">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spans="1:36" ht="12.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spans="1:36" ht="12.3">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spans="1:36" ht="12.3">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spans="1:36" ht="12.3">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spans="1:36" ht="12.3">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spans="1:36" ht="12.3">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spans="1:36" ht="12.3">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spans="1:36" ht="12.3">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spans="1:36" ht="12.3">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spans="1:36" ht="12.3">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spans="1:36" ht="12.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spans="1:36" ht="12.3">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spans="1:36" ht="12.3">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spans="1:36" ht="12.3">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spans="1:36" ht="12.3">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spans="1:36" ht="12.3">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spans="1:36" ht="12.3">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spans="1:36" ht="12.3">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spans="1:36" ht="12.3">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spans="1:36" ht="12.3">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spans="1:36" ht="12.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spans="1:36" ht="12.3">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spans="1:36" ht="12.3">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spans="1:36" ht="12.3">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spans="1:36" ht="12.3">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spans="1:36" ht="12.3">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spans="1:36" ht="12.3">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spans="1:36" ht="12.3">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spans="1:36" ht="12.3">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spans="1:36" ht="12.3">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spans="1:36" ht="12.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spans="1:36" ht="12.3">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spans="1:36" ht="12.3">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spans="1:36" ht="12.3">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spans="1:36" ht="12.3">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spans="1:36" ht="12.3">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spans="1:36" ht="12.3">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spans="1:36" ht="12.3">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spans="1:36" ht="12.3">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spans="1:36" ht="12.3">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spans="1:36" ht="12.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spans="1:36" ht="12.3">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spans="1:36" ht="12.3">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spans="1:36" ht="12.3">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spans="1:36" ht="12.3">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spans="1:36" ht="12.3">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spans="1:36" ht="12.3">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spans="1:36" ht="12.3">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spans="1:36" ht="12.3">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spans="1:36" ht="12.3">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spans="1:36" ht="1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spans="1:36" ht="12.3">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spans="1:36" ht="12.3">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spans="1:36" ht="12.3">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spans="1:36" ht="12.3">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spans="1:36" ht="12.3">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spans="1:36" ht="12.3">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spans="1:36" ht="12.3">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spans="1:36" ht="12.3">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spans="1:36" ht="12.3">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spans="1:36" ht="12.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spans="1:36" ht="12.3">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spans="1:36" ht="12.3">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spans="1:36" ht="12.3">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spans="1:36" ht="12.3">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spans="1:36" ht="12.3">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spans="1:36" ht="12.3">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spans="1:36" ht="12.3">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spans="1:36" ht="12.3">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spans="1:36" ht="12.3">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spans="1:36" ht="12.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spans="1:36" ht="12.3">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spans="1:36" ht="12.3">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spans="1:36" ht="12.3">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spans="1:36" ht="12.3">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spans="1:36" ht="12.3">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spans="1:36" ht="12.3">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spans="1:36" ht="12.3">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spans="1:36" ht="12.3">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spans="1:36" ht="12.3">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spans="1:36" ht="12.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spans="1:36" ht="12.3">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spans="1:36" ht="12.3">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spans="1:36" ht="12.3">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spans="1:36" ht="12.3">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spans="1:36" ht="12.3">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spans="1:36" ht="12.3">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spans="1:36" ht="12.3">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spans="1:36" ht="12.3">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spans="1:36" ht="12.3">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spans="1:36" ht="12.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spans="1:36" ht="12.3">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spans="1:36" ht="12.3">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spans="1:36" ht="12.3">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spans="1:36" ht="12.3">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spans="1:36" ht="12.3">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spans="1:36" ht="12.3">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spans="1:36" ht="12.3">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spans="1:36" ht="12.3">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spans="1:36" ht="12.3">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spans="1:36" ht="12.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spans="1:36" ht="12.3">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spans="1:36" ht="12.3">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spans="1:36" ht="12.3">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spans="1:36" ht="12.3">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spans="1:36" ht="12.3">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spans="1:36" ht="12.3">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spans="1:36" ht="12.3">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spans="1:36" ht="12.3">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spans="1:36" ht="12.3">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spans="1:36" ht="12.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spans="1:36" ht="12.3">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spans="1:36" ht="12.3">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spans="1:36" ht="12.3">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spans="1:36" ht="12.3">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spans="1:36" ht="12.3">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spans="1:36" ht="12.3">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spans="1:36" ht="12.3">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spans="1:36" ht="12.3">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spans="1:36" ht="12.3">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spans="1:36" ht="12.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spans="1:36" ht="12.3">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spans="1:36" ht="12.3">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spans="1:36" ht="12.3">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spans="1:36" ht="12.3">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spans="1:36" ht="12.3">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spans="1:36" ht="12.3">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spans="1:36" ht="12.3">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spans="1:36" ht="12.3">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spans="1:36" ht="12.3">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spans="1:36" ht="12.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spans="1:36" ht="12.3">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spans="1:36" ht="12.3">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spans="1:36" ht="12.3">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spans="1:36" ht="12.3">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spans="1:36" ht="12.3">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spans="1:36" ht="12.3">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spans="1:36" ht="12.3">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spans="1:36" ht="12.3">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spans="1:36" ht="12.3">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spans="1:36" ht="12.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spans="1:36" ht="12.3">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spans="1:36" ht="12.3">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spans="1:36" ht="12.3">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spans="1:36" ht="12.3">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spans="1:36" ht="12.3">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spans="1:36" ht="12.3">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spans="1:36" ht="12.3">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spans="1:36" ht="12.3">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spans="1:36" ht="12.3">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spans="1:36" ht="1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spans="1:36" ht="12.3">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spans="1:36" ht="12.3">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spans="1:36" ht="12.3">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spans="1:36" ht="12.3">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spans="1:36" ht="12.3">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spans="1:36" ht="12.3">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spans="1:36" ht="12.3">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spans="1:36" ht="12.3">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spans="1:36" ht="12.3">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spans="1:36" ht="12.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spans="1:36" ht="12.3">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spans="1:36" ht="12.3">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spans="1:36" ht="12.3">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spans="1:36" ht="12.3">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spans="1:36" ht="12.3">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spans="1:36" ht="12.3">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spans="1:36" ht="12.3">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spans="1:36" ht="12.3">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spans="1:36" ht="12.3">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spans="1:36" ht="12.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spans="1:36" ht="12.3">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spans="1:36" ht="12.3">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spans="1:36" ht="12.3">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spans="1:36" ht="12.3">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spans="1:36" ht="12.3">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spans="1:36" ht="12.3">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spans="1:36" ht="12.3">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spans="1:36" ht="12.3">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spans="1:36" ht="12.3">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spans="1:36" ht="12.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spans="1:36" ht="12.3">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spans="1:36" ht="12.3">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spans="1:36" ht="12.3">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spans="1:36" ht="12.3">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spans="1:36" ht="12.3">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spans="1:36" ht="12.3">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spans="1:36" ht="12.3">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spans="1:36" ht="12.3">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spans="1:36" ht="12.3">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spans="1:36" ht="12.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spans="1:36" ht="12.3">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spans="1:36" ht="12.3">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spans="1:36" ht="12.3">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spans="1:36" ht="12.3">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spans="1:36" ht="12.3">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spans="1:36" ht="12.3">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spans="1:36" ht="12.3">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spans="1:36" ht="12.3">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spans="1:36" ht="12.3">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spans="1:36" ht="12.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spans="1:36" ht="12.3">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spans="1:36" ht="12.3">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spans="1:36" ht="12.3">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spans="1:36" ht="12.3">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spans="1:36" ht="12.3">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spans="1:36" ht="12.3">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spans="1:36" ht="12.3">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spans="1:36" ht="12.3">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spans="1:36" ht="12.3">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spans="1:36" ht="12.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spans="1:36" ht="12.3">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spans="1:36" ht="12.3">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spans="1:36" ht="12.3">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spans="1:36" ht="12.3">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spans="1:36" ht="12.3">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spans="1:36" ht="12.3">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spans="1:36" ht="12.3">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spans="1:36" ht="12.3">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spans="1:36" ht="12.3">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spans="1:36" ht="12.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spans="1:36" ht="12.3">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spans="1:36" ht="12.3">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spans="1:36" ht="12.3">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spans="1:36" ht="12.3">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spans="1:36" ht="12.3">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spans="1:36" ht="12.3">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spans="1:36" ht="12.3">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spans="1:36" ht="12.3">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spans="1:36" ht="12.3">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spans="1:36" ht="12.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spans="1:36" ht="12.3">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spans="1:36" ht="12.3">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spans="1:36" ht="12.3">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spans="1:36" ht="12.3">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spans="1:36" ht="12.3">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spans="1:36" ht="12.3">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spans="1:36" ht="12.3">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spans="1:36" ht="12.3">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spans="1:36" ht="12.3">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spans="1:36" ht="12.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spans="1:36" ht="12.3">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spans="1:36" ht="12.3">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spans="1:36" ht="12.3">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spans="1:36" ht="12.3">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spans="1:36" ht="12.3">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spans="1:36" ht="12.3">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spans="1:36" ht="12.3">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spans="1:36" ht="12.3">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spans="1:36" ht="12.3">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spans="1:36" ht="1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spans="1:36" ht="12.3">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spans="1:36" ht="12.3">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spans="1:36" ht="12.3">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spans="1:36" ht="12.3">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spans="1:36" ht="12.3">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spans="1:36" ht="12.3">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spans="1:36" ht="12.3">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spans="1:36" ht="12.3">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spans="1:36" ht="12.3">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spans="1:36" ht="12.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spans="1:36" ht="12.3">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spans="1:36" ht="12.3">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spans="1:36" ht="12.3">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spans="1:36" ht="12.3">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spans="1:36" ht="12.3">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spans="1:36" ht="12.3">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spans="1:36" ht="12.3">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spans="1:36" ht="12.3">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spans="1:36" ht="12.3">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spans="1:36" ht="12.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spans="1:36" ht="12.3">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spans="1:36" ht="12.3">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spans="1:36" ht="12.3">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spans="1:36" ht="12.3">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spans="1:36" ht="12.3">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spans="1:36" ht="12.3">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spans="1:36" ht="12.3">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spans="1:36" ht="12.3">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spans="1:36" ht="12.3">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spans="1:36" ht="12.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spans="1:36" ht="12.3">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spans="1:36" ht="12.3">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spans="1:36" ht="12.3">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spans="1:36" ht="12.3">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spans="1:36" ht="12.3">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spans="1:36" ht="12.3">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spans="1:36" ht="12.3">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spans="1:36" ht="12.3">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spans="1:36" ht="12.3">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spans="1:36" ht="12.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spans="1:36" ht="12.3">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spans="1:36" ht="12.3">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spans="1:36" ht="12.3">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spans="1:36" ht="12.3">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spans="1:36" ht="12.3">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spans="1:36" ht="12.3">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spans="1:36" ht="12.3">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spans="1:36" ht="12.3">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spans="1:36" ht="12.3">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spans="1:36" ht="12.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spans="1:36" ht="12.3">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spans="1:36" ht="12.3">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spans="1:36" ht="12.3">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spans="1:36" ht="12.3">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spans="1:36" ht="12.3">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spans="1:36" ht="12.3">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spans="1:36" ht="12.3">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spans="1:36" ht="12.3">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spans="1:36" ht="12.3">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spans="1:36" ht="12.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spans="1:36" ht="12.3">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spans="1:36" ht="12.3">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spans="1:36" ht="12.3">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spans="1:36" ht="12.3">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spans="1:36" ht="12.3">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spans="1:36" ht="12.3">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spans="1:36" ht="12.3">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spans="1:36" ht="12.3">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spans="1:36" ht="12.3">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spans="1:36" ht="12.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spans="1:36" ht="12.3">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spans="1:36" ht="12.3">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spans="1:36" ht="12.3">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spans="1:36" ht="12.3">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spans="1:36" ht="12.3">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spans="1:36" ht="12.3">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spans="1:36" ht="12.3">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spans="1:36" ht="12.3">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spans="1:36" ht="12.3">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spans="1:36" ht="12.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spans="1:36" ht="12.3">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spans="1:36" ht="12.3">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spans="1:36" ht="12.3">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spans="1:36" ht="12.3">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spans="1:36" ht="12.3">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spans="1:36" ht="12.3">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spans="1:36" ht="12.3">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spans="1:36" ht="12.3">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spans="1:36" ht="12.3">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spans="1:36" ht="12.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spans="1:36" ht="12.3">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spans="1:36" ht="12.3">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spans="1:36" ht="12.3">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spans="1:36" ht="12.3">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spans="1:36" ht="12.3">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spans="1:36" ht="12.3">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spans="1:36" ht="12.3">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spans="1:36" ht="12.3">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spans="1:36" ht="12.3">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spans="1:36" ht="1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spans="1:36" ht="12.3">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spans="1:36" ht="12.3">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spans="1:36" ht="12.3">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spans="1:36" ht="12.3">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spans="1:36" ht="12.3">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spans="1:36" ht="12.3">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spans="1:36" ht="12.3">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spans="1:36" ht="12.3">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spans="1:36" ht="12.3">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spans="1:36" ht="12.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spans="1:36" ht="12.3">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spans="1:36" ht="12.3">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spans="1:36" ht="12.3">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spans="1:36" ht="12.3">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spans="1:36" ht="12.3">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spans="1:36" ht="12.3">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spans="1:36" ht="12.3">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spans="1:36" ht="12.3">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spans="1:36" ht="12.3">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spans="1:36" ht="12.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spans="1:36" ht="12.3">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spans="1:36" ht="12.3">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spans="1:36" ht="12.3">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spans="1:36" ht="12.3">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spans="1:36" ht="12.3">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spans="1:36" ht="12.3">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spans="1:36" ht="12.3">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spans="1:36" ht="12.3">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spans="1:36" ht="12.3">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spans="1:36" ht="12.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spans="1:36" ht="12.3">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spans="1:36" ht="12.3">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spans="1:36" ht="12.3">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spans="1:36" ht="12.3">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spans="1:36" ht="12.3">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spans="1:36" ht="12.3">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spans="1:36" ht="12.3">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spans="1:36" ht="12.3">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spans="1:36" ht="12.3">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spans="1:36" ht="12.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spans="1:36" ht="12.3">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spans="1:36" ht="12.3">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spans="1:36" ht="12.3">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spans="1:36" ht="12.3">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spans="1:36" ht="12.3">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spans="1:36" ht="12.3">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spans="1:36" ht="12.3">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spans="1:36" ht="12.3">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spans="1:36" ht="12.3">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spans="1:36" ht="12.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spans="1:36" ht="12.3">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spans="1:36" ht="12.3">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spans="1:36" ht="12.3">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spans="1:36" ht="12.3">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spans="1:36" ht="12.3">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spans="1:36" ht="12.3">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spans="1:36" ht="12.3">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spans="1:36" ht="12.3">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spans="1:36" ht="12.3">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spans="1:36" ht="12.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spans="1:36" ht="12.3">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spans="1:36" ht="12.3">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spans="1:36" ht="12.3">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spans="1:36" ht="12.3">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spans="1:36" ht="12.3">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spans="1:36" ht="12.3">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spans="1:36" ht="12.3">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spans="1:36" ht="12.3">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spans="1:36" ht="12.3">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spans="1:36" ht="12.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spans="1:36" ht="12.3">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spans="1:36" ht="12.3">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spans="1:36" ht="12.3">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spans="1:36" ht="12.3">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spans="1:36" ht="12.3">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spans="1:36" ht="12.3">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spans="1:36" ht="12.3">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row r="1001" spans="1:36" ht="12.3">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c r="AD1001" s="8"/>
      <c r="AE1001" s="8"/>
      <c r="AF1001" s="8"/>
      <c r="AG1001" s="8"/>
      <c r="AH1001" s="8"/>
      <c r="AI1001" s="8"/>
      <c r="AJ1001" s="8"/>
    </row>
    <row r="1002" spans="1:36" ht="12.3">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c r="AB1002" s="8"/>
      <c r="AC1002" s="8"/>
      <c r="AD1002" s="8"/>
      <c r="AE1002" s="8"/>
      <c r="AF1002" s="8"/>
      <c r="AG1002" s="8"/>
      <c r="AH1002" s="8"/>
      <c r="AI1002" s="8"/>
      <c r="AJ1002" s="8"/>
    </row>
    <row r="1003" spans="1:36" ht="12.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c r="AB1003" s="8"/>
      <c r="AC1003" s="8"/>
      <c r="AD1003" s="8"/>
      <c r="AE1003" s="8"/>
      <c r="AF1003" s="8"/>
      <c r="AG1003" s="8"/>
      <c r="AH1003" s="8"/>
      <c r="AI1003" s="8"/>
      <c r="AJ1003" s="8"/>
    </row>
    <row r="1004" spans="1:36" ht="12.3">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c r="AA1004" s="8"/>
      <c r="AB1004" s="8"/>
      <c r="AC1004" s="8"/>
      <c r="AD1004" s="8"/>
      <c r="AE1004" s="8"/>
      <c r="AF1004" s="8"/>
      <c r="AG1004" s="8"/>
      <c r="AH1004" s="8"/>
      <c r="AI1004" s="8"/>
      <c r="AJ1004" s="8"/>
    </row>
    <row r="1005" spans="1:36" ht="12.3">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c r="AA1005" s="8"/>
      <c r="AB1005" s="8"/>
      <c r="AC1005" s="8"/>
      <c r="AD1005" s="8"/>
      <c r="AE1005" s="8"/>
      <c r="AF1005" s="8"/>
      <c r="AG1005" s="8"/>
      <c r="AH1005" s="8"/>
      <c r="AI1005" s="8"/>
      <c r="AJ1005" s="8"/>
    </row>
    <row r="1006" spans="1:36" ht="12.3">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c r="AA1006" s="8"/>
      <c r="AB1006" s="8"/>
      <c r="AC1006" s="8"/>
      <c r="AD1006" s="8"/>
      <c r="AE1006" s="8"/>
      <c r="AF1006" s="8"/>
      <c r="AG1006" s="8"/>
      <c r="AH1006" s="8"/>
      <c r="AI1006" s="8"/>
      <c r="AJ1006" s="8"/>
    </row>
    <row r="1007" spans="1:36" ht="12.3">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c r="AA1007" s="8"/>
      <c r="AB1007" s="8"/>
      <c r="AC1007" s="8"/>
      <c r="AD1007" s="8"/>
      <c r="AE1007" s="8"/>
      <c r="AF1007" s="8"/>
      <c r="AG1007" s="8"/>
      <c r="AH1007" s="8"/>
      <c r="AI1007" s="8"/>
      <c r="AJ1007" s="8"/>
    </row>
    <row r="1008" spans="1:36" ht="12.3">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c r="AA1008" s="8"/>
      <c r="AB1008" s="8"/>
      <c r="AC1008" s="8"/>
      <c r="AD1008" s="8"/>
      <c r="AE1008" s="8"/>
      <c r="AF1008" s="8"/>
      <c r="AG1008" s="8"/>
      <c r="AH1008" s="8"/>
      <c r="AI1008" s="8"/>
      <c r="AJ1008" s="8"/>
    </row>
    <row r="1009" spans="1:36" ht="12.3">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c r="AA1009" s="8"/>
      <c r="AB1009" s="8"/>
      <c r="AC1009" s="8"/>
      <c r="AD1009" s="8"/>
      <c r="AE1009" s="8"/>
      <c r="AF1009" s="8"/>
      <c r="AG1009" s="8"/>
      <c r="AH1009" s="8"/>
      <c r="AI1009" s="8"/>
      <c r="AJ1009" s="8"/>
    </row>
    <row r="1010" spans="1:36" ht="12.3">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c r="AA1010" s="8"/>
      <c r="AB1010" s="8"/>
      <c r="AC1010" s="8"/>
      <c r="AD1010" s="8"/>
      <c r="AE1010" s="8"/>
      <c r="AF1010" s="8"/>
      <c r="AG1010" s="8"/>
      <c r="AH1010" s="8"/>
      <c r="AI1010" s="8"/>
      <c r="AJ1010" s="8"/>
    </row>
    <row r="1011" spans="1:36" ht="12.3">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c r="AA1011" s="8"/>
      <c r="AB1011" s="8"/>
      <c r="AC1011" s="8"/>
      <c r="AD1011" s="8"/>
      <c r="AE1011" s="8"/>
      <c r="AF1011" s="8"/>
      <c r="AG1011" s="8"/>
      <c r="AH1011" s="8"/>
      <c r="AI1011" s="8"/>
      <c r="AJ1011" s="8"/>
    </row>
    <row r="1012" spans="1:36" ht="12.3">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c r="Z1012" s="8"/>
      <c r="AA1012" s="8"/>
      <c r="AB1012" s="8"/>
      <c r="AC1012" s="8"/>
      <c r="AD1012" s="8"/>
      <c r="AE1012" s="8"/>
      <c r="AF1012" s="8"/>
      <c r="AG1012" s="8"/>
      <c r="AH1012" s="8"/>
      <c r="AI1012" s="8"/>
      <c r="AJ1012" s="8"/>
    </row>
    <row r="1013" spans="1:36" ht="12.3">
      <c r="A1013" s="8"/>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c r="Z1013" s="8"/>
      <c r="AA1013" s="8"/>
      <c r="AB1013" s="8"/>
      <c r="AC1013" s="8"/>
      <c r="AD1013" s="8"/>
      <c r="AE1013" s="8"/>
      <c r="AF1013" s="8"/>
      <c r="AG1013" s="8"/>
      <c r="AH1013" s="8"/>
      <c r="AI1013" s="8"/>
      <c r="AJ1013" s="8"/>
    </row>
    <row r="1014" spans="1:36" ht="12.3">
      <c r="A1014" s="8"/>
      <c r="B1014" s="8"/>
      <c r="C1014" s="8"/>
      <c r="D1014" s="8"/>
      <c r="E1014" s="8"/>
      <c r="F1014" s="8"/>
      <c r="G1014" s="8"/>
      <c r="H1014" s="8"/>
      <c r="I1014" s="8"/>
      <c r="J1014" s="8"/>
      <c r="K1014" s="8"/>
      <c r="L1014" s="8"/>
      <c r="M1014" s="8"/>
      <c r="N1014" s="8"/>
      <c r="O1014" s="8"/>
      <c r="P1014" s="8"/>
      <c r="Q1014" s="8"/>
      <c r="R1014" s="8"/>
      <c r="S1014" s="8"/>
      <c r="T1014" s="8"/>
      <c r="U1014" s="8"/>
      <c r="V1014" s="8"/>
      <c r="W1014" s="8"/>
      <c r="X1014" s="8"/>
      <c r="Y1014" s="8"/>
      <c r="Z1014" s="8"/>
      <c r="AA1014" s="8"/>
      <c r="AB1014" s="8"/>
      <c r="AC1014" s="8"/>
      <c r="AD1014" s="8"/>
      <c r="AE1014" s="8"/>
      <c r="AF1014" s="8"/>
      <c r="AG1014" s="8"/>
      <c r="AH1014" s="8"/>
      <c r="AI1014" s="8"/>
      <c r="AJ1014" s="8"/>
    </row>
    <row r="1015" spans="1:36" ht="12.3">
      <c r="A1015" s="8"/>
      <c r="B1015" s="8"/>
      <c r="C1015" s="8"/>
      <c r="D1015" s="8"/>
      <c r="E1015" s="8"/>
      <c r="F1015" s="8"/>
      <c r="G1015" s="8"/>
      <c r="H1015" s="8"/>
      <c r="I1015" s="8"/>
      <c r="J1015" s="8"/>
      <c r="K1015" s="8"/>
      <c r="L1015" s="8"/>
      <c r="M1015" s="8"/>
      <c r="N1015" s="8"/>
      <c r="O1015" s="8"/>
      <c r="P1015" s="8"/>
      <c r="Q1015" s="8"/>
      <c r="R1015" s="8"/>
      <c r="S1015" s="8"/>
      <c r="T1015" s="8"/>
      <c r="U1015" s="8"/>
      <c r="V1015" s="8"/>
      <c r="W1015" s="8"/>
      <c r="X1015" s="8"/>
      <c r="Y1015" s="8"/>
      <c r="Z1015" s="8"/>
      <c r="AA1015" s="8"/>
      <c r="AB1015" s="8"/>
      <c r="AC1015" s="8"/>
      <c r="AD1015" s="8"/>
      <c r="AE1015" s="8"/>
      <c r="AF1015" s="8"/>
      <c r="AG1015" s="8"/>
      <c r="AH1015" s="8"/>
      <c r="AI1015" s="8"/>
      <c r="AJ1015" s="8"/>
    </row>
    <row r="1016" spans="1:36" ht="12.3">
      <c r="A1016" s="8"/>
      <c r="B1016" s="8"/>
      <c r="C1016" s="8"/>
      <c r="D1016" s="8"/>
      <c r="E1016" s="8"/>
      <c r="F1016" s="8"/>
      <c r="G1016" s="8"/>
      <c r="H1016" s="8"/>
      <c r="I1016" s="8"/>
      <c r="J1016" s="8"/>
      <c r="K1016" s="8"/>
      <c r="L1016" s="8"/>
      <c r="M1016" s="8"/>
      <c r="N1016" s="8"/>
      <c r="O1016" s="8"/>
      <c r="P1016" s="8"/>
      <c r="Q1016" s="8"/>
      <c r="R1016" s="8"/>
      <c r="S1016" s="8"/>
      <c r="T1016" s="8"/>
      <c r="U1016" s="8"/>
      <c r="V1016" s="8"/>
      <c r="W1016" s="8"/>
      <c r="X1016" s="8"/>
      <c r="Y1016" s="8"/>
      <c r="Z1016" s="8"/>
      <c r="AA1016" s="8"/>
      <c r="AB1016" s="8"/>
      <c r="AC1016" s="8"/>
      <c r="AD1016" s="8"/>
      <c r="AE1016" s="8"/>
      <c r="AF1016" s="8"/>
      <c r="AG1016" s="8"/>
      <c r="AH1016" s="8"/>
      <c r="AI1016" s="8"/>
      <c r="AJ1016" s="8"/>
    </row>
    <row r="1017" spans="1:36" ht="12.3">
      <c r="A1017" s="8"/>
      <c r="B1017" s="8"/>
      <c r="C1017" s="8"/>
      <c r="D1017" s="8"/>
      <c r="E1017" s="8"/>
      <c r="F1017" s="8"/>
      <c r="G1017" s="8"/>
      <c r="H1017" s="8"/>
      <c r="I1017" s="8"/>
      <c r="J1017" s="8"/>
      <c r="K1017" s="8"/>
      <c r="L1017" s="8"/>
      <c r="M1017" s="8"/>
      <c r="N1017" s="8"/>
      <c r="O1017" s="8"/>
      <c r="P1017" s="8"/>
      <c r="Q1017" s="8"/>
      <c r="R1017" s="8"/>
      <c r="S1017" s="8"/>
      <c r="T1017" s="8"/>
      <c r="U1017" s="8"/>
      <c r="V1017" s="8"/>
      <c r="W1017" s="8"/>
      <c r="X1017" s="8"/>
      <c r="Y1017" s="8"/>
      <c r="Z1017" s="8"/>
      <c r="AA1017" s="8"/>
      <c r="AB1017" s="8"/>
      <c r="AC1017" s="8"/>
      <c r="AD1017" s="8"/>
      <c r="AE1017" s="8"/>
      <c r="AF1017" s="8"/>
      <c r="AG1017" s="8"/>
      <c r="AH1017" s="8"/>
      <c r="AI1017" s="8"/>
      <c r="AJ1017" s="8"/>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C1004"/>
  <sheetViews>
    <sheetView workbookViewId="0"/>
  </sheetViews>
  <sheetFormatPr defaultColWidth="12.609375" defaultRowHeight="15.75" customHeight="1"/>
  <cols>
    <col min="1" max="1" width="12.109375" customWidth="1"/>
    <col min="2" max="2" width="3.71875" customWidth="1"/>
    <col min="3" max="3" width="12.88671875" customWidth="1"/>
    <col min="6" max="6" width="7.88671875" customWidth="1"/>
    <col min="7" max="7" width="10.38671875" customWidth="1"/>
    <col min="8" max="8" width="76.5" customWidth="1"/>
    <col min="9" max="9" width="3.609375" customWidth="1"/>
  </cols>
  <sheetData>
    <row r="1" spans="1:29" ht="12.3">
      <c r="A1" s="8"/>
      <c r="B1" s="9"/>
      <c r="C1" s="9"/>
      <c r="D1" s="9"/>
      <c r="E1" s="9"/>
      <c r="F1" s="9"/>
      <c r="G1" s="9"/>
      <c r="H1" s="9"/>
      <c r="I1" s="8"/>
      <c r="J1" s="8"/>
      <c r="K1" s="8"/>
      <c r="L1" s="8"/>
      <c r="M1" s="8"/>
      <c r="N1" s="8"/>
      <c r="O1" s="8"/>
      <c r="P1" s="8"/>
      <c r="Q1" s="8"/>
      <c r="R1" s="8"/>
      <c r="S1" s="8"/>
      <c r="T1" s="8"/>
      <c r="U1" s="8"/>
      <c r="V1" s="8"/>
      <c r="W1" s="8"/>
      <c r="X1" s="8"/>
      <c r="Y1" s="8"/>
      <c r="Z1" s="8"/>
      <c r="AA1" s="8"/>
      <c r="AB1" s="8"/>
      <c r="AC1" s="8"/>
    </row>
    <row r="2" spans="1:29" ht="29.25" customHeight="1">
      <c r="A2" s="8"/>
      <c r="B2" s="56"/>
      <c r="C2" s="12" t="s">
        <v>227</v>
      </c>
      <c r="D2" s="138" t="s">
        <v>142</v>
      </c>
      <c r="E2" s="130"/>
      <c r="F2" s="130"/>
      <c r="G2" s="131"/>
      <c r="H2" s="16"/>
      <c r="I2" s="8"/>
      <c r="J2" s="8"/>
      <c r="K2" s="8"/>
      <c r="L2" s="8"/>
      <c r="M2" s="8"/>
      <c r="N2" s="8"/>
      <c r="O2" s="8"/>
      <c r="P2" s="8"/>
      <c r="Q2" s="8"/>
      <c r="R2" s="8"/>
      <c r="S2" s="8"/>
      <c r="T2" s="8"/>
      <c r="U2" s="8"/>
      <c r="V2" s="8"/>
      <c r="W2" s="8"/>
      <c r="X2" s="8"/>
      <c r="Y2" s="8"/>
      <c r="Z2" s="8"/>
      <c r="AA2" s="8"/>
      <c r="AB2" s="8"/>
      <c r="AC2" s="8"/>
    </row>
    <row r="3" spans="1:29" ht="36.9">
      <c r="A3" s="55"/>
      <c r="B3" s="49" t="s">
        <v>58</v>
      </c>
      <c r="C3" s="12" t="s">
        <v>59</v>
      </c>
      <c r="D3" s="12" t="s">
        <v>143</v>
      </c>
      <c r="E3" s="13" t="s">
        <v>144</v>
      </c>
      <c r="F3" s="13" t="s">
        <v>145</v>
      </c>
      <c r="G3" s="13" t="s">
        <v>146</v>
      </c>
      <c r="H3" s="12" t="s">
        <v>153</v>
      </c>
      <c r="I3" s="8"/>
      <c r="J3" s="8"/>
      <c r="K3" s="8"/>
      <c r="L3" s="8"/>
      <c r="M3" s="8"/>
      <c r="N3" s="8"/>
      <c r="O3" s="8"/>
      <c r="P3" s="8"/>
      <c r="Q3" s="8"/>
      <c r="R3" s="8"/>
      <c r="S3" s="8"/>
      <c r="T3" s="8"/>
      <c r="U3" s="8"/>
      <c r="V3" s="8"/>
      <c r="W3" s="8"/>
      <c r="X3" s="8"/>
      <c r="Y3" s="8"/>
      <c r="Z3" s="8"/>
      <c r="AA3" s="8"/>
      <c r="AB3" s="8"/>
      <c r="AC3" s="8"/>
    </row>
    <row r="4" spans="1:29" ht="12.3">
      <c r="A4" s="58"/>
      <c r="B4" s="50">
        <v>1</v>
      </c>
      <c r="C4" s="16" t="s">
        <v>75</v>
      </c>
      <c r="D4" s="17">
        <v>1.4247000000000001E-6</v>
      </c>
      <c r="E4" s="43">
        <f t="shared" ref="E4:E8" si="0">5.367655*D4+0.092809</f>
        <v>9.2816647298078508E-2</v>
      </c>
      <c r="F4" s="18">
        <f t="shared" ref="F4:F27" si="1">E4*100</f>
        <v>9.2816647298078507</v>
      </c>
      <c r="G4" s="33">
        <f t="shared" ref="G4:G27" si="2">E4*1023</f>
        <v>94.951430185934313</v>
      </c>
      <c r="H4" s="16" t="s">
        <v>161</v>
      </c>
      <c r="I4" s="8"/>
      <c r="J4" s="64" t="s">
        <v>162</v>
      </c>
      <c r="K4" s="8"/>
      <c r="L4" s="8"/>
      <c r="M4" s="8"/>
      <c r="N4" s="8"/>
      <c r="O4" s="8"/>
      <c r="P4" s="8"/>
      <c r="Q4" s="8"/>
      <c r="R4" s="8"/>
      <c r="S4" s="8"/>
      <c r="T4" s="8"/>
      <c r="U4" s="8"/>
      <c r="V4" s="8"/>
      <c r="W4" s="8"/>
      <c r="X4" s="8"/>
      <c r="Y4" s="8"/>
      <c r="Z4" s="8"/>
      <c r="AA4" s="8"/>
      <c r="AB4" s="8"/>
      <c r="AC4" s="8"/>
    </row>
    <row r="5" spans="1:29" ht="12.3">
      <c r="A5" s="58"/>
      <c r="B5" s="50">
        <v>2</v>
      </c>
      <c r="C5" s="16" t="s">
        <v>76</v>
      </c>
      <c r="D5" s="17">
        <v>7.0312499999999997E-4</v>
      </c>
      <c r="E5" s="43">
        <f t="shared" si="0"/>
        <v>9.6583132421874995E-2</v>
      </c>
      <c r="F5" s="18">
        <f t="shared" si="1"/>
        <v>9.6583132421875</v>
      </c>
      <c r="G5" s="33">
        <f t="shared" si="2"/>
        <v>98.804544467578125</v>
      </c>
      <c r="H5" s="16" t="s">
        <v>164</v>
      </c>
      <c r="I5" s="8"/>
      <c r="J5" s="56" t="s">
        <v>165</v>
      </c>
      <c r="K5" s="8"/>
      <c r="L5" s="8"/>
      <c r="M5" s="8"/>
      <c r="N5" s="8"/>
      <c r="O5" s="8"/>
      <c r="P5" s="8"/>
      <c r="Q5" s="8"/>
      <c r="R5" s="8"/>
      <c r="S5" s="8"/>
      <c r="T5" s="8"/>
      <c r="U5" s="8"/>
      <c r="V5" s="8"/>
      <c r="W5" s="8"/>
      <c r="X5" s="8"/>
      <c r="Y5" s="8"/>
      <c r="Z5" s="8"/>
      <c r="AA5" s="8"/>
      <c r="AB5" s="8"/>
      <c r="AC5" s="8"/>
    </row>
    <row r="6" spans="1:29" ht="12.3">
      <c r="A6" s="58"/>
      <c r="B6" s="50">
        <v>3</v>
      </c>
      <c r="C6" s="16" t="s">
        <v>77</v>
      </c>
      <c r="D6" s="17">
        <v>1.4062499999999999E-3</v>
      </c>
      <c r="E6" s="43">
        <f t="shared" si="0"/>
        <v>0.10035726484375</v>
      </c>
      <c r="F6" s="18">
        <f t="shared" si="1"/>
        <v>10.035726484375001</v>
      </c>
      <c r="G6" s="33">
        <f t="shared" si="2"/>
        <v>102.66548193515625</v>
      </c>
      <c r="H6" s="16" t="s">
        <v>167</v>
      </c>
      <c r="I6" s="8"/>
      <c r="J6" s="8" t="s">
        <v>168</v>
      </c>
      <c r="K6" s="8"/>
      <c r="L6" s="8"/>
      <c r="M6" s="8"/>
      <c r="N6" s="8"/>
      <c r="O6" s="8"/>
      <c r="P6" s="8"/>
      <c r="Q6" s="8"/>
      <c r="R6" s="8"/>
      <c r="S6" s="8"/>
      <c r="T6" s="8"/>
      <c r="U6" s="8"/>
      <c r="V6" s="8"/>
      <c r="W6" s="8"/>
      <c r="X6" s="8"/>
      <c r="Y6" s="8"/>
      <c r="Z6" s="8"/>
      <c r="AA6" s="8"/>
      <c r="AB6" s="8"/>
      <c r="AC6" s="8"/>
    </row>
    <row r="7" spans="1:29" ht="12.3">
      <c r="A7" s="58"/>
      <c r="B7" s="50">
        <v>4</v>
      </c>
      <c r="C7" s="16" t="s">
        <v>78</v>
      </c>
      <c r="D7" s="17">
        <v>2.8124999999999999E-3</v>
      </c>
      <c r="E7" s="43">
        <f t="shared" si="0"/>
        <v>0.1079055296875</v>
      </c>
      <c r="F7" s="18">
        <f t="shared" si="1"/>
        <v>10.790552968749999</v>
      </c>
      <c r="G7" s="33">
        <f t="shared" si="2"/>
        <v>110.3873568703125</v>
      </c>
      <c r="H7" s="16"/>
      <c r="I7" s="8"/>
      <c r="J7" s="8" t="s">
        <v>170</v>
      </c>
      <c r="K7" s="8"/>
      <c r="L7" s="8"/>
      <c r="M7" s="8"/>
      <c r="N7" s="8"/>
      <c r="O7" s="8"/>
      <c r="P7" s="8"/>
      <c r="Q7" s="8"/>
      <c r="R7" s="8"/>
      <c r="S7" s="8"/>
      <c r="T7" s="8"/>
      <c r="U7" s="8"/>
      <c r="V7" s="8"/>
      <c r="W7" s="8"/>
      <c r="X7" s="8"/>
      <c r="Y7" s="8"/>
      <c r="Z7" s="8"/>
      <c r="AA7" s="8"/>
      <c r="AB7" s="8"/>
      <c r="AC7" s="8"/>
    </row>
    <row r="8" spans="1:29" ht="12.3">
      <c r="A8" s="58"/>
      <c r="B8" s="50">
        <v>5</v>
      </c>
      <c r="C8" s="16" t="s">
        <v>79</v>
      </c>
      <c r="D8" s="17">
        <v>5.6249999999999998E-3</v>
      </c>
      <c r="E8" s="43">
        <f t="shared" si="0"/>
        <v>0.123002059375</v>
      </c>
      <c r="F8" s="18">
        <f t="shared" si="1"/>
        <v>12.300205937499999</v>
      </c>
      <c r="G8" s="33">
        <f t="shared" si="2"/>
        <v>125.831106740625</v>
      </c>
      <c r="H8" s="16"/>
      <c r="I8" s="8"/>
      <c r="J8" s="8" t="s">
        <v>172</v>
      </c>
      <c r="K8" s="8"/>
      <c r="L8" s="8"/>
      <c r="M8" s="8"/>
      <c r="N8" s="8"/>
      <c r="O8" s="8"/>
      <c r="P8" s="8"/>
      <c r="Q8" s="8"/>
      <c r="R8" s="8"/>
      <c r="S8" s="8"/>
      <c r="T8" s="8"/>
      <c r="U8" s="8"/>
      <c r="V8" s="8"/>
      <c r="W8" s="8"/>
      <c r="X8" s="8"/>
      <c r="Y8" s="8"/>
      <c r="Z8" s="8"/>
      <c r="AA8" s="8"/>
      <c r="AB8" s="8"/>
      <c r="AC8" s="8"/>
    </row>
    <row r="9" spans="1:29" ht="12.3">
      <c r="A9" s="58"/>
      <c r="B9" s="50">
        <v>6</v>
      </c>
      <c r="C9" s="16" t="s">
        <v>80</v>
      </c>
      <c r="D9" s="17">
        <v>1.125E-2</v>
      </c>
      <c r="E9" s="43">
        <f t="shared" ref="E9:E27" si="3">(0.24719*LOG10(5.555556*D9+0.052272))+0.385537</f>
        <v>0.15313785307294417</v>
      </c>
      <c r="F9" s="18">
        <f t="shared" si="1"/>
        <v>15.313785307294417</v>
      </c>
      <c r="G9" s="33">
        <f t="shared" si="2"/>
        <v>156.66002369362189</v>
      </c>
      <c r="H9" s="16"/>
      <c r="I9" s="8"/>
      <c r="J9" s="8" t="s">
        <v>174</v>
      </c>
      <c r="K9" s="8"/>
      <c r="L9" s="8"/>
      <c r="M9" s="8"/>
      <c r="N9" s="8"/>
      <c r="O9" s="8"/>
      <c r="P9" s="8"/>
      <c r="Q9" s="8"/>
      <c r="R9" s="8"/>
      <c r="S9" s="8"/>
      <c r="T9" s="8"/>
      <c r="U9" s="8"/>
      <c r="V9" s="8"/>
      <c r="W9" s="8"/>
      <c r="X9" s="8"/>
      <c r="Y9" s="8"/>
      <c r="Z9" s="8"/>
      <c r="AA9" s="8"/>
      <c r="AB9" s="8"/>
      <c r="AC9" s="8"/>
    </row>
    <row r="10" spans="1:29" ht="12.3">
      <c r="A10" s="58"/>
      <c r="B10" s="50">
        <v>7</v>
      </c>
      <c r="C10" s="16" t="s">
        <v>81</v>
      </c>
      <c r="D10" s="17">
        <v>2.2499999999999999E-2</v>
      </c>
      <c r="E10" s="43">
        <f t="shared" si="3"/>
        <v>0.199808363369783</v>
      </c>
      <c r="F10" s="18">
        <f t="shared" si="1"/>
        <v>19.9808363369783</v>
      </c>
      <c r="G10" s="33">
        <f t="shared" si="2"/>
        <v>204.40395572728801</v>
      </c>
      <c r="H10" s="16"/>
      <c r="I10" s="8"/>
      <c r="J10" s="2" t="s">
        <v>176</v>
      </c>
      <c r="K10" s="8"/>
      <c r="L10" s="8"/>
      <c r="M10" s="8"/>
      <c r="N10" s="8"/>
      <c r="O10" s="8"/>
      <c r="P10" s="8"/>
      <c r="Q10" s="8"/>
      <c r="R10" s="8"/>
      <c r="S10" s="8"/>
      <c r="T10" s="8"/>
      <c r="U10" s="8"/>
      <c r="V10" s="8"/>
      <c r="W10" s="8"/>
      <c r="X10" s="8"/>
      <c r="Y10" s="8"/>
      <c r="Z10" s="8"/>
      <c r="AA10" s="8"/>
      <c r="AB10" s="8"/>
      <c r="AC10" s="8"/>
    </row>
    <row r="11" spans="1:29" ht="12.3">
      <c r="A11" s="58"/>
      <c r="B11" s="50">
        <v>8</v>
      </c>
      <c r="C11" s="16" t="s">
        <v>82</v>
      </c>
      <c r="D11" s="17">
        <v>4.4999999999999998E-2</v>
      </c>
      <c r="E11" s="43">
        <f t="shared" si="3"/>
        <v>0.25709656883927079</v>
      </c>
      <c r="F11" s="18">
        <f t="shared" si="1"/>
        <v>25.709656883927078</v>
      </c>
      <c r="G11" s="33">
        <f t="shared" si="2"/>
        <v>263.00978992257404</v>
      </c>
      <c r="H11" s="16"/>
      <c r="I11" s="8"/>
      <c r="J11" s="8" t="s">
        <v>179</v>
      </c>
      <c r="K11" s="8"/>
      <c r="L11" s="8"/>
      <c r="M11" s="8"/>
      <c r="N11" s="8"/>
      <c r="O11" s="8"/>
      <c r="P11" s="8"/>
      <c r="Q11" s="8"/>
      <c r="R11" s="8"/>
      <c r="S11" s="8"/>
      <c r="T11" s="8"/>
      <c r="U11" s="8"/>
      <c r="V11" s="8"/>
      <c r="W11" s="8"/>
      <c r="X11" s="8"/>
      <c r="Y11" s="8"/>
      <c r="Z11" s="8"/>
      <c r="AA11" s="8"/>
      <c r="AB11" s="8"/>
      <c r="AC11" s="8"/>
    </row>
    <row r="12" spans="1:29" ht="12.3">
      <c r="A12" s="58"/>
      <c r="B12" s="50">
        <v>9</v>
      </c>
      <c r="C12" s="16" t="s">
        <v>83</v>
      </c>
      <c r="D12" s="17">
        <v>0.09</v>
      </c>
      <c r="E12" s="43">
        <f t="shared" si="3"/>
        <v>0.32179981407490377</v>
      </c>
      <c r="F12" s="18">
        <f t="shared" si="1"/>
        <v>32.179981407490374</v>
      </c>
      <c r="G12" s="33">
        <f t="shared" si="2"/>
        <v>329.20120979862656</v>
      </c>
      <c r="H12" s="16"/>
      <c r="I12" s="8"/>
      <c r="J12" s="8" t="s">
        <v>182</v>
      </c>
      <c r="K12" s="8"/>
      <c r="L12" s="8"/>
      <c r="M12" s="8"/>
      <c r="N12" s="8"/>
      <c r="O12" s="8"/>
      <c r="P12" s="8"/>
      <c r="Q12" s="8"/>
      <c r="R12" s="8"/>
      <c r="S12" s="8"/>
      <c r="T12" s="8"/>
      <c r="U12" s="8"/>
      <c r="V12" s="8"/>
      <c r="W12" s="8"/>
      <c r="X12" s="8"/>
      <c r="Y12" s="8"/>
      <c r="Z12" s="8"/>
      <c r="AA12" s="8"/>
      <c r="AB12" s="8"/>
      <c r="AC12" s="8"/>
    </row>
    <row r="13" spans="1:29" ht="12.3">
      <c r="A13" s="58"/>
      <c r="B13" s="50">
        <v>10</v>
      </c>
      <c r="C13" s="16" t="s">
        <v>84</v>
      </c>
      <c r="D13" s="69">
        <v>0.12727922061357799</v>
      </c>
      <c r="E13" s="43">
        <f t="shared" si="3"/>
        <v>0.35598753417400308</v>
      </c>
      <c r="F13" s="18">
        <f t="shared" si="1"/>
        <v>35.59875341740031</v>
      </c>
      <c r="G13" s="33">
        <f t="shared" si="2"/>
        <v>364.17524746000515</v>
      </c>
      <c r="H13" s="16"/>
      <c r="I13" s="8"/>
      <c r="K13" s="8"/>
      <c r="L13" s="8"/>
      <c r="M13" s="8"/>
      <c r="N13" s="8"/>
      <c r="O13" s="8"/>
      <c r="P13" s="8"/>
      <c r="Q13" s="8"/>
      <c r="R13" s="8"/>
      <c r="S13" s="8"/>
      <c r="T13" s="8"/>
      <c r="U13" s="8"/>
      <c r="V13" s="8"/>
      <c r="W13" s="8"/>
      <c r="X13" s="8"/>
      <c r="Y13" s="8"/>
      <c r="Z13" s="8"/>
      <c r="AA13" s="8"/>
      <c r="AB13" s="8"/>
      <c r="AC13" s="8"/>
    </row>
    <row r="14" spans="1:29" ht="14.4">
      <c r="A14" s="58"/>
      <c r="B14" s="50">
        <v>11</v>
      </c>
      <c r="C14" s="43" t="s">
        <v>85</v>
      </c>
      <c r="D14" s="69">
        <v>0.16794593847662501</v>
      </c>
      <c r="E14" s="43">
        <f t="shared" si="3"/>
        <v>0.38394774524439712</v>
      </c>
      <c r="F14" s="71">
        <f t="shared" si="1"/>
        <v>38.394774524439711</v>
      </c>
      <c r="G14" s="72">
        <f t="shared" si="2"/>
        <v>392.77854338501828</v>
      </c>
      <c r="H14" s="16"/>
      <c r="I14" s="8"/>
      <c r="J14" s="8" t="s">
        <v>187</v>
      </c>
      <c r="K14" s="8"/>
      <c r="L14" s="58"/>
      <c r="M14" s="8"/>
      <c r="N14" s="8"/>
      <c r="O14" s="8"/>
      <c r="P14" s="8"/>
      <c r="Q14" s="8"/>
      <c r="R14" s="8"/>
      <c r="S14" s="8"/>
      <c r="T14" s="8"/>
      <c r="U14" s="8"/>
      <c r="V14" s="8"/>
      <c r="W14" s="8"/>
      <c r="X14" s="8"/>
      <c r="Y14" s="8"/>
      <c r="Z14" s="8"/>
      <c r="AA14" s="8"/>
      <c r="AB14" s="8"/>
      <c r="AC14" s="8"/>
    </row>
    <row r="15" spans="1:29" ht="12.3">
      <c r="A15" s="58"/>
      <c r="B15" s="50">
        <v>12</v>
      </c>
      <c r="C15" s="16" t="s">
        <v>86</v>
      </c>
      <c r="D15" s="17">
        <v>0.18</v>
      </c>
      <c r="E15" s="43">
        <f t="shared" si="3"/>
        <v>0.39100683203408376</v>
      </c>
      <c r="F15" s="18">
        <f t="shared" si="1"/>
        <v>39.100683203408373</v>
      </c>
      <c r="G15" s="33">
        <f t="shared" si="2"/>
        <v>399.99998917086771</v>
      </c>
      <c r="H15" s="16"/>
      <c r="I15" s="8"/>
      <c r="J15" s="8" t="s">
        <v>190</v>
      </c>
      <c r="K15" s="8"/>
      <c r="L15" s="8"/>
      <c r="M15" s="8"/>
      <c r="O15" s="8"/>
      <c r="P15" s="8"/>
      <c r="Q15" s="8"/>
      <c r="R15" s="8"/>
      <c r="S15" s="8"/>
      <c r="T15" s="8"/>
      <c r="U15" s="8"/>
      <c r="V15" s="8"/>
      <c r="W15" s="8"/>
      <c r="X15" s="8"/>
      <c r="Y15" s="8"/>
      <c r="Z15" s="8"/>
      <c r="AA15" s="8"/>
      <c r="AB15" s="8"/>
      <c r="AC15" s="8"/>
    </row>
    <row r="16" spans="1:29" ht="14.4">
      <c r="A16" s="58"/>
      <c r="B16" s="50">
        <v>13</v>
      </c>
      <c r="C16" s="43" t="s">
        <v>87</v>
      </c>
      <c r="D16" s="69">
        <v>0.206765703899466</v>
      </c>
      <c r="E16" s="43">
        <f t="shared" si="3"/>
        <v>0.40519659431697863</v>
      </c>
      <c r="F16" s="71">
        <f t="shared" si="1"/>
        <v>40.51965943169786</v>
      </c>
      <c r="G16" s="72">
        <f t="shared" si="2"/>
        <v>414.51611598626914</v>
      </c>
      <c r="H16" s="16"/>
      <c r="I16" s="8"/>
      <c r="J16" s="2" t="s">
        <v>193</v>
      </c>
      <c r="K16" s="8"/>
      <c r="L16" s="8"/>
      <c r="M16" s="8"/>
      <c r="N16" s="8"/>
      <c r="O16" s="8"/>
      <c r="P16" s="8"/>
      <c r="Q16" s="8"/>
      <c r="R16" s="8"/>
      <c r="S16" s="8"/>
      <c r="T16" s="8"/>
      <c r="U16" s="8"/>
      <c r="V16" s="8"/>
      <c r="W16" s="8"/>
      <c r="X16" s="8"/>
      <c r="Y16" s="8"/>
      <c r="Z16" s="8"/>
      <c r="AA16" s="8"/>
      <c r="AB16" s="8"/>
      <c r="AC16" s="8"/>
    </row>
    <row r="17" spans="1:29" ht="12.3">
      <c r="A17" s="58"/>
      <c r="B17" s="50">
        <v>14</v>
      </c>
      <c r="C17" s="16" t="s">
        <v>88</v>
      </c>
      <c r="D17" s="17">
        <f>0.18*2^0.5</f>
        <v>0.2545584412271571</v>
      </c>
      <c r="E17" s="43">
        <f t="shared" si="3"/>
        <v>0.42663921560894336</v>
      </c>
      <c r="F17" s="18">
        <f t="shared" si="1"/>
        <v>42.663921560894337</v>
      </c>
      <c r="G17" s="33">
        <f t="shared" si="2"/>
        <v>436.45191756794907</v>
      </c>
      <c r="H17" s="16"/>
      <c r="I17" s="8"/>
      <c r="J17" s="2" t="s">
        <v>195</v>
      </c>
      <c r="K17" s="8"/>
      <c r="L17" s="8"/>
      <c r="M17" s="8"/>
      <c r="N17" s="8"/>
      <c r="O17" s="8"/>
      <c r="P17" s="8"/>
      <c r="Q17" s="8"/>
      <c r="R17" s="8"/>
      <c r="S17" s="8"/>
      <c r="T17" s="8"/>
      <c r="U17" s="8"/>
      <c r="V17" s="8"/>
      <c r="W17" s="8"/>
      <c r="X17" s="8"/>
      <c r="Y17" s="8"/>
      <c r="Z17" s="8"/>
      <c r="AA17" s="8"/>
      <c r="AB17" s="8"/>
      <c r="AC17" s="8"/>
    </row>
    <row r="18" spans="1:29" ht="12.3">
      <c r="A18" s="58"/>
      <c r="B18" s="50">
        <v>15</v>
      </c>
      <c r="C18" s="16" t="s">
        <v>89</v>
      </c>
      <c r="D18" s="17">
        <v>0.36</v>
      </c>
      <c r="E18" s="43">
        <f t="shared" si="3"/>
        <v>0.46271835822564766</v>
      </c>
      <c r="F18" s="18">
        <f t="shared" si="1"/>
        <v>46.271835822564768</v>
      </c>
      <c r="G18" s="33">
        <f t="shared" si="2"/>
        <v>473.36088046483758</v>
      </c>
      <c r="H18" s="16"/>
      <c r="I18" s="8"/>
      <c r="J18" s="2" t="s">
        <v>198</v>
      </c>
      <c r="K18" s="8"/>
      <c r="L18" s="8"/>
      <c r="M18" s="8"/>
      <c r="N18" s="8"/>
      <c r="O18" s="8"/>
      <c r="P18" s="8"/>
      <c r="Q18" s="8"/>
      <c r="R18" s="8"/>
      <c r="S18" s="8"/>
      <c r="T18" s="8"/>
      <c r="U18" s="8"/>
      <c r="V18" s="8"/>
      <c r="W18" s="8"/>
      <c r="X18" s="8"/>
      <c r="Y18" s="8"/>
      <c r="Z18" s="8"/>
      <c r="AA18" s="8"/>
      <c r="AB18" s="8"/>
      <c r="AC18" s="8"/>
    </row>
    <row r="19" spans="1:29" ht="12.3">
      <c r="A19" s="58"/>
      <c r="B19" s="50">
        <v>16</v>
      </c>
      <c r="C19" s="16" t="s">
        <v>90</v>
      </c>
      <c r="D19" s="17">
        <v>0.72</v>
      </c>
      <c r="E19" s="43">
        <f t="shared" si="3"/>
        <v>0.53575402262938099</v>
      </c>
      <c r="F19" s="18">
        <f t="shared" si="1"/>
        <v>53.575402262938098</v>
      </c>
      <c r="G19" s="33">
        <f t="shared" si="2"/>
        <v>548.07636514985677</v>
      </c>
      <c r="H19" s="16"/>
      <c r="I19" s="8"/>
      <c r="J19" s="2" t="s">
        <v>201</v>
      </c>
      <c r="K19" s="8"/>
      <c r="L19" s="8"/>
      <c r="M19" s="8"/>
      <c r="N19" s="8"/>
      <c r="O19" s="8"/>
      <c r="P19" s="8"/>
      <c r="Q19" s="8"/>
      <c r="R19" s="8"/>
      <c r="S19" s="8"/>
      <c r="T19" s="8"/>
      <c r="U19" s="8"/>
      <c r="V19" s="8"/>
      <c r="W19" s="8"/>
      <c r="X19" s="8"/>
      <c r="Y19" s="8"/>
      <c r="Z19" s="8"/>
      <c r="AA19" s="8"/>
      <c r="AB19" s="8"/>
      <c r="AC19" s="8"/>
    </row>
    <row r="20" spans="1:29" ht="12.3">
      <c r="A20" s="58"/>
      <c r="B20" s="82">
        <v>17</v>
      </c>
      <c r="C20" s="73" t="s">
        <v>91</v>
      </c>
      <c r="D20" s="8">
        <v>0.90004485786135058</v>
      </c>
      <c r="E20" s="43">
        <f t="shared" si="3"/>
        <v>0.55943718694775635</v>
      </c>
      <c r="F20" s="76">
        <f t="shared" si="1"/>
        <v>55.943718694775633</v>
      </c>
      <c r="G20" s="77">
        <f t="shared" si="2"/>
        <v>572.30424224755473</v>
      </c>
      <c r="H20" s="73" t="s">
        <v>205</v>
      </c>
      <c r="I20" s="8"/>
      <c r="J20" s="8" t="s">
        <v>206</v>
      </c>
      <c r="K20" s="8"/>
      <c r="L20" s="8"/>
      <c r="M20" s="8"/>
      <c r="N20" s="8"/>
      <c r="O20" s="8"/>
      <c r="P20" s="8"/>
      <c r="Q20" s="8"/>
      <c r="R20" s="8"/>
      <c r="S20" s="8"/>
      <c r="T20" s="8"/>
      <c r="U20" s="8"/>
      <c r="V20" s="8"/>
      <c r="W20" s="8"/>
      <c r="X20" s="8"/>
      <c r="Y20" s="8"/>
      <c r="Z20" s="8"/>
      <c r="AA20" s="8"/>
      <c r="AB20" s="8"/>
      <c r="AC20" s="8"/>
    </row>
    <row r="21" spans="1:29" ht="12.3">
      <c r="A21" s="58"/>
      <c r="B21" s="50">
        <v>18</v>
      </c>
      <c r="C21" s="16" t="s">
        <v>92</v>
      </c>
      <c r="D21" s="17">
        <v>1.44</v>
      </c>
      <c r="E21" s="43">
        <f t="shared" si="3"/>
        <v>0.60947098688109358</v>
      </c>
      <c r="F21" s="18">
        <f t="shared" si="1"/>
        <v>60.947098688109357</v>
      </c>
      <c r="G21" s="33">
        <f t="shared" si="2"/>
        <v>623.48881957935873</v>
      </c>
      <c r="H21" s="16"/>
      <c r="I21" s="8"/>
      <c r="J21" s="8" t="s">
        <v>208</v>
      </c>
      <c r="K21" s="8"/>
      <c r="L21" s="8"/>
      <c r="M21" s="8"/>
      <c r="N21" s="8"/>
      <c r="O21" s="8"/>
      <c r="P21" s="8"/>
      <c r="Q21" s="8"/>
      <c r="R21" s="8"/>
      <c r="S21" s="8"/>
      <c r="T21" s="8"/>
      <c r="U21" s="8"/>
      <c r="V21" s="8"/>
      <c r="W21" s="8"/>
      <c r="X21" s="8"/>
      <c r="Y21" s="8"/>
      <c r="Z21" s="8"/>
      <c r="AA21" s="8"/>
      <c r="AB21" s="8"/>
      <c r="AC21" s="8"/>
    </row>
    <row r="22" spans="1:29" ht="12.3">
      <c r="A22" s="58"/>
      <c r="B22" s="50">
        <v>19</v>
      </c>
      <c r="C22" s="16" t="s">
        <v>93</v>
      </c>
      <c r="D22" s="17">
        <v>2.88</v>
      </c>
      <c r="E22" s="43">
        <f t="shared" si="3"/>
        <v>0.68353357848909568</v>
      </c>
      <c r="F22" s="18">
        <f t="shared" si="1"/>
        <v>68.353357848909567</v>
      </c>
      <c r="G22" s="33">
        <f t="shared" si="2"/>
        <v>699.25485079434486</v>
      </c>
      <c r="H22" s="16"/>
      <c r="I22" s="8"/>
      <c r="J22" s="8"/>
      <c r="K22" s="8"/>
      <c r="L22" s="8"/>
      <c r="M22" s="8"/>
      <c r="N22" s="8"/>
      <c r="O22" s="8"/>
      <c r="P22" s="8"/>
      <c r="Q22" s="8"/>
      <c r="R22" s="8"/>
      <c r="S22" s="8"/>
      <c r="T22" s="8"/>
      <c r="U22" s="8"/>
      <c r="V22" s="8"/>
      <c r="W22" s="8"/>
      <c r="X22" s="8"/>
      <c r="Y22" s="8"/>
      <c r="Z22" s="8"/>
      <c r="AA22" s="8"/>
      <c r="AB22" s="8"/>
      <c r="AC22" s="8"/>
    </row>
    <row r="23" spans="1:29" ht="12.3">
      <c r="A23" s="58"/>
      <c r="B23" s="50">
        <v>20</v>
      </c>
      <c r="C23" s="16" t="s">
        <v>94</v>
      </c>
      <c r="D23" s="17">
        <v>5.76</v>
      </c>
      <c r="E23" s="43">
        <f t="shared" si="3"/>
        <v>0.75777025018314315</v>
      </c>
      <c r="F23" s="18">
        <f t="shared" si="1"/>
        <v>75.777025018314319</v>
      </c>
      <c r="G23" s="33">
        <f t="shared" si="2"/>
        <v>775.19896593735541</v>
      </c>
      <c r="H23" s="16"/>
      <c r="I23" s="8"/>
      <c r="J23" s="8" t="s">
        <v>212</v>
      </c>
      <c r="K23" s="8"/>
      <c r="L23" s="8"/>
      <c r="M23" s="8"/>
      <c r="N23" s="8"/>
      <c r="O23" s="8"/>
      <c r="P23" s="8"/>
      <c r="Q23" s="8"/>
      <c r="R23" s="8"/>
      <c r="S23" s="8"/>
      <c r="T23" s="8"/>
      <c r="U23" s="8"/>
      <c r="V23" s="8"/>
      <c r="W23" s="8"/>
      <c r="X23" s="8"/>
      <c r="Y23" s="8"/>
      <c r="Z23" s="8"/>
      <c r="AA23" s="8"/>
      <c r="AB23" s="8"/>
      <c r="AC23" s="8"/>
    </row>
    <row r="24" spans="1:29" ht="12.3">
      <c r="A24" s="58"/>
      <c r="B24" s="50">
        <v>21</v>
      </c>
      <c r="C24" s="16" t="s">
        <v>95</v>
      </c>
      <c r="D24" s="17">
        <v>11.52</v>
      </c>
      <c r="E24" s="43">
        <f t="shared" si="3"/>
        <v>0.83209428133255159</v>
      </c>
      <c r="F24" s="18">
        <f t="shared" si="1"/>
        <v>83.209428133255159</v>
      </c>
      <c r="G24" s="33">
        <f t="shared" si="2"/>
        <v>851.23244980320032</v>
      </c>
      <c r="H24" s="16" t="s">
        <v>214</v>
      </c>
      <c r="I24" s="8"/>
      <c r="J24" s="8" t="s">
        <v>215</v>
      </c>
      <c r="K24" s="8"/>
      <c r="L24" s="8"/>
      <c r="M24" s="8"/>
      <c r="N24" s="8"/>
      <c r="O24" s="8"/>
      <c r="P24" s="8"/>
      <c r="Q24" s="8"/>
      <c r="R24" s="8"/>
      <c r="S24" s="8"/>
      <c r="T24" s="8"/>
      <c r="U24" s="8"/>
      <c r="V24" s="8"/>
      <c r="W24" s="8"/>
      <c r="X24" s="8"/>
      <c r="Y24" s="8"/>
      <c r="Z24" s="8"/>
      <c r="AA24" s="8"/>
      <c r="AB24" s="8"/>
      <c r="AC24" s="8"/>
    </row>
    <row r="25" spans="1:29" ht="12.3">
      <c r="A25" s="58"/>
      <c r="B25" s="50">
        <v>22</v>
      </c>
      <c r="C25" s="16" t="s">
        <v>96</v>
      </c>
      <c r="D25" s="17">
        <v>23.04</v>
      </c>
      <c r="E25" s="43">
        <f t="shared" si="3"/>
        <v>0.90646207241747478</v>
      </c>
      <c r="F25" s="18">
        <f t="shared" si="1"/>
        <v>90.646207241747476</v>
      </c>
      <c r="G25" s="33">
        <f t="shared" si="2"/>
        <v>927.31070008307665</v>
      </c>
      <c r="H25" s="16" t="s">
        <v>217</v>
      </c>
      <c r="I25" s="8"/>
      <c r="J25" s="8" t="s">
        <v>218</v>
      </c>
      <c r="K25" s="8"/>
      <c r="L25" s="8"/>
      <c r="M25" s="8"/>
      <c r="N25" s="8"/>
      <c r="O25" s="8"/>
      <c r="P25" s="8"/>
      <c r="Q25" s="8"/>
      <c r="R25" s="8"/>
      <c r="S25" s="8"/>
      <c r="T25" s="8"/>
      <c r="U25" s="8"/>
      <c r="V25" s="8"/>
      <c r="W25" s="8"/>
      <c r="X25" s="8"/>
      <c r="Y25" s="8"/>
      <c r="Z25" s="8"/>
      <c r="AA25" s="8"/>
      <c r="AB25" s="8"/>
      <c r="AC25" s="8"/>
    </row>
    <row r="26" spans="1:29" ht="12.3">
      <c r="A26" s="58"/>
      <c r="B26" s="50">
        <v>23</v>
      </c>
      <c r="C26" s="16" t="s">
        <v>97</v>
      </c>
      <c r="D26" s="17">
        <v>46.08</v>
      </c>
      <c r="E26" s="43">
        <f t="shared" si="3"/>
        <v>0.98085176356667592</v>
      </c>
      <c r="F26" s="18">
        <f t="shared" si="1"/>
        <v>98.085176356667588</v>
      </c>
      <c r="G26" s="33">
        <f t="shared" si="2"/>
        <v>1003.4113541287095</v>
      </c>
      <c r="H26" s="16"/>
      <c r="I26" s="8"/>
      <c r="J26" s="2" t="s">
        <v>176</v>
      </c>
      <c r="K26" s="8"/>
      <c r="L26" s="8"/>
      <c r="M26" s="8"/>
      <c r="N26" s="8"/>
      <c r="O26" s="8"/>
      <c r="P26" s="8"/>
      <c r="Q26" s="8"/>
      <c r="R26" s="8"/>
      <c r="S26" s="8"/>
      <c r="T26" s="8"/>
      <c r="U26" s="8"/>
      <c r="V26" s="8"/>
      <c r="W26" s="8"/>
      <c r="X26" s="8"/>
      <c r="Y26" s="8"/>
      <c r="Z26" s="8"/>
      <c r="AA26" s="8"/>
      <c r="AB26" s="8"/>
      <c r="AC26" s="8"/>
    </row>
    <row r="27" spans="1:29" ht="12.3">
      <c r="A27" s="58"/>
      <c r="B27" s="50">
        <v>24</v>
      </c>
      <c r="C27" s="16" t="s">
        <v>98</v>
      </c>
      <c r="D27" s="5">
        <f>0.18*2^9</f>
        <v>92.16</v>
      </c>
      <c r="E27" s="43">
        <f t="shared" si="3"/>
        <v>1.0552524097777298</v>
      </c>
      <c r="F27" s="18">
        <f t="shared" si="1"/>
        <v>105.52524097777298</v>
      </c>
      <c r="G27" s="33">
        <f t="shared" si="2"/>
        <v>1079.5232152026176</v>
      </c>
      <c r="H27" s="43"/>
      <c r="I27" s="8"/>
      <c r="J27" s="8" t="s">
        <v>222</v>
      </c>
      <c r="K27" s="8"/>
      <c r="L27" s="8"/>
      <c r="M27" s="8"/>
      <c r="N27" s="8"/>
      <c r="O27" s="8"/>
      <c r="P27" s="8"/>
      <c r="Q27" s="8"/>
      <c r="R27" s="8"/>
      <c r="S27" s="8"/>
      <c r="T27" s="8"/>
      <c r="U27" s="8"/>
      <c r="V27" s="8"/>
      <c r="W27" s="8"/>
      <c r="X27" s="8"/>
      <c r="Y27" s="8"/>
      <c r="Z27" s="8"/>
      <c r="AA27" s="8"/>
      <c r="AB27" s="8"/>
      <c r="AC27" s="8"/>
    </row>
    <row r="28" spans="1:29" ht="12.3">
      <c r="A28" s="81"/>
      <c r="B28" s="81"/>
      <c r="C28" s="81"/>
      <c r="D28" s="81"/>
      <c r="E28" s="81"/>
      <c r="F28" s="81"/>
      <c r="G28" s="81"/>
      <c r="H28" s="81"/>
      <c r="I28" s="81"/>
      <c r="J28" s="81"/>
      <c r="K28" s="81"/>
      <c r="L28" s="81"/>
      <c r="M28" s="81"/>
      <c r="N28" s="81"/>
      <c r="O28" s="81"/>
      <c r="P28" s="81"/>
      <c r="Q28" s="81"/>
      <c r="R28" s="81"/>
      <c r="S28" s="81"/>
      <c r="T28" s="81"/>
      <c r="U28" s="81"/>
      <c r="V28" s="81"/>
      <c r="W28" s="81"/>
      <c r="X28" s="81"/>
      <c r="Y28" s="81"/>
      <c r="Z28" s="81"/>
      <c r="AA28" s="81"/>
      <c r="AB28" s="81"/>
      <c r="AC28" s="81"/>
    </row>
    <row r="29" spans="1:29" ht="12.3">
      <c r="A29" s="8"/>
      <c r="B29" s="43"/>
      <c r="C29" s="12" t="s">
        <v>107</v>
      </c>
      <c r="D29" s="135" t="s">
        <v>142</v>
      </c>
      <c r="E29" s="133"/>
      <c r="F29" s="133"/>
      <c r="G29" s="134"/>
      <c r="H29" s="41" t="s">
        <v>228</v>
      </c>
      <c r="I29" s="8"/>
      <c r="J29" s="8"/>
      <c r="K29" s="8"/>
      <c r="L29" s="8"/>
      <c r="M29" s="8"/>
      <c r="N29" s="8"/>
      <c r="O29" s="8"/>
      <c r="P29" s="8"/>
      <c r="Q29" s="8"/>
      <c r="R29" s="8"/>
      <c r="S29" s="8"/>
      <c r="T29" s="8"/>
      <c r="U29" s="8"/>
      <c r="V29" s="8"/>
      <c r="W29" s="8"/>
      <c r="X29" s="8"/>
      <c r="Y29" s="8"/>
      <c r="Z29" s="8"/>
      <c r="AA29" s="8"/>
      <c r="AB29" s="8"/>
      <c r="AC29" s="8"/>
    </row>
    <row r="30" spans="1:29" ht="36.9">
      <c r="A30" s="8"/>
      <c r="B30" s="41" t="s">
        <v>58</v>
      </c>
      <c r="C30" s="41" t="s">
        <v>59</v>
      </c>
      <c r="D30" s="41" t="s">
        <v>143</v>
      </c>
      <c r="E30" s="83" t="s">
        <v>144</v>
      </c>
      <c r="F30" s="83" t="s">
        <v>145</v>
      </c>
      <c r="G30" s="83" t="s">
        <v>146</v>
      </c>
      <c r="H30" s="43"/>
      <c r="I30" s="8"/>
      <c r="J30" s="8"/>
      <c r="K30" s="8"/>
      <c r="L30" s="8"/>
      <c r="M30" s="8"/>
      <c r="N30" s="8"/>
      <c r="O30" s="8"/>
      <c r="P30" s="8"/>
      <c r="Q30" s="8"/>
      <c r="R30" s="8"/>
      <c r="S30" s="8"/>
      <c r="T30" s="8"/>
      <c r="U30" s="8"/>
      <c r="V30" s="8"/>
      <c r="W30" s="8"/>
      <c r="X30" s="8"/>
      <c r="Y30" s="8"/>
      <c r="Z30" s="8"/>
      <c r="AA30" s="8"/>
      <c r="AB30" s="8"/>
      <c r="AC30" s="8"/>
    </row>
    <row r="31" spans="1:29" ht="14.4">
      <c r="A31" s="58"/>
      <c r="B31" s="69">
        <v>1</v>
      </c>
      <c r="C31" s="43" t="s">
        <v>229</v>
      </c>
      <c r="D31" s="69">
        <v>7.0312499999999997E-4</v>
      </c>
      <c r="E31" s="43">
        <f t="shared" ref="E31:E70" si="4">5.367655*D31+0.092809</f>
        <v>9.6583132421874995E-2</v>
      </c>
      <c r="F31" s="71">
        <f t="shared" ref="F31:F202" si="5">E31*100</f>
        <v>9.6583132421875</v>
      </c>
      <c r="G31" s="84">
        <f t="shared" ref="G31:G202" si="6">E31*1023</f>
        <v>98.804544467578125</v>
      </c>
      <c r="H31" s="43"/>
      <c r="I31" s="8"/>
      <c r="J31" s="8"/>
      <c r="K31" s="8"/>
      <c r="L31" s="8"/>
      <c r="M31" s="8"/>
      <c r="N31" s="8"/>
      <c r="O31" s="8"/>
      <c r="P31" s="8"/>
      <c r="Q31" s="8"/>
      <c r="R31" s="8"/>
      <c r="S31" s="8"/>
      <c r="T31" s="8"/>
      <c r="U31" s="8"/>
      <c r="V31" s="8"/>
      <c r="W31" s="8"/>
      <c r="X31" s="8"/>
      <c r="Y31" s="8"/>
      <c r="Z31" s="8"/>
      <c r="AA31" s="8"/>
      <c r="AB31" s="8"/>
      <c r="AC31" s="8"/>
    </row>
    <row r="32" spans="1:29" ht="14.4">
      <c r="A32" s="58"/>
      <c r="B32" s="69">
        <v>2</v>
      </c>
      <c r="C32" s="43" t="s">
        <v>230</v>
      </c>
      <c r="D32" s="69">
        <v>7.5359071584583004E-4</v>
      </c>
      <c r="E32" s="43">
        <f t="shared" si="4"/>
        <v>9.685401497386345E-2</v>
      </c>
      <c r="F32" s="71">
        <f t="shared" si="5"/>
        <v>9.6854014973863443</v>
      </c>
      <c r="G32" s="84">
        <f t="shared" si="6"/>
        <v>99.081657318262316</v>
      </c>
      <c r="H32" s="43"/>
      <c r="I32" s="8"/>
      <c r="J32" s="8"/>
      <c r="K32" s="8"/>
      <c r="L32" s="8"/>
      <c r="M32" s="8"/>
      <c r="N32" s="8"/>
      <c r="O32" s="8"/>
      <c r="P32" s="8"/>
      <c r="Q32" s="8"/>
      <c r="R32" s="8"/>
      <c r="S32" s="8"/>
      <c r="T32" s="8"/>
      <c r="U32" s="8"/>
      <c r="V32" s="8"/>
      <c r="W32" s="8"/>
      <c r="X32" s="8"/>
      <c r="Y32" s="8"/>
      <c r="Z32" s="8"/>
      <c r="AA32" s="8"/>
      <c r="AB32" s="8"/>
      <c r="AC32" s="8"/>
    </row>
    <row r="33" spans="1:29" ht="14.4">
      <c r="A33" s="58"/>
      <c r="B33" s="69">
        <v>3</v>
      </c>
      <c r="C33" s="43" t="s">
        <v>231</v>
      </c>
      <c r="D33" s="69">
        <v>8.0767853085729003E-4</v>
      </c>
      <c r="E33" s="43">
        <f t="shared" si="4"/>
        <v>9.7144339704548791E-2</v>
      </c>
      <c r="F33" s="71">
        <f t="shared" si="5"/>
        <v>9.7144339704548788</v>
      </c>
      <c r="G33" s="84">
        <f t="shared" si="6"/>
        <v>99.37865951775342</v>
      </c>
      <c r="H33" s="43"/>
      <c r="I33" s="8"/>
      <c r="J33" s="8"/>
      <c r="K33" s="8"/>
      <c r="L33" s="8"/>
      <c r="M33" s="8"/>
      <c r="N33" s="8"/>
      <c r="O33" s="8"/>
      <c r="P33" s="8"/>
      <c r="Q33" s="8"/>
      <c r="R33" s="8"/>
      <c r="S33" s="8"/>
      <c r="T33" s="8"/>
      <c r="U33" s="8"/>
      <c r="V33" s="8"/>
      <c r="W33" s="8"/>
      <c r="X33" s="8"/>
      <c r="Y33" s="8"/>
      <c r="Z33" s="8"/>
      <c r="AA33" s="8"/>
      <c r="AB33" s="8"/>
      <c r="AC33" s="8"/>
    </row>
    <row r="34" spans="1:29" ht="14.4">
      <c r="A34" s="58"/>
      <c r="B34" s="69">
        <v>4</v>
      </c>
      <c r="C34" s="43" t="s">
        <v>232</v>
      </c>
      <c r="D34" s="69">
        <v>8.6564841563314401E-4</v>
      </c>
      <c r="E34" s="43">
        <f t="shared" si="4"/>
        <v>9.7455502046415329E-2</v>
      </c>
      <c r="F34" s="71">
        <f t="shared" si="5"/>
        <v>9.7455502046415337</v>
      </c>
      <c r="G34" s="84">
        <f t="shared" si="6"/>
        <v>99.696978593482882</v>
      </c>
      <c r="H34" s="43"/>
      <c r="I34" s="8"/>
      <c r="J34" s="8"/>
      <c r="K34" s="8"/>
      <c r="L34" s="8"/>
      <c r="M34" s="8"/>
      <c r="N34" s="8"/>
      <c r="O34" s="8"/>
      <c r="P34" s="8"/>
      <c r="Q34" s="8"/>
      <c r="R34" s="8"/>
      <c r="S34" s="8"/>
      <c r="T34" s="8"/>
      <c r="U34" s="8"/>
      <c r="V34" s="8"/>
      <c r="W34" s="8"/>
      <c r="X34" s="8"/>
      <c r="Y34" s="8"/>
      <c r="Z34" s="8"/>
      <c r="AA34" s="8"/>
      <c r="AB34" s="8"/>
      <c r="AC34" s="8"/>
    </row>
    <row r="35" spans="1:29" ht="14.4">
      <c r="A35" s="58"/>
      <c r="B35" s="69">
        <v>5</v>
      </c>
      <c r="C35" s="43" t="s">
        <v>233</v>
      </c>
      <c r="D35" s="69">
        <v>9.2777899976219098E-4</v>
      </c>
      <c r="E35" s="43">
        <f t="shared" si="4"/>
        <v>9.7788997586968532E-2</v>
      </c>
      <c r="F35" s="71">
        <f t="shared" si="5"/>
        <v>9.7788997586968538</v>
      </c>
      <c r="G35" s="84">
        <f t="shared" si="6"/>
        <v>100.0381445314688</v>
      </c>
      <c r="H35" s="43"/>
      <c r="I35" s="8"/>
      <c r="J35" s="8"/>
      <c r="K35" s="8"/>
      <c r="L35" s="8"/>
      <c r="M35" s="8"/>
      <c r="N35" s="8"/>
      <c r="O35" s="8"/>
      <c r="P35" s="8"/>
      <c r="Q35" s="8"/>
      <c r="R35" s="8"/>
      <c r="S35" s="8"/>
      <c r="T35" s="8"/>
      <c r="U35" s="8"/>
      <c r="V35" s="8"/>
      <c r="W35" s="8"/>
      <c r="X35" s="8"/>
      <c r="Y35" s="8"/>
      <c r="Z35" s="8"/>
      <c r="AA35" s="8"/>
      <c r="AB35" s="8"/>
      <c r="AC35" s="8"/>
    </row>
    <row r="36" spans="1:29" ht="14.4">
      <c r="A36" s="58"/>
      <c r="B36" s="69">
        <v>6</v>
      </c>
      <c r="C36" s="43" t="s">
        <v>234</v>
      </c>
      <c r="D36" s="69">
        <v>9.9436891104358197E-4</v>
      </c>
      <c r="E36" s="43">
        <f t="shared" si="4"/>
        <v>9.8146429257207637E-2</v>
      </c>
      <c r="F36" s="71">
        <f t="shared" si="5"/>
        <v>9.8146429257207632</v>
      </c>
      <c r="G36" s="84">
        <f t="shared" si="6"/>
        <v>100.40379713012341</v>
      </c>
      <c r="H36" s="43"/>
      <c r="I36" s="8"/>
      <c r="J36" s="8"/>
      <c r="K36" s="8"/>
      <c r="L36" s="8"/>
      <c r="M36" s="8"/>
      <c r="N36" s="8"/>
      <c r="O36" s="8"/>
      <c r="P36" s="8"/>
      <c r="Q36" s="8"/>
      <c r="R36" s="8"/>
      <c r="S36" s="8"/>
      <c r="T36" s="8"/>
      <c r="U36" s="8"/>
      <c r="V36" s="8"/>
      <c r="W36" s="8"/>
      <c r="X36" s="8"/>
      <c r="Y36" s="8"/>
      <c r="Z36" s="8"/>
      <c r="AA36" s="8"/>
      <c r="AB36" s="8"/>
      <c r="AC36" s="8"/>
    </row>
    <row r="37" spans="1:29" ht="14.4">
      <c r="A37" s="58"/>
      <c r="B37" s="69">
        <v>7</v>
      </c>
      <c r="C37" s="43" t="s">
        <v>235</v>
      </c>
      <c r="D37" s="69">
        <v>1.06573821082762E-3</v>
      </c>
      <c r="E37" s="43">
        <f t="shared" si="4"/>
        <v>9.8529515036039933E-2</v>
      </c>
      <c r="F37" s="71">
        <f t="shared" si="5"/>
        <v>9.8529515036039932</v>
      </c>
      <c r="G37" s="84">
        <f t="shared" si="6"/>
        <v>100.79569388186886</v>
      </c>
      <c r="H37" s="43"/>
      <c r="I37" s="8"/>
      <c r="J37" s="8"/>
      <c r="K37" s="8"/>
      <c r="L37" s="8"/>
      <c r="M37" s="8"/>
      <c r="N37" s="8"/>
      <c r="O37" s="8"/>
      <c r="P37" s="8"/>
      <c r="Q37" s="8"/>
      <c r="R37" s="8"/>
      <c r="S37" s="8"/>
      <c r="T37" s="8"/>
      <c r="U37" s="8"/>
      <c r="V37" s="8"/>
      <c r="W37" s="8"/>
      <c r="X37" s="8"/>
      <c r="Y37" s="8"/>
      <c r="Z37" s="8"/>
      <c r="AA37" s="8"/>
      <c r="AB37" s="8"/>
      <c r="AC37" s="8"/>
    </row>
    <row r="38" spans="1:29" ht="14.4">
      <c r="A38" s="58"/>
      <c r="B38" s="69">
        <v>8</v>
      </c>
      <c r="C38" s="43" t="s">
        <v>236</v>
      </c>
      <c r="D38" s="69">
        <v>1.1422299323759499E-3</v>
      </c>
      <c r="E38" s="43">
        <f t="shared" si="4"/>
        <v>9.894009620766743E-2</v>
      </c>
      <c r="F38" s="71">
        <f t="shared" si="5"/>
        <v>9.8940096207667434</v>
      </c>
      <c r="G38" s="84">
        <f t="shared" si="6"/>
        <v>101.21571842044378</v>
      </c>
      <c r="H38" s="43"/>
      <c r="I38" s="8"/>
      <c r="J38" s="8"/>
      <c r="K38" s="8"/>
      <c r="L38" s="8"/>
      <c r="M38" s="8"/>
      <c r="N38" s="8"/>
      <c r="O38" s="8"/>
      <c r="P38" s="8"/>
      <c r="Q38" s="8"/>
      <c r="R38" s="8"/>
      <c r="S38" s="8"/>
      <c r="T38" s="8"/>
      <c r="U38" s="8"/>
      <c r="V38" s="8"/>
      <c r="W38" s="8"/>
      <c r="X38" s="8"/>
      <c r="Y38" s="8"/>
      <c r="Z38" s="8"/>
      <c r="AA38" s="8"/>
      <c r="AB38" s="8"/>
      <c r="AC38" s="8"/>
    </row>
    <row r="39" spans="1:29" ht="14.4">
      <c r="A39" s="58"/>
      <c r="B39" s="69">
        <v>9</v>
      </c>
      <c r="C39" s="43" t="s">
        <v>237</v>
      </c>
      <c r="D39" s="69">
        <v>1.22421172963517E-3</v>
      </c>
      <c r="E39" s="43">
        <f t="shared" si="4"/>
        <v>9.9380146211634865E-2</v>
      </c>
      <c r="F39" s="71">
        <f t="shared" si="5"/>
        <v>9.9380146211634859</v>
      </c>
      <c r="G39" s="84">
        <f t="shared" si="6"/>
        <v>101.66588957450247</v>
      </c>
      <c r="H39" s="43"/>
      <c r="I39" s="8"/>
      <c r="J39" s="8"/>
      <c r="K39" s="8"/>
      <c r="L39" s="8"/>
      <c r="M39" s="8"/>
      <c r="N39" s="8"/>
      <c r="O39" s="8"/>
      <c r="P39" s="8"/>
      <c r="Q39" s="8"/>
      <c r="R39" s="8"/>
      <c r="S39" s="8"/>
      <c r="T39" s="8"/>
      <c r="U39" s="8"/>
      <c r="V39" s="8"/>
      <c r="W39" s="8"/>
      <c r="X39" s="8"/>
      <c r="Y39" s="8"/>
      <c r="Z39" s="8"/>
      <c r="AA39" s="8"/>
      <c r="AB39" s="8"/>
      <c r="AC39" s="8"/>
    </row>
    <row r="40" spans="1:29" ht="14.4">
      <c r="A40" s="58"/>
      <c r="B40" s="69">
        <v>10</v>
      </c>
      <c r="C40" s="43" t="s">
        <v>238</v>
      </c>
      <c r="D40" s="69">
        <v>1.31207764434863E-3</v>
      </c>
      <c r="E40" s="43">
        <f t="shared" si="4"/>
        <v>9.9851780128076148E-2</v>
      </c>
      <c r="F40" s="71">
        <f t="shared" si="5"/>
        <v>9.985178012807614</v>
      </c>
      <c r="G40" s="84">
        <f t="shared" si="6"/>
        <v>102.1483710710219</v>
      </c>
      <c r="H40" s="43"/>
      <c r="I40" s="8"/>
      <c r="J40" s="8"/>
      <c r="K40" s="8"/>
      <c r="L40" s="8"/>
      <c r="M40" s="8"/>
      <c r="N40" s="8"/>
      <c r="O40" s="8"/>
      <c r="P40" s="8"/>
      <c r="Q40" s="8"/>
      <c r="R40" s="8"/>
      <c r="S40" s="8"/>
      <c r="T40" s="8"/>
      <c r="U40" s="8"/>
      <c r="V40" s="8"/>
      <c r="W40" s="8"/>
      <c r="X40" s="8"/>
      <c r="Y40" s="8"/>
      <c r="Z40" s="8"/>
      <c r="AA40" s="8"/>
      <c r="AB40" s="8"/>
      <c r="AC40" s="8"/>
    </row>
    <row r="41" spans="1:29" ht="14.4">
      <c r="A41" s="58"/>
      <c r="B41" s="69">
        <v>11</v>
      </c>
      <c r="C41" s="43" t="s">
        <v>239</v>
      </c>
      <c r="D41" s="69">
        <v>1.4062499999999999E-3</v>
      </c>
      <c r="E41" s="43">
        <f t="shared" si="4"/>
        <v>0.10035726484375</v>
      </c>
      <c r="F41" s="71">
        <f t="shared" si="5"/>
        <v>10.035726484375001</v>
      </c>
      <c r="G41" s="84">
        <f t="shared" si="6"/>
        <v>102.66548193515625</v>
      </c>
      <c r="H41" s="43"/>
      <c r="I41" s="8"/>
      <c r="J41" s="8"/>
      <c r="K41" s="8"/>
      <c r="L41" s="8"/>
      <c r="M41" s="8"/>
      <c r="N41" s="8"/>
      <c r="O41" s="8"/>
      <c r="P41" s="8"/>
      <c r="Q41" s="8"/>
      <c r="R41" s="8"/>
      <c r="S41" s="8"/>
      <c r="T41" s="8"/>
      <c r="U41" s="8"/>
      <c r="V41" s="8"/>
      <c r="W41" s="8"/>
      <c r="X41" s="8"/>
      <c r="Y41" s="8"/>
      <c r="Z41" s="8"/>
      <c r="AA41" s="8"/>
      <c r="AB41" s="8"/>
      <c r="AC41" s="8"/>
    </row>
    <row r="42" spans="1:29" ht="14.4">
      <c r="A42" s="58"/>
      <c r="B42" s="69">
        <v>12</v>
      </c>
      <c r="C42" s="43" t="s">
        <v>240</v>
      </c>
      <c r="D42" s="69">
        <v>1.5071814316916601E-3</v>
      </c>
      <c r="E42" s="43">
        <f t="shared" si="4"/>
        <v>0.1008990299477269</v>
      </c>
      <c r="F42" s="71">
        <f t="shared" si="5"/>
        <v>10.089902994772689</v>
      </c>
      <c r="G42" s="84">
        <f t="shared" si="6"/>
        <v>103.21970763652462</v>
      </c>
      <c r="H42" s="43"/>
      <c r="I42" s="8"/>
      <c r="J42" s="8"/>
      <c r="K42" s="8"/>
      <c r="L42" s="8"/>
      <c r="M42" s="8"/>
      <c r="N42" s="8"/>
      <c r="O42" s="8"/>
      <c r="P42" s="8"/>
      <c r="Q42" s="8"/>
      <c r="R42" s="8"/>
      <c r="S42" s="8"/>
      <c r="T42" s="8"/>
      <c r="U42" s="8"/>
      <c r="V42" s="8"/>
      <c r="W42" s="8"/>
      <c r="X42" s="8"/>
      <c r="Y42" s="8"/>
      <c r="Z42" s="8"/>
      <c r="AA42" s="8"/>
      <c r="AB42" s="8"/>
      <c r="AC42" s="8"/>
    </row>
    <row r="43" spans="1:29" ht="14.4">
      <c r="A43" s="58"/>
      <c r="B43" s="69">
        <v>13</v>
      </c>
      <c r="C43" s="43" t="s">
        <v>241</v>
      </c>
      <c r="D43" s="69">
        <v>1.6153570617145801E-3</v>
      </c>
      <c r="E43" s="43">
        <f t="shared" si="4"/>
        <v>0.10147967940909758</v>
      </c>
      <c r="F43" s="71">
        <f t="shared" si="5"/>
        <v>10.147967940909759</v>
      </c>
      <c r="G43" s="84">
        <f t="shared" si="6"/>
        <v>103.81371203550682</v>
      </c>
      <c r="H43" s="43"/>
      <c r="I43" s="8"/>
      <c r="J43" s="8"/>
      <c r="K43" s="8"/>
      <c r="L43" s="8"/>
      <c r="M43" s="8"/>
      <c r="N43" s="8"/>
      <c r="O43" s="8"/>
      <c r="P43" s="8"/>
      <c r="Q43" s="8"/>
      <c r="R43" s="8"/>
      <c r="S43" s="8"/>
      <c r="T43" s="8"/>
      <c r="U43" s="8"/>
      <c r="V43" s="8"/>
      <c r="W43" s="8"/>
      <c r="X43" s="8"/>
      <c r="Y43" s="8"/>
      <c r="Z43" s="8"/>
      <c r="AA43" s="8"/>
      <c r="AB43" s="8"/>
      <c r="AC43" s="8"/>
    </row>
    <row r="44" spans="1:29" ht="14.4">
      <c r="A44" s="58"/>
      <c r="B44" s="69">
        <v>14</v>
      </c>
      <c r="C44" s="43" t="s">
        <v>242</v>
      </c>
      <c r="D44" s="69">
        <v>1.73129683126628E-3</v>
      </c>
      <c r="E44" s="43">
        <f t="shared" si="4"/>
        <v>0.1021020040928306</v>
      </c>
      <c r="F44" s="71">
        <f t="shared" si="5"/>
        <v>10.210200409283059</v>
      </c>
      <c r="G44" s="84">
        <f t="shared" si="6"/>
        <v>104.45035018696571</v>
      </c>
      <c r="H44" s="43"/>
      <c r="I44" s="8"/>
      <c r="J44" s="8"/>
      <c r="K44" s="8"/>
      <c r="L44" s="8"/>
      <c r="M44" s="8"/>
      <c r="N44" s="8"/>
      <c r="O44" s="8"/>
      <c r="P44" s="8"/>
      <c r="Q44" s="8"/>
      <c r="R44" s="8"/>
      <c r="S44" s="8"/>
      <c r="T44" s="8"/>
      <c r="U44" s="8"/>
      <c r="V44" s="8"/>
      <c r="W44" s="8"/>
      <c r="X44" s="8"/>
      <c r="Y44" s="8"/>
      <c r="Z44" s="8"/>
      <c r="AA44" s="8"/>
      <c r="AB44" s="8"/>
      <c r="AC44" s="8"/>
    </row>
    <row r="45" spans="1:29" ht="14.4">
      <c r="A45" s="58"/>
      <c r="B45" s="69">
        <v>15</v>
      </c>
      <c r="C45" s="43" t="s">
        <v>243</v>
      </c>
      <c r="D45" s="69">
        <v>1.85555799952438E-3</v>
      </c>
      <c r="E45" s="43">
        <f t="shared" si="4"/>
        <v>0.10276899517393703</v>
      </c>
      <c r="F45" s="71">
        <f t="shared" si="5"/>
        <v>10.276899517393703</v>
      </c>
      <c r="G45" s="84">
        <f t="shared" si="6"/>
        <v>105.13268206293759</v>
      </c>
      <c r="H45" s="43"/>
      <c r="I45" s="8"/>
      <c r="J45" s="8"/>
      <c r="K45" s="8"/>
      <c r="L45" s="8"/>
      <c r="M45" s="8"/>
      <c r="N45" s="8"/>
      <c r="O45" s="8"/>
      <c r="P45" s="8"/>
      <c r="Q45" s="8"/>
      <c r="R45" s="8"/>
      <c r="S45" s="8"/>
      <c r="T45" s="8"/>
      <c r="U45" s="8"/>
      <c r="V45" s="8"/>
      <c r="W45" s="8"/>
      <c r="X45" s="8"/>
      <c r="Y45" s="8"/>
      <c r="Z45" s="8"/>
      <c r="AA45" s="8"/>
      <c r="AB45" s="8"/>
      <c r="AC45" s="8"/>
    </row>
    <row r="46" spans="1:29" ht="14.4">
      <c r="A46" s="58"/>
      <c r="B46" s="69">
        <v>16</v>
      </c>
      <c r="C46" s="43" t="s">
        <v>244</v>
      </c>
      <c r="D46" s="69">
        <v>1.98873782208716E-3</v>
      </c>
      <c r="E46" s="43">
        <f t="shared" si="4"/>
        <v>0.10348385851441526</v>
      </c>
      <c r="F46" s="71">
        <f t="shared" si="5"/>
        <v>10.348385851441526</v>
      </c>
      <c r="G46" s="84">
        <f t="shared" si="6"/>
        <v>105.86398726024682</v>
      </c>
      <c r="H46" s="43"/>
      <c r="I46" s="8"/>
      <c r="J46" s="8"/>
      <c r="K46" s="8"/>
      <c r="L46" s="8"/>
      <c r="M46" s="8"/>
      <c r="N46" s="8"/>
      <c r="O46" s="8"/>
      <c r="P46" s="8"/>
      <c r="Q46" s="8"/>
      <c r="R46" s="8"/>
      <c r="S46" s="8"/>
      <c r="T46" s="8"/>
      <c r="U46" s="8"/>
      <c r="V46" s="8"/>
      <c r="W46" s="8"/>
      <c r="X46" s="8"/>
      <c r="Y46" s="8"/>
      <c r="Z46" s="8"/>
      <c r="AA46" s="8"/>
      <c r="AB46" s="8"/>
      <c r="AC46" s="8"/>
    </row>
    <row r="47" spans="1:29" ht="14.4">
      <c r="A47" s="58"/>
      <c r="B47" s="69">
        <v>17</v>
      </c>
      <c r="C47" s="43" t="s">
        <v>245</v>
      </c>
      <c r="D47" s="69">
        <v>2.13147642165524E-3</v>
      </c>
      <c r="E47" s="43">
        <f t="shared" si="4"/>
        <v>0.10425003007207986</v>
      </c>
      <c r="F47" s="71">
        <f t="shared" si="5"/>
        <v>10.425003007207986</v>
      </c>
      <c r="G47" s="84">
        <f t="shared" si="6"/>
        <v>106.6477807637377</v>
      </c>
      <c r="H47" s="43"/>
      <c r="I47" s="8"/>
      <c r="J47" s="8"/>
      <c r="K47" s="8"/>
      <c r="L47" s="8"/>
      <c r="M47" s="8"/>
      <c r="N47" s="8"/>
      <c r="O47" s="8"/>
      <c r="P47" s="8"/>
      <c r="Q47" s="8"/>
      <c r="R47" s="8"/>
      <c r="S47" s="8"/>
      <c r="T47" s="8"/>
      <c r="U47" s="8"/>
      <c r="V47" s="8"/>
      <c r="W47" s="8"/>
      <c r="X47" s="8"/>
      <c r="Y47" s="8"/>
      <c r="Z47" s="8"/>
      <c r="AA47" s="8"/>
      <c r="AB47" s="8"/>
      <c r="AC47" s="8"/>
    </row>
    <row r="48" spans="1:29" ht="14.4">
      <c r="A48" s="58"/>
      <c r="B48" s="69">
        <v>18</v>
      </c>
      <c r="C48" s="43" t="s">
        <v>246</v>
      </c>
      <c r="D48" s="69">
        <v>2.2844598647519098E-3</v>
      </c>
      <c r="E48" s="43">
        <f t="shared" si="4"/>
        <v>0.10507119241533491</v>
      </c>
      <c r="F48" s="71">
        <f t="shared" si="5"/>
        <v>10.507119241533491</v>
      </c>
      <c r="G48" s="84">
        <f t="shared" si="6"/>
        <v>107.48782984088761</v>
      </c>
      <c r="H48" s="43"/>
      <c r="I48" s="8"/>
      <c r="J48" s="8"/>
      <c r="K48" s="8"/>
      <c r="L48" s="8"/>
      <c r="M48" s="8"/>
      <c r="N48" s="8"/>
      <c r="O48" s="8"/>
      <c r="P48" s="8"/>
      <c r="Q48" s="8"/>
      <c r="R48" s="8"/>
      <c r="S48" s="8"/>
      <c r="T48" s="8"/>
      <c r="U48" s="8"/>
      <c r="V48" s="8"/>
      <c r="W48" s="8"/>
      <c r="X48" s="8"/>
      <c r="Y48" s="8"/>
      <c r="Z48" s="8"/>
      <c r="AA48" s="8"/>
      <c r="AB48" s="8"/>
      <c r="AC48" s="8"/>
    </row>
    <row r="49" spans="1:29" ht="14.4">
      <c r="A49" s="58"/>
      <c r="B49" s="69">
        <v>19</v>
      </c>
      <c r="C49" s="43" t="s">
        <v>247</v>
      </c>
      <c r="D49" s="69">
        <v>2.44842345927034E-3</v>
      </c>
      <c r="E49" s="43">
        <f t="shared" si="4"/>
        <v>0.10595129242326974</v>
      </c>
      <c r="F49" s="71">
        <f t="shared" si="5"/>
        <v>10.595129242326975</v>
      </c>
      <c r="G49" s="84">
        <f t="shared" si="6"/>
        <v>108.38817214900494</v>
      </c>
      <c r="H49" s="43"/>
      <c r="I49" s="8"/>
      <c r="J49" s="8"/>
      <c r="K49" s="8"/>
      <c r="L49" s="8"/>
      <c r="M49" s="8"/>
      <c r="N49" s="8"/>
      <c r="O49" s="8"/>
      <c r="P49" s="8"/>
      <c r="Q49" s="8"/>
      <c r="R49" s="8"/>
      <c r="S49" s="8"/>
      <c r="T49" s="8"/>
      <c r="U49" s="8"/>
      <c r="V49" s="8"/>
      <c r="W49" s="8"/>
      <c r="X49" s="8"/>
      <c r="Y49" s="8"/>
      <c r="Z49" s="8"/>
      <c r="AA49" s="8"/>
      <c r="AB49" s="8"/>
      <c r="AC49" s="8"/>
    </row>
    <row r="50" spans="1:29" ht="14.4">
      <c r="A50" s="58"/>
      <c r="B50" s="69">
        <v>20</v>
      </c>
      <c r="C50" s="43" t="s">
        <v>248</v>
      </c>
      <c r="D50" s="69">
        <v>2.6241552886972701E-3</v>
      </c>
      <c r="E50" s="43">
        <f t="shared" si="4"/>
        <v>0.10689456025615235</v>
      </c>
      <c r="F50" s="71">
        <f t="shared" si="5"/>
        <v>10.689456025615234</v>
      </c>
      <c r="G50" s="84">
        <f t="shared" si="6"/>
        <v>109.35313514204385</v>
      </c>
      <c r="H50" s="43"/>
      <c r="I50" s="8"/>
      <c r="J50" s="8"/>
      <c r="K50" s="8"/>
      <c r="L50" s="8"/>
      <c r="M50" s="8"/>
      <c r="N50" s="8"/>
      <c r="O50" s="8"/>
      <c r="P50" s="8"/>
      <c r="Q50" s="8"/>
      <c r="R50" s="8"/>
      <c r="S50" s="8"/>
      <c r="T50" s="8"/>
      <c r="U50" s="8"/>
      <c r="V50" s="8"/>
      <c r="W50" s="8"/>
      <c r="X50" s="8"/>
      <c r="Y50" s="8"/>
      <c r="Z50" s="8"/>
      <c r="AA50" s="8"/>
      <c r="AB50" s="8"/>
      <c r="AC50" s="8"/>
    </row>
    <row r="51" spans="1:29" ht="14.4">
      <c r="A51" s="58"/>
      <c r="B51" s="69">
        <v>21</v>
      </c>
      <c r="C51" s="43" t="s">
        <v>249</v>
      </c>
      <c r="D51" s="69">
        <v>2.8124999999999999E-3</v>
      </c>
      <c r="E51" s="43">
        <f t="shared" si="4"/>
        <v>0.1079055296875</v>
      </c>
      <c r="F51" s="71">
        <f t="shared" si="5"/>
        <v>10.790552968749999</v>
      </c>
      <c r="G51" s="84">
        <f t="shared" si="6"/>
        <v>110.3873568703125</v>
      </c>
      <c r="H51" s="43"/>
      <c r="I51" s="8"/>
      <c r="J51" s="8"/>
      <c r="K51" s="8"/>
      <c r="L51" s="8"/>
      <c r="M51" s="8"/>
      <c r="N51" s="8"/>
      <c r="O51" s="8"/>
      <c r="P51" s="8"/>
      <c r="Q51" s="8"/>
      <c r="R51" s="8"/>
      <c r="S51" s="8"/>
      <c r="T51" s="8"/>
      <c r="U51" s="8"/>
      <c r="V51" s="8"/>
      <c r="W51" s="8"/>
      <c r="X51" s="8"/>
      <c r="Y51" s="8"/>
      <c r="Z51" s="8"/>
      <c r="AA51" s="8"/>
      <c r="AB51" s="8"/>
      <c r="AC51" s="8"/>
    </row>
    <row r="52" spans="1:29" ht="14.4">
      <c r="A52" s="58"/>
      <c r="B52" s="69">
        <v>22</v>
      </c>
      <c r="C52" s="43" t="s">
        <v>250</v>
      </c>
      <c r="D52" s="69">
        <v>3.0143628633833202E-3</v>
      </c>
      <c r="E52" s="43">
        <f t="shared" si="4"/>
        <v>0.10898905989545379</v>
      </c>
      <c r="F52" s="71">
        <f t="shared" si="5"/>
        <v>10.89890598954538</v>
      </c>
      <c r="G52" s="84">
        <f t="shared" si="6"/>
        <v>111.49580827304924</v>
      </c>
      <c r="H52" s="43"/>
      <c r="I52" s="8"/>
      <c r="J52" s="8"/>
      <c r="K52" s="8"/>
      <c r="L52" s="8"/>
      <c r="M52" s="8"/>
      <c r="N52" s="8"/>
      <c r="O52" s="8"/>
      <c r="P52" s="8"/>
      <c r="Q52" s="8"/>
      <c r="R52" s="8"/>
      <c r="S52" s="8"/>
      <c r="T52" s="8"/>
      <c r="U52" s="8"/>
      <c r="V52" s="8"/>
      <c r="W52" s="8"/>
      <c r="X52" s="8"/>
      <c r="Y52" s="8"/>
      <c r="Z52" s="8"/>
      <c r="AA52" s="8"/>
      <c r="AB52" s="8"/>
      <c r="AC52" s="8"/>
    </row>
    <row r="53" spans="1:29" ht="14.4">
      <c r="A53" s="58"/>
      <c r="B53" s="69">
        <v>23</v>
      </c>
      <c r="C53" s="43" t="s">
        <v>251</v>
      </c>
      <c r="D53" s="69">
        <v>3.2307141234291601E-3</v>
      </c>
      <c r="E53" s="43">
        <f t="shared" si="4"/>
        <v>0.11015035881819515</v>
      </c>
      <c r="F53" s="71">
        <f t="shared" si="5"/>
        <v>11.015035881819516</v>
      </c>
      <c r="G53" s="84">
        <f t="shared" si="6"/>
        <v>112.68381707101365</v>
      </c>
      <c r="H53" s="43"/>
      <c r="I53" s="8"/>
      <c r="J53" s="8"/>
      <c r="K53" s="8"/>
      <c r="L53" s="8"/>
      <c r="M53" s="8"/>
      <c r="N53" s="8"/>
      <c r="O53" s="8"/>
      <c r="P53" s="8"/>
      <c r="Q53" s="8"/>
      <c r="R53" s="8"/>
      <c r="S53" s="8"/>
      <c r="T53" s="8"/>
      <c r="U53" s="8"/>
      <c r="V53" s="8"/>
      <c r="W53" s="8"/>
      <c r="X53" s="8"/>
      <c r="Y53" s="8"/>
      <c r="Z53" s="8"/>
      <c r="AA53" s="8"/>
      <c r="AB53" s="8"/>
      <c r="AC53" s="8"/>
    </row>
    <row r="54" spans="1:29" ht="14.4">
      <c r="A54" s="58"/>
      <c r="B54" s="69">
        <v>24</v>
      </c>
      <c r="C54" s="43" t="s">
        <v>252</v>
      </c>
      <c r="D54" s="69">
        <v>3.46259366253257E-3</v>
      </c>
      <c r="E54" s="43">
        <f t="shared" si="4"/>
        <v>0.11139500818566127</v>
      </c>
      <c r="F54" s="71">
        <f t="shared" si="5"/>
        <v>11.139500818566127</v>
      </c>
      <c r="G54" s="84">
        <f t="shared" si="6"/>
        <v>113.95709337393147</v>
      </c>
      <c r="H54" s="43"/>
      <c r="I54" s="8"/>
      <c r="J54" s="8"/>
      <c r="K54" s="8"/>
      <c r="L54" s="8"/>
      <c r="M54" s="8"/>
      <c r="N54" s="8"/>
      <c r="O54" s="8"/>
      <c r="P54" s="8"/>
      <c r="Q54" s="8"/>
      <c r="R54" s="8"/>
      <c r="S54" s="8"/>
      <c r="T54" s="8"/>
      <c r="U54" s="8"/>
      <c r="V54" s="8"/>
      <c r="W54" s="8"/>
      <c r="X54" s="8"/>
      <c r="Y54" s="8"/>
      <c r="Z54" s="8"/>
      <c r="AA54" s="8"/>
      <c r="AB54" s="8"/>
      <c r="AC54" s="8"/>
    </row>
    <row r="55" spans="1:29" ht="14.4">
      <c r="A55" s="58"/>
      <c r="B55" s="69">
        <v>25</v>
      </c>
      <c r="C55" s="43" t="s">
        <v>253</v>
      </c>
      <c r="D55" s="69">
        <v>3.71111599904876E-3</v>
      </c>
      <c r="E55" s="43">
        <f t="shared" si="4"/>
        <v>0.11272899034787408</v>
      </c>
      <c r="F55" s="71">
        <f t="shared" si="5"/>
        <v>11.272899034787407</v>
      </c>
      <c r="G55" s="84">
        <f t="shared" si="6"/>
        <v>115.32175712587518</v>
      </c>
      <c r="H55" s="43"/>
      <c r="I55" s="8"/>
      <c r="J55" s="8"/>
      <c r="K55" s="8"/>
      <c r="L55" s="8"/>
      <c r="M55" s="8"/>
      <c r="N55" s="8"/>
      <c r="O55" s="8"/>
      <c r="P55" s="8"/>
      <c r="Q55" s="8"/>
      <c r="R55" s="8"/>
      <c r="S55" s="8"/>
      <c r="T55" s="8"/>
      <c r="U55" s="8"/>
      <c r="V55" s="8"/>
      <c r="W55" s="8"/>
      <c r="X55" s="8"/>
      <c r="Y55" s="8"/>
      <c r="Z55" s="8"/>
      <c r="AA55" s="8"/>
      <c r="AB55" s="8"/>
      <c r="AC55" s="8"/>
    </row>
    <row r="56" spans="1:29" ht="14.4">
      <c r="A56" s="58"/>
      <c r="B56" s="69">
        <v>26</v>
      </c>
      <c r="C56" s="43" t="s">
        <v>254</v>
      </c>
      <c r="D56" s="69">
        <v>3.9774756441743296E-3</v>
      </c>
      <c r="E56" s="43">
        <f t="shared" si="4"/>
        <v>0.11415871702883057</v>
      </c>
      <c r="F56" s="71">
        <f t="shared" si="5"/>
        <v>11.415871702883058</v>
      </c>
      <c r="G56" s="84">
        <f t="shared" si="6"/>
        <v>116.78436752049367</v>
      </c>
      <c r="H56" s="43"/>
      <c r="I56" s="8"/>
      <c r="J56" s="8"/>
      <c r="K56" s="8"/>
      <c r="L56" s="8"/>
      <c r="M56" s="8"/>
      <c r="N56" s="8"/>
      <c r="O56" s="8"/>
      <c r="P56" s="8"/>
      <c r="Q56" s="8"/>
      <c r="R56" s="8"/>
      <c r="S56" s="8"/>
      <c r="T56" s="8"/>
      <c r="U56" s="8"/>
      <c r="V56" s="8"/>
      <c r="W56" s="8"/>
      <c r="X56" s="8"/>
      <c r="Y56" s="8"/>
      <c r="Z56" s="8"/>
      <c r="AA56" s="8"/>
      <c r="AB56" s="8"/>
      <c r="AC56" s="8"/>
    </row>
    <row r="57" spans="1:29" ht="14.4">
      <c r="A57" s="58"/>
      <c r="B57" s="69">
        <v>27</v>
      </c>
      <c r="C57" s="43" t="s">
        <v>255</v>
      </c>
      <c r="D57" s="69">
        <v>4.2629528433104904E-3</v>
      </c>
      <c r="E57" s="43">
        <f t="shared" si="4"/>
        <v>0.11569106014415978</v>
      </c>
      <c r="F57" s="71">
        <f t="shared" si="5"/>
        <v>11.569106014415977</v>
      </c>
      <c r="G57" s="84">
        <f t="shared" si="6"/>
        <v>118.35195452747546</v>
      </c>
      <c r="H57" s="43"/>
      <c r="I57" s="8"/>
      <c r="J57" s="8"/>
      <c r="K57" s="8"/>
      <c r="L57" s="8"/>
      <c r="M57" s="8"/>
      <c r="N57" s="8"/>
      <c r="O57" s="8"/>
      <c r="P57" s="8"/>
      <c r="Q57" s="8"/>
      <c r="R57" s="8"/>
      <c r="S57" s="8"/>
      <c r="T57" s="8"/>
      <c r="U57" s="8"/>
      <c r="V57" s="8"/>
      <c r="W57" s="8"/>
      <c r="X57" s="8"/>
      <c r="Y57" s="8"/>
      <c r="Z57" s="8"/>
      <c r="AA57" s="8"/>
      <c r="AB57" s="8"/>
      <c r="AC57" s="8"/>
    </row>
    <row r="58" spans="1:29" ht="14.4">
      <c r="A58" s="58"/>
      <c r="B58" s="69">
        <v>28</v>
      </c>
      <c r="C58" s="43" t="s">
        <v>256</v>
      </c>
      <c r="D58" s="69">
        <v>4.5689197295038196E-3</v>
      </c>
      <c r="E58" s="43">
        <f t="shared" si="4"/>
        <v>0.11733338483066982</v>
      </c>
      <c r="F58" s="71">
        <f t="shared" si="5"/>
        <v>11.733338483066982</v>
      </c>
      <c r="G58" s="84">
        <f t="shared" si="6"/>
        <v>120.03205268177523</v>
      </c>
      <c r="H58" s="43"/>
      <c r="I58" s="8"/>
      <c r="J58" s="8"/>
      <c r="K58" s="8"/>
      <c r="L58" s="8"/>
      <c r="M58" s="8"/>
      <c r="N58" s="8"/>
      <c r="O58" s="8"/>
      <c r="P58" s="8"/>
      <c r="Q58" s="8"/>
      <c r="R58" s="8"/>
      <c r="S58" s="8"/>
      <c r="T58" s="8"/>
      <c r="U58" s="8"/>
      <c r="V58" s="8"/>
      <c r="W58" s="8"/>
      <c r="X58" s="8"/>
      <c r="Y58" s="8"/>
      <c r="Z58" s="8"/>
      <c r="AA58" s="8"/>
      <c r="AB58" s="8"/>
      <c r="AC58" s="8"/>
    </row>
    <row r="59" spans="1:29" ht="14.4">
      <c r="A59" s="58"/>
      <c r="B59" s="69">
        <v>29</v>
      </c>
      <c r="C59" s="43" t="s">
        <v>257</v>
      </c>
      <c r="D59" s="69">
        <v>4.8968469185406904E-3</v>
      </c>
      <c r="E59" s="43">
        <f t="shared" si="4"/>
        <v>0.11909358484653954</v>
      </c>
      <c r="F59" s="71">
        <f t="shared" si="5"/>
        <v>11.909358484653954</v>
      </c>
      <c r="G59" s="84">
        <f t="shared" si="6"/>
        <v>121.83273729800995</v>
      </c>
      <c r="H59" s="43"/>
      <c r="I59" s="8"/>
      <c r="J59" s="8"/>
      <c r="K59" s="8"/>
      <c r="L59" s="8"/>
      <c r="M59" s="8"/>
      <c r="N59" s="8"/>
      <c r="O59" s="8"/>
      <c r="P59" s="8"/>
      <c r="Q59" s="8"/>
      <c r="R59" s="8"/>
      <c r="S59" s="8"/>
      <c r="T59" s="8"/>
      <c r="U59" s="8"/>
      <c r="V59" s="8"/>
      <c r="W59" s="8"/>
      <c r="X59" s="8"/>
      <c r="Y59" s="8"/>
      <c r="Z59" s="8"/>
      <c r="AA59" s="8"/>
      <c r="AB59" s="8"/>
      <c r="AC59" s="8"/>
    </row>
    <row r="60" spans="1:29" ht="14.4">
      <c r="A60" s="58"/>
      <c r="B60" s="69">
        <v>30</v>
      </c>
      <c r="C60" s="43" t="s">
        <v>258</v>
      </c>
      <c r="D60" s="69">
        <v>5.2483105773945401E-3</v>
      </c>
      <c r="E60" s="43">
        <f t="shared" si="4"/>
        <v>0.1209801205123047</v>
      </c>
      <c r="F60" s="71">
        <f t="shared" si="5"/>
        <v>12.098012051230469</v>
      </c>
      <c r="G60" s="84">
        <f t="shared" si="6"/>
        <v>123.76266328408771</v>
      </c>
      <c r="H60" s="43"/>
      <c r="I60" s="8"/>
      <c r="J60" s="8"/>
      <c r="K60" s="8"/>
      <c r="L60" s="8"/>
      <c r="M60" s="8"/>
      <c r="N60" s="8"/>
      <c r="O60" s="8"/>
      <c r="P60" s="8"/>
      <c r="Q60" s="8"/>
      <c r="R60" s="8"/>
      <c r="S60" s="8"/>
      <c r="T60" s="8"/>
      <c r="U60" s="8"/>
      <c r="V60" s="8"/>
      <c r="W60" s="8"/>
      <c r="X60" s="8"/>
      <c r="Y60" s="8"/>
      <c r="Z60" s="8"/>
      <c r="AA60" s="8"/>
      <c r="AB60" s="8"/>
      <c r="AC60" s="8"/>
    </row>
    <row r="61" spans="1:29" ht="14.4">
      <c r="A61" s="58"/>
      <c r="B61" s="69">
        <v>31</v>
      </c>
      <c r="C61" s="43" t="s">
        <v>259</v>
      </c>
      <c r="D61" s="69">
        <v>5.6249999999999998E-3</v>
      </c>
      <c r="E61" s="43">
        <f t="shared" si="4"/>
        <v>0.123002059375</v>
      </c>
      <c r="F61" s="71">
        <f t="shared" si="5"/>
        <v>12.300205937499999</v>
      </c>
      <c r="G61" s="84">
        <f t="shared" si="6"/>
        <v>125.831106740625</v>
      </c>
      <c r="H61" s="43"/>
      <c r="I61" s="8"/>
      <c r="J61" s="8"/>
      <c r="K61" s="8"/>
      <c r="L61" s="8"/>
      <c r="M61" s="8"/>
      <c r="N61" s="8"/>
      <c r="O61" s="8"/>
      <c r="P61" s="8"/>
      <c r="Q61" s="8"/>
      <c r="R61" s="8"/>
      <c r="S61" s="8"/>
      <c r="T61" s="8"/>
      <c r="U61" s="8"/>
      <c r="V61" s="8"/>
      <c r="W61" s="8"/>
      <c r="X61" s="8"/>
      <c r="Y61" s="8"/>
      <c r="Z61" s="8"/>
      <c r="AA61" s="8"/>
      <c r="AB61" s="8"/>
      <c r="AC61" s="8"/>
    </row>
    <row r="62" spans="1:29" ht="14.4">
      <c r="A62" s="58"/>
      <c r="B62" s="69">
        <v>32</v>
      </c>
      <c r="C62" s="43" t="s">
        <v>260</v>
      </c>
      <c r="D62" s="69">
        <v>6.0287257267666403E-3</v>
      </c>
      <c r="E62" s="43">
        <f t="shared" si="4"/>
        <v>0.12516911979090758</v>
      </c>
      <c r="F62" s="71">
        <f t="shared" si="5"/>
        <v>12.516911979090759</v>
      </c>
      <c r="G62" s="84">
        <f t="shared" si="6"/>
        <v>128.04800954609846</v>
      </c>
      <c r="H62" s="43"/>
      <c r="I62" s="8"/>
      <c r="J62" s="8"/>
      <c r="K62" s="8"/>
      <c r="L62" s="8"/>
      <c r="M62" s="8"/>
      <c r="N62" s="8"/>
      <c r="O62" s="8"/>
      <c r="P62" s="8"/>
      <c r="Q62" s="8"/>
      <c r="R62" s="8"/>
      <c r="S62" s="8"/>
      <c r="T62" s="8"/>
      <c r="U62" s="8"/>
      <c r="V62" s="8"/>
      <c r="W62" s="8"/>
      <c r="X62" s="8"/>
      <c r="Y62" s="8"/>
      <c r="Z62" s="8"/>
      <c r="AA62" s="8"/>
      <c r="AB62" s="8"/>
      <c r="AC62" s="8"/>
    </row>
    <row r="63" spans="1:29" ht="14.4">
      <c r="A63" s="58"/>
      <c r="B63" s="69">
        <v>33</v>
      </c>
      <c r="C63" s="43" t="s">
        <v>261</v>
      </c>
      <c r="D63" s="69">
        <v>6.4614282468583202E-3</v>
      </c>
      <c r="E63" s="43">
        <f t="shared" si="4"/>
        <v>0.12749171763639031</v>
      </c>
      <c r="F63" s="71">
        <f t="shared" si="5"/>
        <v>12.74917176363903</v>
      </c>
      <c r="G63" s="84">
        <f t="shared" si="6"/>
        <v>130.42402714202728</v>
      </c>
      <c r="H63" s="43"/>
      <c r="I63" s="8"/>
      <c r="J63" s="8"/>
      <c r="K63" s="8"/>
      <c r="L63" s="8"/>
      <c r="M63" s="8"/>
      <c r="N63" s="8"/>
      <c r="O63" s="8"/>
      <c r="P63" s="8"/>
      <c r="Q63" s="8"/>
      <c r="R63" s="8"/>
      <c r="S63" s="8"/>
      <c r="T63" s="8"/>
      <c r="U63" s="8"/>
      <c r="V63" s="8"/>
      <c r="W63" s="8"/>
      <c r="X63" s="8"/>
      <c r="Y63" s="8"/>
      <c r="Z63" s="8"/>
      <c r="AA63" s="8"/>
      <c r="AB63" s="8"/>
      <c r="AC63" s="8"/>
    </row>
    <row r="64" spans="1:29" ht="14.4">
      <c r="A64" s="58"/>
      <c r="B64" s="69">
        <v>34</v>
      </c>
      <c r="C64" s="43" t="s">
        <v>262</v>
      </c>
      <c r="D64" s="69">
        <v>6.9251873250651503E-3</v>
      </c>
      <c r="E64" s="43">
        <f t="shared" si="4"/>
        <v>0.12998101637132259</v>
      </c>
      <c r="F64" s="71">
        <f t="shared" si="5"/>
        <v>12.998101637132258</v>
      </c>
      <c r="G64" s="84">
        <f t="shared" si="6"/>
        <v>132.97057974786301</v>
      </c>
      <c r="H64" s="43"/>
      <c r="I64" s="8"/>
      <c r="J64" s="8"/>
      <c r="K64" s="8"/>
      <c r="L64" s="8"/>
      <c r="M64" s="8"/>
      <c r="N64" s="8"/>
      <c r="O64" s="8"/>
      <c r="P64" s="8"/>
      <c r="Q64" s="8"/>
      <c r="R64" s="8"/>
      <c r="S64" s="8"/>
      <c r="T64" s="8"/>
      <c r="U64" s="8"/>
      <c r="V64" s="8"/>
      <c r="W64" s="8"/>
      <c r="X64" s="8"/>
      <c r="Y64" s="8"/>
      <c r="Z64" s="8"/>
      <c r="AA64" s="8"/>
      <c r="AB64" s="8"/>
      <c r="AC64" s="8"/>
    </row>
    <row r="65" spans="1:29" ht="14.4">
      <c r="A65" s="58"/>
      <c r="B65" s="69">
        <v>35</v>
      </c>
      <c r="C65" s="43" t="s">
        <v>263</v>
      </c>
      <c r="D65" s="69">
        <v>7.4222319980975296E-3</v>
      </c>
      <c r="E65" s="43">
        <f t="shared" si="4"/>
        <v>0.13264898069574821</v>
      </c>
      <c r="F65" s="71">
        <f t="shared" si="5"/>
        <v>13.264898069574821</v>
      </c>
      <c r="G65" s="84">
        <f t="shared" si="6"/>
        <v>135.69990725175043</v>
      </c>
      <c r="H65" s="43"/>
      <c r="I65" s="8"/>
      <c r="J65" s="8"/>
      <c r="K65" s="8"/>
      <c r="L65" s="8"/>
      <c r="M65" s="8"/>
      <c r="N65" s="8"/>
      <c r="O65" s="8"/>
      <c r="P65" s="8"/>
      <c r="Q65" s="8"/>
      <c r="R65" s="8"/>
      <c r="S65" s="8"/>
      <c r="T65" s="8"/>
      <c r="U65" s="8"/>
      <c r="V65" s="8"/>
      <c r="W65" s="8"/>
      <c r="X65" s="8"/>
      <c r="Y65" s="8"/>
      <c r="Z65" s="8"/>
      <c r="AA65" s="8"/>
      <c r="AB65" s="8"/>
      <c r="AC65" s="8"/>
    </row>
    <row r="66" spans="1:29" ht="14.4">
      <c r="A66" s="58"/>
      <c r="B66" s="69">
        <v>36</v>
      </c>
      <c r="C66" s="43" t="s">
        <v>264</v>
      </c>
      <c r="D66" s="69">
        <v>7.9549512883486592E-3</v>
      </c>
      <c r="E66" s="43">
        <f t="shared" si="4"/>
        <v>0.13550843405766111</v>
      </c>
      <c r="F66" s="71">
        <f t="shared" si="5"/>
        <v>13.550843405766111</v>
      </c>
      <c r="G66" s="84">
        <f t="shared" si="6"/>
        <v>138.62512804098731</v>
      </c>
      <c r="H66" s="43"/>
      <c r="I66" s="8"/>
      <c r="J66" s="8"/>
      <c r="K66" s="8"/>
      <c r="L66" s="8"/>
      <c r="M66" s="8"/>
      <c r="N66" s="8"/>
      <c r="O66" s="8"/>
      <c r="P66" s="8"/>
      <c r="Q66" s="8"/>
      <c r="R66" s="8"/>
      <c r="S66" s="8"/>
      <c r="T66" s="8"/>
      <c r="U66" s="8"/>
      <c r="V66" s="8"/>
      <c r="W66" s="8"/>
      <c r="X66" s="8"/>
      <c r="Y66" s="8"/>
      <c r="Z66" s="8"/>
      <c r="AA66" s="8"/>
      <c r="AB66" s="8"/>
      <c r="AC66" s="8"/>
    </row>
    <row r="67" spans="1:29" ht="14.4">
      <c r="A67" s="58"/>
      <c r="B67" s="69">
        <v>37</v>
      </c>
      <c r="C67" s="43" t="s">
        <v>265</v>
      </c>
      <c r="D67" s="69">
        <v>8.5259056866209808E-3</v>
      </c>
      <c r="E67" s="43">
        <f t="shared" si="4"/>
        <v>0.13857312028831953</v>
      </c>
      <c r="F67" s="71">
        <f t="shared" si="5"/>
        <v>13.857312028831952</v>
      </c>
      <c r="G67" s="84">
        <f t="shared" si="6"/>
        <v>141.76030205495087</v>
      </c>
      <c r="H67" s="43"/>
      <c r="I67" s="8"/>
      <c r="J67" s="8"/>
      <c r="K67" s="8"/>
      <c r="L67" s="8"/>
      <c r="M67" s="8"/>
      <c r="N67" s="8"/>
      <c r="O67" s="8"/>
      <c r="P67" s="8"/>
      <c r="Q67" s="8"/>
      <c r="R67" s="8"/>
      <c r="S67" s="8"/>
      <c r="T67" s="8"/>
      <c r="U67" s="8"/>
      <c r="V67" s="8"/>
      <c r="W67" s="8"/>
      <c r="X67" s="8"/>
      <c r="Y67" s="8"/>
      <c r="Z67" s="8"/>
      <c r="AA67" s="8"/>
      <c r="AB67" s="8"/>
      <c r="AC67" s="8"/>
    </row>
    <row r="68" spans="1:29" ht="14.4">
      <c r="A68" s="58"/>
      <c r="B68" s="69">
        <v>38</v>
      </c>
      <c r="C68" s="43" t="s">
        <v>266</v>
      </c>
      <c r="D68" s="69">
        <v>9.1378394590076496E-3</v>
      </c>
      <c r="E68" s="43">
        <f t="shared" si="4"/>
        <v>0.1418577696613397</v>
      </c>
      <c r="F68" s="71">
        <f t="shared" si="5"/>
        <v>14.18577696613397</v>
      </c>
      <c r="G68" s="84">
        <f t="shared" si="6"/>
        <v>145.12049836355052</v>
      </c>
      <c r="H68" s="43"/>
      <c r="I68" s="8"/>
      <c r="J68" s="8"/>
      <c r="K68" s="8"/>
      <c r="L68" s="8"/>
      <c r="M68" s="8"/>
      <c r="N68" s="8"/>
      <c r="O68" s="8"/>
      <c r="P68" s="8"/>
      <c r="Q68" s="8"/>
      <c r="R68" s="8"/>
      <c r="S68" s="8"/>
      <c r="T68" s="8"/>
      <c r="U68" s="8"/>
      <c r="V68" s="8"/>
      <c r="W68" s="8"/>
      <c r="X68" s="8"/>
      <c r="Y68" s="8"/>
      <c r="Z68" s="8"/>
      <c r="AA68" s="8"/>
      <c r="AB68" s="8"/>
      <c r="AC68" s="8"/>
    </row>
    <row r="69" spans="1:29" ht="14.4">
      <c r="A69" s="58"/>
      <c r="B69" s="69">
        <v>39</v>
      </c>
      <c r="C69" s="43" t="s">
        <v>267</v>
      </c>
      <c r="D69" s="69">
        <v>9.7936938370813895E-3</v>
      </c>
      <c r="E69" s="43">
        <f t="shared" si="4"/>
        <v>0.1453781696930791</v>
      </c>
      <c r="F69" s="71">
        <f t="shared" si="5"/>
        <v>14.53781696930791</v>
      </c>
      <c r="G69" s="84">
        <f t="shared" si="6"/>
        <v>148.72186759601991</v>
      </c>
      <c r="H69" s="43"/>
      <c r="I69" s="8"/>
      <c r="J69" s="8"/>
      <c r="K69" s="8"/>
      <c r="L69" s="8"/>
      <c r="M69" s="8"/>
      <c r="N69" s="8"/>
      <c r="O69" s="8"/>
      <c r="P69" s="8"/>
      <c r="Q69" s="8"/>
      <c r="R69" s="8"/>
      <c r="S69" s="8"/>
      <c r="T69" s="8"/>
      <c r="U69" s="8"/>
      <c r="V69" s="8"/>
      <c r="W69" s="8"/>
      <c r="X69" s="8"/>
      <c r="Y69" s="8"/>
      <c r="Z69" s="8"/>
      <c r="AA69" s="8"/>
      <c r="AB69" s="8"/>
      <c r="AC69" s="8"/>
    </row>
    <row r="70" spans="1:29" ht="14.4">
      <c r="A70" s="58"/>
      <c r="B70" s="69">
        <v>40</v>
      </c>
      <c r="C70" s="43" t="s">
        <v>268</v>
      </c>
      <c r="D70" s="69">
        <v>1.0496621154789E-2</v>
      </c>
      <c r="E70" s="43">
        <f t="shared" si="4"/>
        <v>0.14915124102460897</v>
      </c>
      <c r="F70" s="71">
        <f t="shared" si="5"/>
        <v>14.915124102460897</v>
      </c>
      <c r="G70" s="84">
        <f t="shared" si="6"/>
        <v>152.58171956817498</v>
      </c>
      <c r="H70" s="43"/>
      <c r="I70" s="8"/>
      <c r="J70" s="8"/>
      <c r="K70" s="8"/>
      <c r="L70" s="8"/>
      <c r="M70" s="8"/>
      <c r="N70" s="8"/>
      <c r="O70" s="8"/>
      <c r="P70" s="8"/>
      <c r="Q70" s="8"/>
      <c r="R70" s="8"/>
      <c r="S70" s="8"/>
      <c r="T70" s="8"/>
      <c r="U70" s="8"/>
      <c r="V70" s="8"/>
      <c r="W70" s="8"/>
      <c r="X70" s="8"/>
      <c r="Y70" s="8"/>
      <c r="Z70" s="8"/>
      <c r="AA70" s="8"/>
      <c r="AB70" s="8"/>
      <c r="AC70" s="8"/>
    </row>
    <row r="71" spans="1:29" ht="14.4">
      <c r="A71" s="58"/>
      <c r="B71" s="69">
        <v>41</v>
      </c>
      <c r="C71" s="43" t="s">
        <v>269</v>
      </c>
      <c r="D71" s="69">
        <v>1.125E-2</v>
      </c>
      <c r="E71" s="43">
        <f t="shared" ref="E71:E202" si="7">(0.24719*LOG10(5.555556*D71+0.052272))+0.385537</f>
        <v>0.15313785307294417</v>
      </c>
      <c r="F71" s="71">
        <f t="shared" si="5"/>
        <v>15.313785307294417</v>
      </c>
      <c r="G71" s="84">
        <f t="shared" si="6"/>
        <v>156.66002369362189</v>
      </c>
      <c r="H71" s="43"/>
      <c r="I71" s="8"/>
      <c r="J71" s="8"/>
      <c r="K71" s="8"/>
      <c r="L71" s="8"/>
      <c r="M71" s="8"/>
      <c r="N71" s="8"/>
      <c r="O71" s="8"/>
      <c r="P71" s="8"/>
      <c r="Q71" s="8"/>
      <c r="R71" s="8"/>
      <c r="S71" s="8"/>
      <c r="T71" s="8"/>
      <c r="U71" s="8"/>
      <c r="V71" s="8"/>
      <c r="W71" s="8"/>
      <c r="X71" s="8"/>
      <c r="Y71" s="8"/>
      <c r="Z71" s="8"/>
      <c r="AA71" s="8"/>
      <c r="AB71" s="8"/>
      <c r="AC71" s="8"/>
    </row>
    <row r="72" spans="1:29" ht="14.4">
      <c r="A72" s="58"/>
      <c r="B72" s="69">
        <v>42</v>
      </c>
      <c r="C72" s="43" t="s">
        <v>270</v>
      </c>
      <c r="D72" s="69">
        <v>1.2057451453533201E-2</v>
      </c>
      <c r="E72" s="43">
        <f t="shared" si="7"/>
        <v>0.15725381257589011</v>
      </c>
      <c r="F72" s="71">
        <f t="shared" si="5"/>
        <v>15.72538125758901</v>
      </c>
      <c r="G72" s="84">
        <f t="shared" si="6"/>
        <v>160.87065026513557</v>
      </c>
      <c r="H72" s="43"/>
      <c r="I72" s="8"/>
      <c r="J72" s="8"/>
      <c r="K72" s="8"/>
      <c r="L72" s="8"/>
      <c r="M72" s="8"/>
      <c r="N72" s="8"/>
      <c r="O72" s="8"/>
      <c r="P72" s="8"/>
      <c r="Q72" s="8"/>
      <c r="R72" s="8"/>
      <c r="S72" s="8"/>
      <c r="T72" s="8"/>
      <c r="U72" s="8"/>
      <c r="V72" s="8"/>
      <c r="W72" s="8"/>
      <c r="X72" s="8"/>
      <c r="Y72" s="8"/>
      <c r="Z72" s="8"/>
      <c r="AA72" s="8"/>
      <c r="AB72" s="8"/>
      <c r="AC72" s="8"/>
    </row>
    <row r="73" spans="1:29" ht="14.4">
      <c r="A73" s="58"/>
      <c r="B73" s="69">
        <v>43</v>
      </c>
      <c r="C73" s="43" t="s">
        <v>271</v>
      </c>
      <c r="D73" s="69">
        <v>1.2922856493716601E-2</v>
      </c>
      <c r="E73" s="43">
        <f t="shared" si="7"/>
        <v>0.16149673047234545</v>
      </c>
      <c r="F73" s="71">
        <f t="shared" si="5"/>
        <v>16.149673047234543</v>
      </c>
      <c r="G73" s="84">
        <f t="shared" si="6"/>
        <v>165.21115527320939</v>
      </c>
      <c r="H73" s="43"/>
      <c r="I73" s="8"/>
      <c r="J73" s="8"/>
      <c r="K73" s="8"/>
      <c r="L73" s="8"/>
      <c r="M73" s="8"/>
      <c r="N73" s="8"/>
      <c r="O73" s="8"/>
      <c r="P73" s="8"/>
      <c r="Q73" s="8"/>
      <c r="R73" s="8"/>
      <c r="S73" s="8"/>
      <c r="T73" s="8"/>
      <c r="U73" s="8"/>
      <c r="V73" s="8"/>
      <c r="W73" s="8"/>
      <c r="X73" s="8"/>
      <c r="Y73" s="8"/>
      <c r="Z73" s="8"/>
      <c r="AA73" s="8"/>
      <c r="AB73" s="8"/>
      <c r="AC73" s="8"/>
    </row>
    <row r="74" spans="1:29" ht="14.4">
      <c r="A74" s="58"/>
      <c r="B74" s="69">
        <v>44</v>
      </c>
      <c r="C74" s="43" t="s">
        <v>272</v>
      </c>
      <c r="D74" s="69">
        <v>1.3850374650130301E-2</v>
      </c>
      <c r="E74" s="43">
        <f t="shared" si="7"/>
        <v>0.16586537801701481</v>
      </c>
      <c r="F74" s="71">
        <f t="shared" si="5"/>
        <v>16.586537801701482</v>
      </c>
      <c r="G74" s="84">
        <f t="shared" si="6"/>
        <v>169.68028171140617</v>
      </c>
      <c r="H74" s="43"/>
      <c r="I74" s="8"/>
      <c r="J74" s="8"/>
      <c r="K74" s="8"/>
      <c r="L74" s="8"/>
      <c r="M74" s="8"/>
      <c r="N74" s="8"/>
      <c r="O74" s="8"/>
      <c r="P74" s="8"/>
      <c r="Q74" s="8"/>
      <c r="R74" s="8"/>
      <c r="S74" s="8"/>
      <c r="T74" s="8"/>
      <c r="U74" s="8"/>
      <c r="V74" s="8"/>
      <c r="W74" s="8"/>
      <c r="X74" s="8"/>
      <c r="Y74" s="8"/>
      <c r="Z74" s="8"/>
      <c r="AA74" s="8"/>
      <c r="AB74" s="8"/>
      <c r="AC74" s="8"/>
    </row>
    <row r="75" spans="1:29" ht="14.4">
      <c r="A75" s="58"/>
      <c r="B75" s="69">
        <v>45</v>
      </c>
      <c r="C75" s="43" t="s">
        <v>273</v>
      </c>
      <c r="D75" s="69">
        <v>1.4844463996195E-2</v>
      </c>
      <c r="E75" s="43">
        <f t="shared" si="7"/>
        <v>0.17035824720670134</v>
      </c>
      <c r="F75" s="71">
        <f t="shared" si="5"/>
        <v>17.035824720670135</v>
      </c>
      <c r="G75" s="84">
        <f t="shared" si="6"/>
        <v>174.27648689245547</v>
      </c>
      <c r="H75" s="43"/>
      <c r="I75" s="8"/>
      <c r="J75" s="8"/>
      <c r="K75" s="8"/>
      <c r="L75" s="8"/>
      <c r="M75" s="8"/>
      <c r="N75" s="8"/>
      <c r="O75" s="8"/>
      <c r="P75" s="8"/>
      <c r="Q75" s="8"/>
      <c r="R75" s="8"/>
      <c r="S75" s="8"/>
      <c r="T75" s="8"/>
      <c r="U75" s="8"/>
      <c r="V75" s="8"/>
      <c r="W75" s="8"/>
      <c r="X75" s="8"/>
      <c r="Y75" s="8"/>
      <c r="Z75" s="8"/>
      <c r="AA75" s="8"/>
      <c r="AB75" s="8"/>
      <c r="AC75" s="8"/>
    </row>
    <row r="76" spans="1:29" ht="14.4">
      <c r="A76" s="58"/>
      <c r="B76" s="69">
        <v>46</v>
      </c>
      <c r="C76" s="43" t="s">
        <v>274</v>
      </c>
      <c r="D76" s="69">
        <v>1.5909902576697301E-2</v>
      </c>
      <c r="E76" s="43">
        <f t="shared" si="7"/>
        <v>0.17497356457197966</v>
      </c>
      <c r="F76" s="71">
        <f t="shared" si="5"/>
        <v>17.497356457197967</v>
      </c>
      <c r="G76" s="84">
        <f t="shared" si="6"/>
        <v>178.99795655713518</v>
      </c>
      <c r="H76" s="43"/>
      <c r="I76" s="8"/>
      <c r="J76" s="8"/>
      <c r="K76" s="8"/>
      <c r="L76" s="8"/>
      <c r="M76" s="8"/>
      <c r="N76" s="8"/>
      <c r="O76" s="8"/>
      <c r="P76" s="8"/>
      <c r="Q76" s="8"/>
      <c r="R76" s="8"/>
      <c r="S76" s="8"/>
      <c r="T76" s="8"/>
      <c r="U76" s="8"/>
      <c r="V76" s="8"/>
      <c r="W76" s="8"/>
      <c r="X76" s="8"/>
      <c r="Y76" s="8"/>
      <c r="Z76" s="8"/>
      <c r="AA76" s="8"/>
      <c r="AB76" s="8"/>
      <c r="AC76" s="8"/>
    </row>
    <row r="77" spans="1:29" ht="14.4">
      <c r="A77" s="58"/>
      <c r="B77" s="69">
        <v>47</v>
      </c>
      <c r="C77" s="43" t="s">
        <v>275</v>
      </c>
      <c r="D77" s="69">
        <v>1.7051811373241899E-2</v>
      </c>
      <c r="E77" s="43">
        <f t="shared" si="7"/>
        <v>0.17970930707318464</v>
      </c>
      <c r="F77" s="71">
        <f t="shared" si="5"/>
        <v>17.970930707318463</v>
      </c>
      <c r="G77" s="84">
        <f t="shared" si="6"/>
        <v>183.84262113586789</v>
      </c>
      <c r="H77" s="43"/>
      <c r="I77" s="8"/>
      <c r="J77" s="8"/>
      <c r="K77" s="8"/>
      <c r="L77" s="8"/>
      <c r="M77" s="8"/>
      <c r="N77" s="8"/>
      <c r="O77" s="8"/>
      <c r="P77" s="8"/>
      <c r="Q77" s="8"/>
      <c r="R77" s="8"/>
      <c r="S77" s="8"/>
      <c r="T77" s="8"/>
      <c r="U77" s="8"/>
      <c r="V77" s="8"/>
      <c r="W77" s="8"/>
      <c r="X77" s="8"/>
      <c r="Y77" s="8"/>
      <c r="Z77" s="8"/>
      <c r="AA77" s="8"/>
      <c r="AB77" s="8"/>
      <c r="AC77" s="8"/>
    </row>
    <row r="78" spans="1:29" ht="14.4">
      <c r="A78" s="58"/>
      <c r="B78" s="69">
        <v>48</v>
      </c>
      <c r="C78" s="43" t="s">
        <v>276</v>
      </c>
      <c r="D78" s="69">
        <v>1.8275678918015299E-2</v>
      </c>
      <c r="E78" s="43">
        <f t="shared" si="7"/>
        <v>0.18456321980630874</v>
      </c>
      <c r="F78" s="71">
        <f t="shared" si="5"/>
        <v>18.456321980630875</v>
      </c>
      <c r="G78" s="84">
        <f t="shared" si="6"/>
        <v>188.80817386185385</v>
      </c>
      <c r="H78" s="43"/>
      <c r="I78" s="8"/>
      <c r="J78" s="8"/>
      <c r="K78" s="8"/>
      <c r="L78" s="8"/>
      <c r="M78" s="8"/>
      <c r="N78" s="8"/>
      <c r="O78" s="8"/>
      <c r="P78" s="8"/>
      <c r="Q78" s="8"/>
      <c r="R78" s="8"/>
      <c r="S78" s="8"/>
      <c r="T78" s="8"/>
      <c r="U78" s="8"/>
      <c r="V78" s="8"/>
      <c r="W78" s="8"/>
      <c r="X78" s="8"/>
      <c r="Y78" s="8"/>
      <c r="Z78" s="8"/>
      <c r="AA78" s="8"/>
      <c r="AB78" s="8"/>
      <c r="AC78" s="8"/>
    </row>
    <row r="79" spans="1:29" ht="14.4">
      <c r="A79" s="58"/>
      <c r="B79" s="69">
        <v>49</v>
      </c>
      <c r="C79" s="43" t="s">
        <v>277</v>
      </c>
      <c r="D79" s="69">
        <v>1.9587387674162699E-2</v>
      </c>
      <c r="E79" s="43">
        <f t="shared" si="7"/>
        <v>0.18953283520177117</v>
      </c>
      <c r="F79" s="71">
        <f t="shared" si="5"/>
        <v>18.953283520177116</v>
      </c>
      <c r="G79" s="84">
        <f t="shared" si="6"/>
        <v>193.89209041141191</v>
      </c>
      <c r="H79" s="43"/>
      <c r="I79" s="8"/>
      <c r="J79" s="8"/>
      <c r="K79" s="8"/>
      <c r="L79" s="8"/>
      <c r="M79" s="8"/>
      <c r="N79" s="8"/>
      <c r="O79" s="8"/>
      <c r="P79" s="8"/>
      <c r="Q79" s="8"/>
      <c r="R79" s="8"/>
      <c r="S79" s="8"/>
      <c r="T79" s="8"/>
      <c r="U79" s="8"/>
      <c r="V79" s="8"/>
      <c r="W79" s="8"/>
      <c r="X79" s="8"/>
      <c r="Y79" s="8"/>
      <c r="Z79" s="8"/>
      <c r="AA79" s="8"/>
      <c r="AB79" s="8"/>
      <c r="AC79" s="8"/>
    </row>
    <row r="80" spans="1:29" ht="14.4">
      <c r="A80" s="58"/>
      <c r="B80" s="69">
        <v>50</v>
      </c>
      <c r="C80" s="43" t="s">
        <v>278</v>
      </c>
      <c r="D80" s="69">
        <v>2.0993242309578102E-2</v>
      </c>
      <c r="E80" s="43">
        <f t="shared" si="7"/>
        <v>0.19461549338576895</v>
      </c>
      <c r="F80" s="71">
        <f t="shared" si="5"/>
        <v>19.461549338576894</v>
      </c>
      <c r="G80" s="84">
        <f t="shared" si="6"/>
        <v>199.09164973364162</v>
      </c>
      <c r="H80" s="43"/>
      <c r="I80" s="8"/>
      <c r="J80" s="8"/>
      <c r="K80" s="8"/>
      <c r="L80" s="8"/>
      <c r="M80" s="8"/>
      <c r="N80" s="8"/>
      <c r="O80" s="8"/>
      <c r="P80" s="8"/>
      <c r="Q80" s="8"/>
      <c r="R80" s="8"/>
      <c r="S80" s="8"/>
      <c r="T80" s="8"/>
      <c r="U80" s="8"/>
      <c r="V80" s="8"/>
      <c r="W80" s="8"/>
      <c r="X80" s="8"/>
      <c r="Y80" s="8"/>
      <c r="Z80" s="8"/>
      <c r="AA80" s="8"/>
      <c r="AB80" s="8"/>
      <c r="AC80" s="8"/>
    </row>
    <row r="81" spans="1:29" ht="14.4">
      <c r="A81" s="58"/>
      <c r="B81" s="69">
        <v>51</v>
      </c>
      <c r="C81" s="43" t="s">
        <v>279</v>
      </c>
      <c r="D81" s="69">
        <v>2.2499999999999999E-2</v>
      </c>
      <c r="E81" s="43">
        <f t="shared" si="7"/>
        <v>0.199808363369783</v>
      </c>
      <c r="F81" s="71">
        <f t="shared" si="5"/>
        <v>19.9808363369783</v>
      </c>
      <c r="G81" s="84">
        <f t="shared" si="6"/>
        <v>204.40395572728801</v>
      </c>
      <c r="H81" s="43"/>
      <c r="I81" s="8"/>
      <c r="J81" s="8"/>
      <c r="K81" s="8"/>
      <c r="L81" s="8"/>
      <c r="M81" s="8"/>
      <c r="N81" s="8"/>
      <c r="O81" s="8"/>
      <c r="P81" s="8"/>
      <c r="Q81" s="8"/>
      <c r="R81" s="8"/>
      <c r="S81" s="8"/>
      <c r="T81" s="8"/>
      <c r="U81" s="8"/>
      <c r="V81" s="8"/>
      <c r="W81" s="8"/>
      <c r="X81" s="8"/>
      <c r="Y81" s="8"/>
      <c r="Z81" s="8"/>
      <c r="AA81" s="8"/>
      <c r="AB81" s="8"/>
      <c r="AC81" s="8"/>
    </row>
    <row r="82" spans="1:29" ht="14.4">
      <c r="A82" s="58"/>
      <c r="B82" s="69">
        <v>52</v>
      </c>
      <c r="C82" s="43" t="s">
        <v>280</v>
      </c>
      <c r="D82" s="69">
        <v>2.4114902907066499E-2</v>
      </c>
      <c r="E82" s="43">
        <f t="shared" si="7"/>
        <v>0.20510846473841526</v>
      </c>
      <c r="F82" s="71">
        <f t="shared" si="5"/>
        <v>20.510846473841525</v>
      </c>
      <c r="G82" s="84">
        <f t="shared" si="6"/>
        <v>209.82595942739883</v>
      </c>
      <c r="H82" s="43"/>
      <c r="I82" s="8"/>
      <c r="J82" s="8"/>
      <c r="K82" s="8"/>
      <c r="L82" s="8"/>
      <c r="M82" s="8"/>
      <c r="N82" s="8"/>
      <c r="O82" s="8"/>
      <c r="P82" s="8"/>
      <c r="Q82" s="8"/>
      <c r="R82" s="8"/>
      <c r="S82" s="8"/>
      <c r="T82" s="8"/>
      <c r="U82" s="8"/>
      <c r="V82" s="8"/>
      <c r="W82" s="8"/>
      <c r="X82" s="8"/>
      <c r="Y82" s="8"/>
      <c r="Z82" s="8"/>
      <c r="AA82" s="8"/>
      <c r="AB82" s="8"/>
      <c r="AC82" s="8"/>
    </row>
    <row r="83" spans="1:29" ht="14.4">
      <c r="A83" s="58"/>
      <c r="B83" s="69">
        <v>53</v>
      </c>
      <c r="C83" s="43" t="s">
        <v>281</v>
      </c>
      <c r="D83" s="69">
        <v>2.5845712987433201E-2</v>
      </c>
      <c r="E83" s="43">
        <f t="shared" si="7"/>
        <v>0.21051268951815452</v>
      </c>
      <c r="F83" s="71">
        <f t="shared" si="5"/>
        <v>21.051268951815452</v>
      </c>
      <c r="G83" s="84">
        <f t="shared" si="6"/>
        <v>215.35448137707206</v>
      </c>
      <c r="H83" s="43"/>
      <c r="I83" s="8"/>
      <c r="J83" s="8"/>
      <c r="K83" s="8"/>
      <c r="L83" s="8"/>
      <c r="M83" s="8"/>
      <c r="N83" s="8"/>
      <c r="O83" s="8"/>
      <c r="P83" s="8"/>
      <c r="Q83" s="8"/>
      <c r="R83" s="8"/>
      <c r="S83" s="8"/>
      <c r="T83" s="8"/>
      <c r="U83" s="8"/>
      <c r="V83" s="8"/>
      <c r="W83" s="8"/>
      <c r="X83" s="8"/>
      <c r="Y83" s="8"/>
      <c r="Z83" s="8"/>
      <c r="AA83" s="8"/>
      <c r="AB83" s="8"/>
      <c r="AC83" s="8"/>
    </row>
    <row r="84" spans="1:29" ht="14.4">
      <c r="A84" s="58"/>
      <c r="B84" s="69">
        <v>54</v>
      </c>
      <c r="C84" s="43" t="s">
        <v>282</v>
      </c>
      <c r="D84" s="69">
        <v>2.7700749300260601E-2</v>
      </c>
      <c r="E84" s="43">
        <f t="shared" si="7"/>
        <v>0.21601782392892488</v>
      </c>
      <c r="F84" s="71">
        <f t="shared" si="5"/>
        <v>21.601782392892488</v>
      </c>
      <c r="G84" s="84">
        <f t="shared" si="6"/>
        <v>220.98623387929015</v>
      </c>
      <c r="H84" s="43"/>
      <c r="I84" s="8"/>
      <c r="J84" s="8"/>
      <c r="K84" s="8"/>
      <c r="L84" s="8"/>
      <c r="M84" s="8"/>
      <c r="N84" s="8"/>
      <c r="O84" s="8"/>
      <c r="P84" s="8"/>
      <c r="Q84" s="8"/>
      <c r="R84" s="8"/>
      <c r="S84" s="8"/>
      <c r="T84" s="8"/>
      <c r="U84" s="8"/>
      <c r="V84" s="8"/>
      <c r="W84" s="8"/>
      <c r="X84" s="8"/>
      <c r="Y84" s="8"/>
      <c r="Z84" s="8"/>
      <c r="AA84" s="8"/>
      <c r="AB84" s="8"/>
      <c r="AC84" s="8"/>
    </row>
    <row r="85" spans="1:29" ht="14.4">
      <c r="A85" s="58"/>
      <c r="B85" s="69">
        <v>55</v>
      </c>
      <c r="C85" s="43" t="s">
        <v>283</v>
      </c>
      <c r="D85" s="69">
        <v>2.9688927992390101E-2</v>
      </c>
      <c r="E85" s="43">
        <f t="shared" si="7"/>
        <v>0.22162056974514555</v>
      </c>
      <c r="F85" s="71">
        <f t="shared" si="5"/>
        <v>22.162056974514556</v>
      </c>
      <c r="G85" s="84">
        <f t="shared" si="6"/>
        <v>226.7178428492839</v>
      </c>
      <c r="H85" s="43"/>
      <c r="I85" s="8"/>
      <c r="J85" s="8"/>
      <c r="K85" s="8"/>
      <c r="L85" s="8"/>
      <c r="M85" s="8"/>
      <c r="N85" s="8"/>
      <c r="O85" s="8"/>
      <c r="P85" s="8"/>
      <c r="Q85" s="8"/>
      <c r="R85" s="8"/>
      <c r="S85" s="8"/>
      <c r="T85" s="8"/>
      <c r="U85" s="8"/>
      <c r="V85" s="8"/>
      <c r="W85" s="8"/>
      <c r="X85" s="8"/>
      <c r="Y85" s="8"/>
      <c r="Z85" s="8"/>
      <c r="AA85" s="8"/>
      <c r="AB85" s="8"/>
      <c r="AC85" s="8"/>
    </row>
    <row r="86" spans="1:29" ht="14.4">
      <c r="A86" s="58"/>
      <c r="B86" s="69">
        <v>56</v>
      </c>
      <c r="C86" s="43" t="s">
        <v>284</v>
      </c>
      <c r="D86" s="69">
        <v>3.1819805153394602E-2</v>
      </c>
      <c r="E86" s="43">
        <f t="shared" si="7"/>
        <v>0.22731756502218384</v>
      </c>
      <c r="F86" s="71">
        <f t="shared" si="5"/>
        <v>22.731756502218385</v>
      </c>
      <c r="G86" s="84">
        <f t="shared" si="6"/>
        <v>232.54586901769406</v>
      </c>
      <c r="H86" s="43"/>
      <c r="I86" s="8"/>
      <c r="J86" s="8"/>
      <c r="K86" s="8"/>
      <c r="L86" s="8"/>
      <c r="M86" s="8"/>
      <c r="N86" s="8"/>
      <c r="O86" s="8"/>
      <c r="P86" s="8"/>
      <c r="Q86" s="8"/>
      <c r="R86" s="8"/>
      <c r="S86" s="8"/>
      <c r="T86" s="8"/>
      <c r="U86" s="8"/>
      <c r="V86" s="8"/>
      <c r="W86" s="8"/>
      <c r="X86" s="8"/>
      <c r="Y86" s="8"/>
      <c r="Z86" s="8"/>
      <c r="AA86" s="8"/>
      <c r="AB86" s="8"/>
      <c r="AC86" s="8"/>
    </row>
    <row r="87" spans="1:29" ht="14.4">
      <c r="A87" s="58"/>
      <c r="B87" s="69">
        <v>57</v>
      </c>
      <c r="C87" s="43" t="s">
        <v>285</v>
      </c>
      <c r="D87" s="69">
        <v>3.4103622746483903E-2</v>
      </c>
      <c r="E87" s="43">
        <f t="shared" si="7"/>
        <v>0.23310540397622712</v>
      </c>
      <c r="F87" s="71">
        <f t="shared" si="5"/>
        <v>23.310540397622713</v>
      </c>
      <c r="G87" s="84">
        <f t="shared" si="6"/>
        <v>238.46682826768034</v>
      </c>
      <c r="H87" s="43"/>
      <c r="I87" s="8"/>
      <c r="J87" s="8"/>
      <c r="K87" s="8"/>
      <c r="L87" s="8"/>
      <c r="M87" s="8"/>
      <c r="N87" s="8"/>
      <c r="O87" s="8"/>
      <c r="P87" s="8"/>
      <c r="Q87" s="8"/>
      <c r="R87" s="8"/>
      <c r="S87" s="8"/>
      <c r="T87" s="8"/>
      <c r="U87" s="8"/>
      <c r="V87" s="8"/>
      <c r="W87" s="8"/>
      <c r="X87" s="8"/>
      <c r="Y87" s="8"/>
      <c r="Z87" s="8"/>
      <c r="AA87" s="8"/>
      <c r="AB87" s="8"/>
      <c r="AC87" s="8"/>
    </row>
    <row r="88" spans="1:29" ht="14.4">
      <c r="A88" s="58"/>
      <c r="B88" s="69">
        <v>58</v>
      </c>
      <c r="C88" s="43" t="s">
        <v>286</v>
      </c>
      <c r="D88" s="69">
        <v>3.6551357836030599E-2</v>
      </c>
      <c r="E88" s="43">
        <f t="shared" si="7"/>
        <v>0.23898065583944603</v>
      </c>
      <c r="F88" s="71">
        <f t="shared" si="5"/>
        <v>23.898065583944604</v>
      </c>
      <c r="G88" s="84">
        <f t="shared" si="6"/>
        <v>244.47721092375329</v>
      </c>
      <c r="H88" s="43"/>
      <c r="I88" s="8"/>
      <c r="J88" s="8"/>
      <c r="K88" s="8"/>
      <c r="L88" s="8"/>
      <c r="M88" s="8"/>
      <c r="N88" s="8"/>
      <c r="O88" s="8"/>
      <c r="P88" s="8"/>
      <c r="Q88" s="8"/>
      <c r="R88" s="8"/>
      <c r="S88" s="8"/>
      <c r="T88" s="8"/>
      <c r="U88" s="8"/>
      <c r="V88" s="8"/>
      <c r="W88" s="8"/>
      <c r="X88" s="8"/>
      <c r="Y88" s="8"/>
      <c r="Z88" s="8"/>
      <c r="AA88" s="8"/>
      <c r="AB88" s="8"/>
      <c r="AC88" s="8"/>
    </row>
    <row r="89" spans="1:29" ht="14.4">
      <c r="A89" s="58"/>
      <c r="B89" s="69">
        <v>59</v>
      </c>
      <c r="C89" s="43" t="s">
        <v>287</v>
      </c>
      <c r="D89" s="69">
        <v>3.9174775348325502E-2</v>
      </c>
      <c r="E89" s="43">
        <f t="shared" si="7"/>
        <v>0.24493988254667393</v>
      </c>
      <c r="F89" s="71">
        <f t="shared" si="5"/>
        <v>24.493988254667393</v>
      </c>
      <c r="G89" s="84">
        <f t="shared" si="6"/>
        <v>250.57349984524743</v>
      </c>
      <c r="H89" s="43"/>
      <c r="I89" s="8"/>
      <c r="J89" s="8"/>
      <c r="K89" s="8"/>
      <c r="L89" s="8"/>
      <c r="M89" s="8"/>
      <c r="N89" s="8"/>
      <c r="O89" s="8"/>
      <c r="P89" s="8"/>
      <c r="Q89" s="8"/>
      <c r="R89" s="8"/>
      <c r="S89" s="8"/>
      <c r="T89" s="8"/>
      <c r="U89" s="8"/>
      <c r="V89" s="8"/>
      <c r="W89" s="8"/>
      <c r="X89" s="8"/>
      <c r="Y89" s="8"/>
      <c r="Z89" s="8"/>
      <c r="AA89" s="8"/>
      <c r="AB89" s="8"/>
      <c r="AC89" s="8"/>
    </row>
    <row r="90" spans="1:29" ht="14.4">
      <c r="A90" s="58"/>
      <c r="B90" s="69">
        <v>60</v>
      </c>
      <c r="C90" s="43" t="s">
        <v>288</v>
      </c>
      <c r="D90" s="69">
        <v>4.19864846191563E-2</v>
      </c>
      <c r="E90" s="43">
        <f t="shared" si="7"/>
        <v>0.25097965514365161</v>
      </c>
      <c r="F90" s="71">
        <f t="shared" si="5"/>
        <v>25.097965514365161</v>
      </c>
      <c r="G90" s="84">
        <f t="shared" si="6"/>
        <v>256.75218721195563</v>
      </c>
      <c r="H90" s="43"/>
      <c r="I90" s="8"/>
      <c r="J90" s="8"/>
      <c r="K90" s="8"/>
      <c r="L90" s="8"/>
      <c r="M90" s="8"/>
      <c r="N90" s="8"/>
      <c r="O90" s="8"/>
      <c r="P90" s="8"/>
      <c r="Q90" s="8"/>
      <c r="R90" s="8"/>
      <c r="S90" s="8"/>
      <c r="T90" s="8"/>
      <c r="U90" s="8"/>
      <c r="V90" s="8"/>
      <c r="W90" s="8"/>
      <c r="X90" s="8"/>
      <c r="Y90" s="8"/>
      <c r="Z90" s="8"/>
      <c r="AA90" s="8"/>
      <c r="AB90" s="8"/>
      <c r="AC90" s="8"/>
    </row>
    <row r="91" spans="1:29" ht="14.4">
      <c r="A91" s="58"/>
      <c r="B91" s="69">
        <v>61</v>
      </c>
      <c r="C91" s="43" t="s">
        <v>289</v>
      </c>
      <c r="D91" s="69">
        <v>4.4999999999999998E-2</v>
      </c>
      <c r="E91" s="43">
        <f t="shared" si="7"/>
        <v>0.25709656883927079</v>
      </c>
      <c r="F91" s="71">
        <f t="shared" si="5"/>
        <v>25.709656883927078</v>
      </c>
      <c r="G91" s="84">
        <f t="shared" si="6"/>
        <v>263.00978992257404</v>
      </c>
      <c r="H91" s="43"/>
      <c r="I91" s="8"/>
      <c r="J91" s="8"/>
      <c r="K91" s="8"/>
      <c r="L91" s="8"/>
      <c r="M91" s="8"/>
      <c r="N91" s="8"/>
      <c r="O91" s="8"/>
      <c r="P91" s="8"/>
      <c r="Q91" s="8"/>
      <c r="R91" s="8"/>
      <c r="S91" s="8"/>
      <c r="T91" s="8"/>
      <c r="U91" s="8"/>
      <c r="V91" s="8"/>
      <c r="W91" s="8"/>
      <c r="X91" s="8"/>
      <c r="Y91" s="8"/>
      <c r="Z91" s="8"/>
      <c r="AA91" s="8"/>
      <c r="AB91" s="8"/>
      <c r="AC91" s="8"/>
    </row>
    <row r="92" spans="1:29" ht="14.4">
      <c r="A92" s="58"/>
      <c r="B92" s="69">
        <v>62</v>
      </c>
      <c r="C92" s="43" t="s">
        <v>290</v>
      </c>
      <c r="D92" s="69">
        <v>4.8229805814133102E-2</v>
      </c>
      <c r="E92" s="43">
        <f t="shared" si="7"/>
        <v>0.26328725665450847</v>
      </c>
      <c r="F92" s="71">
        <f t="shared" si="5"/>
        <v>26.328725665450847</v>
      </c>
      <c r="G92" s="84">
        <f t="shared" si="6"/>
        <v>269.34286355756217</v>
      </c>
      <c r="H92" s="43"/>
      <c r="I92" s="8"/>
      <c r="J92" s="8"/>
      <c r="K92" s="8"/>
      <c r="L92" s="8"/>
      <c r="M92" s="8"/>
      <c r="N92" s="8"/>
      <c r="O92" s="8"/>
      <c r="P92" s="8"/>
      <c r="Q92" s="8"/>
      <c r="R92" s="8"/>
      <c r="S92" s="8"/>
      <c r="T92" s="8"/>
      <c r="U92" s="8"/>
      <c r="V92" s="8"/>
      <c r="W92" s="8"/>
      <c r="X92" s="8"/>
      <c r="Y92" s="8"/>
      <c r="Z92" s="8"/>
      <c r="AA92" s="8"/>
      <c r="AB92" s="8"/>
      <c r="AC92" s="8"/>
    </row>
    <row r="93" spans="1:29" ht="14.4">
      <c r="A93" s="58"/>
      <c r="B93" s="69">
        <v>63</v>
      </c>
      <c r="C93" s="43" t="s">
        <v>291</v>
      </c>
      <c r="D93" s="69">
        <v>5.1691425974866499E-2</v>
      </c>
      <c r="E93" s="43">
        <f t="shared" si="7"/>
        <v>0.26954840164830057</v>
      </c>
      <c r="F93" s="71">
        <f t="shared" si="5"/>
        <v>26.954840164830056</v>
      </c>
      <c r="G93" s="84">
        <f t="shared" si="6"/>
        <v>275.74801488621148</v>
      </c>
      <c r="H93" s="43"/>
      <c r="I93" s="8"/>
      <c r="J93" s="8"/>
      <c r="K93" s="8"/>
      <c r="L93" s="8"/>
      <c r="M93" s="8"/>
      <c r="N93" s="8"/>
      <c r="O93" s="8"/>
      <c r="P93" s="8"/>
      <c r="Q93" s="8"/>
      <c r="R93" s="8"/>
      <c r="S93" s="8"/>
      <c r="T93" s="8"/>
      <c r="U93" s="8"/>
      <c r="V93" s="8"/>
      <c r="W93" s="8"/>
      <c r="X93" s="8"/>
      <c r="Y93" s="8"/>
      <c r="Z93" s="8"/>
      <c r="AA93" s="8"/>
      <c r="AB93" s="8"/>
      <c r="AC93" s="8"/>
    </row>
    <row r="94" spans="1:29" ht="14.4">
      <c r="A94" s="58"/>
      <c r="B94" s="69">
        <v>64</v>
      </c>
      <c r="C94" s="43" t="s">
        <v>292</v>
      </c>
      <c r="D94" s="69">
        <v>5.5401498600521203E-2</v>
      </c>
      <c r="E94" s="43">
        <f t="shared" si="7"/>
        <v>0.27587674772511239</v>
      </c>
      <c r="F94" s="71">
        <f t="shared" si="5"/>
        <v>27.587674772511239</v>
      </c>
      <c r="G94" s="84">
        <f t="shared" si="6"/>
        <v>282.22191292278995</v>
      </c>
      <c r="H94" s="43"/>
      <c r="I94" s="8"/>
      <c r="J94" s="8"/>
      <c r="K94" s="8"/>
      <c r="L94" s="8"/>
      <c r="M94" s="8"/>
      <c r="N94" s="8"/>
      <c r="O94" s="8"/>
      <c r="P94" s="8"/>
      <c r="Q94" s="8"/>
      <c r="R94" s="8"/>
      <c r="S94" s="8"/>
      <c r="T94" s="8"/>
      <c r="U94" s="8"/>
      <c r="V94" s="8"/>
      <c r="W94" s="8"/>
      <c r="X94" s="8"/>
      <c r="Y94" s="8"/>
      <c r="Z94" s="8"/>
      <c r="AA94" s="8"/>
      <c r="AB94" s="8"/>
      <c r="AC94" s="8"/>
    </row>
    <row r="95" spans="1:29" ht="14.4">
      <c r="A95" s="58"/>
      <c r="B95" s="69">
        <v>65</v>
      </c>
      <c r="C95" s="43" t="s">
        <v>293</v>
      </c>
      <c r="D95" s="69">
        <v>5.9377855984780202E-2</v>
      </c>
      <c r="E95" s="43">
        <f t="shared" si="7"/>
        <v>0.28226910905021624</v>
      </c>
      <c r="F95" s="71">
        <f t="shared" si="5"/>
        <v>28.226910905021622</v>
      </c>
      <c r="G95" s="84">
        <f t="shared" si="6"/>
        <v>288.76129855837121</v>
      </c>
      <c r="H95" s="43"/>
      <c r="I95" s="8"/>
      <c r="J95" s="8"/>
      <c r="K95" s="8"/>
      <c r="L95" s="8"/>
      <c r="M95" s="8"/>
      <c r="N95" s="8"/>
      <c r="O95" s="8"/>
      <c r="P95" s="8"/>
      <c r="Q95" s="8"/>
      <c r="R95" s="8"/>
      <c r="S95" s="8"/>
      <c r="T95" s="8"/>
      <c r="U95" s="8"/>
      <c r="V95" s="8"/>
      <c r="W95" s="8"/>
      <c r="X95" s="8"/>
      <c r="Y95" s="8"/>
      <c r="Z95" s="8"/>
      <c r="AA95" s="8"/>
      <c r="AB95" s="8"/>
      <c r="AC95" s="8"/>
    </row>
    <row r="96" spans="1:29" ht="14.4">
      <c r="A96" s="58"/>
      <c r="B96" s="69">
        <v>66</v>
      </c>
      <c r="C96" s="43" t="s">
        <v>294</v>
      </c>
      <c r="D96" s="69">
        <v>6.3639610306789204E-2</v>
      </c>
      <c r="E96" s="43">
        <f t="shared" si="7"/>
        <v>0.28872237811658641</v>
      </c>
      <c r="F96" s="71">
        <f t="shared" si="5"/>
        <v>28.872237811658643</v>
      </c>
      <c r="G96" s="84">
        <f t="shared" si="6"/>
        <v>295.36299281326791</v>
      </c>
      <c r="H96" s="43"/>
      <c r="I96" s="8"/>
      <c r="J96" s="8"/>
      <c r="K96" s="8"/>
      <c r="L96" s="8"/>
      <c r="M96" s="8"/>
      <c r="N96" s="8"/>
      <c r="O96" s="8"/>
      <c r="P96" s="8"/>
      <c r="Q96" s="8"/>
      <c r="R96" s="8"/>
      <c r="S96" s="8"/>
      <c r="T96" s="8"/>
      <c r="U96" s="8"/>
      <c r="V96" s="8"/>
      <c r="W96" s="8"/>
      <c r="X96" s="8"/>
      <c r="Y96" s="8"/>
      <c r="Z96" s="8"/>
      <c r="AA96" s="8"/>
      <c r="AB96" s="8"/>
      <c r="AC96" s="8"/>
    </row>
    <row r="97" spans="1:29" ht="14.4">
      <c r="A97" s="58"/>
      <c r="B97" s="69">
        <v>67</v>
      </c>
      <c r="C97" s="43" t="s">
        <v>295</v>
      </c>
      <c r="D97" s="69">
        <v>6.8207245492967902E-2</v>
      </c>
      <c r="E97" s="43">
        <f t="shared" si="7"/>
        <v>0.29523353252193812</v>
      </c>
      <c r="F97" s="71">
        <f t="shared" si="5"/>
        <v>29.523353252193811</v>
      </c>
      <c r="G97" s="84">
        <f t="shared" si="6"/>
        <v>302.02390376994271</v>
      </c>
      <c r="H97" s="43"/>
      <c r="I97" s="8"/>
      <c r="J97" s="8"/>
      <c r="K97" s="8"/>
      <c r="L97" s="8"/>
      <c r="M97" s="8"/>
      <c r="N97" s="8"/>
      <c r="O97" s="8"/>
      <c r="P97" s="8"/>
      <c r="Q97" s="8"/>
      <c r="R97" s="8"/>
      <c r="S97" s="8"/>
      <c r="T97" s="8"/>
      <c r="U97" s="8"/>
      <c r="V97" s="8"/>
      <c r="W97" s="8"/>
      <c r="X97" s="8"/>
      <c r="Y97" s="8"/>
      <c r="Z97" s="8"/>
      <c r="AA97" s="8"/>
      <c r="AB97" s="8"/>
      <c r="AC97" s="8"/>
    </row>
    <row r="98" spans="1:29" ht="14.4">
      <c r="A98" s="58"/>
      <c r="B98" s="69">
        <v>68</v>
      </c>
      <c r="C98" s="43" t="s">
        <v>296</v>
      </c>
      <c r="D98" s="69">
        <v>7.31027156720611E-2</v>
      </c>
      <c r="E98" s="43">
        <f t="shared" si="7"/>
        <v>0.30179964052589697</v>
      </c>
      <c r="F98" s="71">
        <f t="shared" si="5"/>
        <v>30.179964052589696</v>
      </c>
      <c r="G98" s="84">
        <f t="shared" si="6"/>
        <v>308.74103225799263</v>
      </c>
      <c r="H98" s="43"/>
      <c r="I98" s="8"/>
      <c r="J98" s="8"/>
      <c r="K98" s="8"/>
      <c r="L98" s="8"/>
      <c r="M98" s="8"/>
      <c r="N98" s="8"/>
      <c r="O98" s="8"/>
      <c r="P98" s="8"/>
      <c r="Q98" s="8"/>
      <c r="R98" s="8"/>
      <c r="S98" s="8"/>
      <c r="T98" s="8"/>
      <c r="U98" s="8"/>
      <c r="V98" s="8"/>
      <c r="W98" s="8"/>
      <c r="X98" s="8"/>
      <c r="Y98" s="8"/>
      <c r="Z98" s="8"/>
      <c r="AA98" s="8"/>
      <c r="AB98" s="8"/>
      <c r="AC98" s="8"/>
    </row>
    <row r="99" spans="1:29" ht="14.4">
      <c r="A99" s="58"/>
      <c r="B99" s="69">
        <v>69</v>
      </c>
      <c r="C99" s="43" t="s">
        <v>297</v>
      </c>
      <c r="D99" s="69">
        <v>7.8349550696651102E-2</v>
      </c>
      <c r="E99" s="43">
        <f t="shared" si="7"/>
        <v>0.3084178654658058</v>
      </c>
      <c r="F99" s="71">
        <f t="shared" si="5"/>
        <v>30.841786546580579</v>
      </c>
      <c r="G99" s="84">
        <f t="shared" si="6"/>
        <v>315.51147637151934</v>
      </c>
      <c r="H99" s="43"/>
      <c r="I99" s="8"/>
      <c r="J99" s="8"/>
      <c r="K99" s="8"/>
      <c r="L99" s="8"/>
      <c r="M99" s="8"/>
      <c r="N99" s="8"/>
      <c r="O99" s="8"/>
      <c r="P99" s="8"/>
      <c r="Q99" s="8"/>
      <c r="R99" s="8"/>
      <c r="S99" s="8"/>
      <c r="T99" s="8"/>
      <c r="U99" s="8"/>
      <c r="V99" s="8"/>
      <c r="W99" s="8"/>
      <c r="X99" s="8"/>
      <c r="Y99" s="8"/>
      <c r="Z99" s="8"/>
      <c r="AA99" s="8"/>
      <c r="AB99" s="8"/>
      <c r="AC99" s="8"/>
    </row>
    <row r="100" spans="1:29" ht="14.4">
      <c r="A100" s="58"/>
      <c r="B100" s="69">
        <v>70</v>
      </c>
      <c r="C100" s="43" t="s">
        <v>298</v>
      </c>
      <c r="D100" s="69">
        <v>8.39729692383126E-2</v>
      </c>
      <c r="E100" s="43">
        <f t="shared" si="7"/>
        <v>0.31508546911550717</v>
      </c>
      <c r="F100" s="71">
        <f t="shared" si="5"/>
        <v>31.508546911550717</v>
      </c>
      <c r="G100" s="84">
        <f t="shared" si="6"/>
        <v>322.33243490516384</v>
      </c>
      <c r="H100" s="43"/>
      <c r="I100" s="8"/>
      <c r="J100" s="8"/>
      <c r="K100" s="8"/>
      <c r="L100" s="8"/>
      <c r="M100" s="8"/>
      <c r="N100" s="8"/>
      <c r="O100" s="8"/>
      <c r="P100" s="8"/>
      <c r="Q100" s="8"/>
      <c r="R100" s="8"/>
      <c r="S100" s="8"/>
      <c r="T100" s="8"/>
      <c r="U100" s="8"/>
      <c r="V100" s="8"/>
      <c r="W100" s="8"/>
      <c r="X100" s="8"/>
      <c r="Y100" s="8"/>
      <c r="Z100" s="8"/>
      <c r="AA100" s="8"/>
      <c r="AB100" s="8"/>
      <c r="AC100" s="8"/>
    </row>
    <row r="101" spans="1:29" ht="14.4">
      <c r="A101" s="58"/>
      <c r="B101" s="69">
        <v>71</v>
      </c>
      <c r="C101" s="43" t="s">
        <v>299</v>
      </c>
      <c r="D101" s="69">
        <v>0.09</v>
      </c>
      <c r="E101" s="43">
        <f t="shared" si="7"/>
        <v>0.32179981407490377</v>
      </c>
      <c r="F101" s="71">
        <f t="shared" si="5"/>
        <v>32.179981407490374</v>
      </c>
      <c r="G101" s="84">
        <f t="shared" si="6"/>
        <v>329.20120979862656</v>
      </c>
      <c r="H101" s="43"/>
      <c r="I101" s="8"/>
      <c r="J101" s="8"/>
      <c r="K101" s="8"/>
      <c r="L101" s="8"/>
      <c r="M101" s="8"/>
      <c r="N101" s="8"/>
      <c r="O101" s="8"/>
      <c r="P101" s="8"/>
      <c r="Q101" s="8"/>
      <c r="R101" s="8"/>
      <c r="S101" s="8"/>
      <c r="T101" s="8"/>
      <c r="U101" s="8"/>
      <c r="V101" s="8"/>
      <c r="W101" s="8"/>
      <c r="X101" s="8"/>
      <c r="Y101" s="8"/>
      <c r="Z101" s="8"/>
      <c r="AA101" s="8"/>
      <c r="AB101" s="8"/>
      <c r="AC101" s="8"/>
    </row>
    <row r="102" spans="1:29" ht="14.4">
      <c r="A102" s="58"/>
      <c r="B102" s="69">
        <v>72</v>
      </c>
      <c r="C102" s="43" t="s">
        <v>300</v>
      </c>
      <c r="D102" s="69">
        <v>9.6459611628266301E-2</v>
      </c>
      <c r="E102" s="43">
        <f t="shared" si="7"/>
        <v>0.32855836527947002</v>
      </c>
      <c r="F102" s="71">
        <f t="shared" si="5"/>
        <v>32.855836527947005</v>
      </c>
      <c r="G102" s="84">
        <f t="shared" si="6"/>
        <v>336.11520768089781</v>
      </c>
      <c r="H102" s="43"/>
      <c r="I102" s="8"/>
      <c r="J102" s="8"/>
      <c r="K102" s="8"/>
      <c r="L102" s="8"/>
      <c r="M102" s="8"/>
      <c r="N102" s="8"/>
      <c r="O102" s="8"/>
      <c r="P102" s="8"/>
      <c r="Q102" s="8"/>
      <c r="R102" s="8"/>
      <c r="S102" s="8"/>
      <c r="T102" s="8"/>
      <c r="U102" s="8"/>
      <c r="V102" s="8"/>
      <c r="W102" s="8"/>
      <c r="X102" s="8"/>
      <c r="Y102" s="8"/>
      <c r="Z102" s="8"/>
      <c r="AA102" s="8"/>
      <c r="AB102" s="8"/>
      <c r="AC102" s="8"/>
    </row>
    <row r="103" spans="1:29" ht="14.4">
      <c r="A103" s="58"/>
      <c r="B103" s="69">
        <v>73</v>
      </c>
      <c r="C103" s="43" t="s">
        <v>301</v>
      </c>
      <c r="D103" s="69">
        <v>0.103382851949733</v>
      </c>
      <c r="E103" s="43">
        <f t="shared" si="7"/>
        <v>0.33535869071851443</v>
      </c>
      <c r="F103" s="71">
        <f t="shared" si="5"/>
        <v>33.535869071851444</v>
      </c>
      <c r="G103" s="84">
        <f t="shared" si="6"/>
        <v>343.07194060504025</v>
      </c>
      <c r="H103" s="43"/>
      <c r="I103" s="8"/>
      <c r="J103" s="8"/>
      <c r="K103" s="8"/>
      <c r="L103" s="8"/>
      <c r="M103" s="8"/>
      <c r="N103" s="8"/>
      <c r="O103" s="8"/>
      <c r="P103" s="8"/>
      <c r="Q103" s="8"/>
      <c r="R103" s="8"/>
      <c r="S103" s="8"/>
      <c r="T103" s="8"/>
      <c r="U103" s="8"/>
      <c r="V103" s="8"/>
      <c r="W103" s="8"/>
      <c r="X103" s="8"/>
      <c r="Y103" s="8"/>
      <c r="Z103" s="8"/>
      <c r="AA103" s="8"/>
      <c r="AB103" s="8"/>
      <c r="AC103" s="8"/>
    </row>
    <row r="104" spans="1:29" ht="14.4">
      <c r="A104" s="58"/>
      <c r="B104" s="69">
        <v>74</v>
      </c>
      <c r="C104" s="43" t="s">
        <v>302</v>
      </c>
      <c r="D104" s="69">
        <v>0.110802997201042</v>
      </c>
      <c r="E104" s="43">
        <f t="shared" si="7"/>
        <v>0.34219846144914562</v>
      </c>
      <c r="F104" s="71">
        <f t="shared" si="5"/>
        <v>34.219846144914563</v>
      </c>
      <c r="G104" s="84">
        <f t="shared" si="6"/>
        <v>350.06902606247598</v>
      </c>
      <c r="H104" s="43"/>
      <c r="I104" s="8"/>
      <c r="J104" s="8"/>
      <c r="K104" s="8"/>
      <c r="L104" s="8"/>
      <c r="M104" s="8"/>
      <c r="N104" s="8"/>
      <c r="O104" s="8"/>
      <c r="P104" s="8"/>
      <c r="Q104" s="8"/>
      <c r="R104" s="8"/>
      <c r="S104" s="8"/>
      <c r="T104" s="8"/>
      <c r="U104" s="8"/>
      <c r="V104" s="8"/>
      <c r="W104" s="8"/>
      <c r="X104" s="8"/>
      <c r="Y104" s="8"/>
      <c r="Z104" s="8"/>
      <c r="AA104" s="8"/>
      <c r="AB104" s="8"/>
      <c r="AC104" s="8"/>
    </row>
    <row r="105" spans="1:29" ht="14.4">
      <c r="A105" s="58"/>
      <c r="B105" s="69">
        <v>75</v>
      </c>
      <c r="C105" s="43" t="s">
        <v>303</v>
      </c>
      <c r="D105" s="69">
        <v>0.11875571196956</v>
      </c>
      <c r="E105" s="43">
        <f t="shared" si="7"/>
        <v>0.34907545098989295</v>
      </c>
      <c r="F105" s="71">
        <f t="shared" si="5"/>
        <v>34.907545098989296</v>
      </c>
      <c r="G105" s="84">
        <f t="shared" si="6"/>
        <v>357.10418636266047</v>
      </c>
      <c r="H105" s="43"/>
      <c r="I105" s="8"/>
      <c r="J105" s="8"/>
      <c r="K105" s="8"/>
      <c r="L105" s="8"/>
      <c r="M105" s="8"/>
      <c r="N105" s="8"/>
      <c r="O105" s="8"/>
      <c r="P105" s="8"/>
      <c r="Q105" s="8"/>
      <c r="R105" s="8"/>
      <c r="S105" s="8"/>
      <c r="T105" s="8"/>
      <c r="U105" s="8"/>
      <c r="V105" s="8"/>
      <c r="W105" s="8"/>
      <c r="X105" s="8"/>
      <c r="Y105" s="8"/>
      <c r="Z105" s="8"/>
      <c r="AA105" s="8"/>
      <c r="AB105" s="8"/>
      <c r="AC105" s="8"/>
    </row>
    <row r="106" spans="1:29" ht="14.4">
      <c r="A106" s="58"/>
      <c r="B106" s="69">
        <v>76</v>
      </c>
      <c r="C106" s="43" t="s">
        <v>304</v>
      </c>
      <c r="D106" s="69">
        <v>0.12727922061357799</v>
      </c>
      <c r="E106" s="43">
        <f t="shared" si="7"/>
        <v>0.35598753417400308</v>
      </c>
      <c r="F106" s="71">
        <f t="shared" si="5"/>
        <v>35.59875341740031</v>
      </c>
      <c r="G106" s="84">
        <f t="shared" si="6"/>
        <v>364.17524746000515</v>
      </c>
      <c r="H106" s="43"/>
      <c r="I106" s="8"/>
      <c r="J106" s="8"/>
      <c r="K106" s="8"/>
      <c r="L106" s="8"/>
      <c r="M106" s="8"/>
      <c r="N106" s="8"/>
      <c r="O106" s="8"/>
      <c r="P106" s="8"/>
      <c r="Q106" s="8"/>
      <c r="R106" s="8"/>
      <c r="S106" s="8"/>
      <c r="T106" s="8"/>
      <c r="U106" s="8"/>
      <c r="V106" s="8"/>
      <c r="W106" s="8"/>
      <c r="X106" s="8"/>
      <c r="Y106" s="8"/>
      <c r="Z106" s="8"/>
      <c r="AA106" s="8"/>
      <c r="AB106" s="8"/>
      <c r="AC106" s="8"/>
    </row>
    <row r="107" spans="1:29" ht="14.4">
      <c r="A107" s="58"/>
      <c r="B107" s="69">
        <v>77</v>
      </c>
      <c r="C107" s="43" t="s">
        <v>305</v>
      </c>
      <c r="D107" s="69">
        <v>0.136414490985935</v>
      </c>
      <c r="E107" s="43">
        <f t="shared" si="7"/>
        <v>0.36293268553785613</v>
      </c>
      <c r="F107" s="71">
        <f t="shared" si="5"/>
        <v>36.293268553785616</v>
      </c>
      <c r="G107" s="84">
        <f t="shared" si="6"/>
        <v>371.28013730522684</v>
      </c>
      <c r="H107" s="43"/>
      <c r="I107" s="8"/>
      <c r="J107" s="8"/>
      <c r="K107" s="8"/>
      <c r="L107" s="8"/>
      <c r="M107" s="8"/>
      <c r="N107" s="8"/>
      <c r="O107" s="8"/>
      <c r="P107" s="8"/>
      <c r="Q107" s="8"/>
      <c r="R107" s="8"/>
      <c r="S107" s="8"/>
      <c r="T107" s="8"/>
      <c r="U107" s="8"/>
      <c r="V107" s="8"/>
      <c r="W107" s="8"/>
      <c r="X107" s="8"/>
      <c r="Y107" s="8"/>
      <c r="Z107" s="8"/>
      <c r="AA107" s="8"/>
      <c r="AB107" s="8"/>
      <c r="AC107" s="8"/>
    </row>
    <row r="108" spans="1:29" ht="14.4">
      <c r="A108" s="58"/>
      <c r="B108" s="69">
        <v>78</v>
      </c>
      <c r="C108" s="43" t="s">
        <v>306</v>
      </c>
      <c r="D108" s="69">
        <v>0.14620543134412201</v>
      </c>
      <c r="E108" s="43">
        <f t="shared" si="7"/>
        <v>0.36990897731488259</v>
      </c>
      <c r="F108" s="71">
        <f t="shared" si="5"/>
        <v>36.990897731488261</v>
      </c>
      <c r="G108" s="84">
        <f t="shared" si="6"/>
        <v>378.4168837931249</v>
      </c>
      <c r="H108" s="43"/>
      <c r="I108" s="8"/>
      <c r="J108" s="8"/>
      <c r="K108" s="8"/>
      <c r="L108" s="8"/>
      <c r="M108" s="8"/>
      <c r="N108" s="8"/>
      <c r="O108" s="8"/>
      <c r="P108" s="8"/>
      <c r="Q108" s="8"/>
      <c r="R108" s="8"/>
      <c r="S108" s="8"/>
      <c r="T108" s="8"/>
      <c r="U108" s="8"/>
      <c r="V108" s="8"/>
      <c r="W108" s="8"/>
      <c r="X108" s="8"/>
      <c r="Y108" s="8"/>
      <c r="Z108" s="8"/>
      <c r="AA108" s="8"/>
      <c r="AB108" s="8"/>
      <c r="AC108" s="8"/>
    </row>
    <row r="109" spans="1:29" ht="14.4">
      <c r="A109" s="58"/>
      <c r="B109" s="69">
        <v>79</v>
      </c>
      <c r="C109" s="43" t="s">
        <v>307</v>
      </c>
      <c r="D109" s="69">
        <v>0.15669910139330201</v>
      </c>
      <c r="E109" s="43">
        <f t="shared" si="7"/>
        <v>0.37691457710003323</v>
      </c>
      <c r="F109" s="71">
        <f t="shared" si="5"/>
        <v>37.69145771000332</v>
      </c>
      <c r="G109" s="84">
        <f t="shared" si="6"/>
        <v>385.58361237333401</v>
      </c>
      <c r="H109" s="43"/>
      <c r="I109" s="8"/>
      <c r="J109" s="8"/>
      <c r="K109" s="8"/>
      <c r="L109" s="8"/>
      <c r="M109" s="8"/>
      <c r="N109" s="8"/>
      <c r="O109" s="8"/>
      <c r="P109" s="8"/>
      <c r="Q109" s="8"/>
      <c r="R109" s="8"/>
      <c r="S109" s="8"/>
      <c r="T109" s="8"/>
      <c r="U109" s="8"/>
      <c r="V109" s="8"/>
      <c r="W109" s="8"/>
      <c r="X109" s="8"/>
      <c r="Y109" s="8"/>
      <c r="Z109" s="8"/>
      <c r="AA109" s="8"/>
      <c r="AB109" s="8"/>
      <c r="AC109" s="8"/>
    </row>
    <row r="110" spans="1:29" ht="14.4">
      <c r="A110" s="58"/>
      <c r="B110" s="69">
        <v>80</v>
      </c>
      <c r="C110" s="43" t="s">
        <v>85</v>
      </c>
      <c r="D110" s="69">
        <v>0.16794593847662501</v>
      </c>
      <c r="E110" s="43">
        <f t="shared" si="7"/>
        <v>0.38394774524439712</v>
      </c>
      <c r="F110" s="71">
        <f t="shared" si="5"/>
        <v>38.394774524439711</v>
      </c>
      <c r="G110" s="84">
        <f t="shared" si="6"/>
        <v>392.77854338501828</v>
      </c>
      <c r="H110" s="43"/>
      <c r="I110" s="8"/>
      <c r="J110" s="8"/>
      <c r="K110" s="8"/>
      <c r="L110" s="8"/>
      <c r="M110" s="8"/>
      <c r="N110" s="8"/>
      <c r="O110" s="8"/>
      <c r="P110" s="8"/>
      <c r="Q110" s="8"/>
      <c r="R110" s="8"/>
      <c r="S110" s="8"/>
      <c r="T110" s="8"/>
      <c r="U110" s="8"/>
      <c r="V110" s="8"/>
      <c r="W110" s="8"/>
      <c r="X110" s="8"/>
      <c r="Y110" s="8"/>
      <c r="Z110" s="8"/>
      <c r="AA110" s="8"/>
      <c r="AB110" s="8"/>
      <c r="AC110" s="8"/>
    </row>
    <row r="111" spans="1:29" ht="14.4">
      <c r="A111" s="58"/>
      <c r="B111" s="69">
        <v>81</v>
      </c>
      <c r="C111" s="43" t="s">
        <v>308</v>
      </c>
      <c r="D111" s="69">
        <v>0.18</v>
      </c>
      <c r="E111" s="43">
        <f t="shared" si="7"/>
        <v>0.39100683203408376</v>
      </c>
      <c r="F111" s="71">
        <f t="shared" si="5"/>
        <v>39.100683203408373</v>
      </c>
      <c r="G111" s="84">
        <f t="shared" si="6"/>
        <v>399.99998917086771</v>
      </c>
      <c r="H111" s="43"/>
      <c r="I111" s="8"/>
      <c r="J111" s="8"/>
      <c r="K111" s="8"/>
      <c r="L111" s="8"/>
      <c r="M111" s="8"/>
      <c r="N111" s="8"/>
      <c r="O111" s="8"/>
      <c r="P111" s="8"/>
      <c r="Q111" s="8"/>
      <c r="R111" s="8"/>
      <c r="S111" s="8"/>
      <c r="T111" s="8"/>
      <c r="U111" s="8"/>
      <c r="V111" s="8"/>
      <c r="W111" s="8"/>
      <c r="X111" s="8"/>
      <c r="Y111" s="8"/>
      <c r="Z111" s="8"/>
      <c r="AA111" s="8"/>
      <c r="AB111" s="8"/>
      <c r="AC111" s="8"/>
    </row>
    <row r="112" spans="1:29" ht="14.4">
      <c r="A112" s="58"/>
      <c r="B112" s="69">
        <v>82</v>
      </c>
      <c r="C112" s="43" t="s">
        <v>309</v>
      </c>
      <c r="D112" s="69">
        <v>0.19291922325653199</v>
      </c>
      <c r="E112" s="43">
        <f t="shared" si="7"/>
        <v>0.39809027470212704</v>
      </c>
      <c r="F112" s="71">
        <f t="shared" si="5"/>
        <v>39.809027470212705</v>
      </c>
      <c r="G112" s="84">
        <f t="shared" si="6"/>
        <v>407.24635102027599</v>
      </c>
      <c r="H112" s="43"/>
      <c r="I112" s="8"/>
      <c r="J112" s="8"/>
      <c r="K112" s="8"/>
      <c r="L112" s="8"/>
      <c r="M112" s="8"/>
      <c r="N112" s="8"/>
      <c r="O112" s="8"/>
      <c r="P112" s="8"/>
      <c r="Q112" s="8"/>
      <c r="R112" s="8"/>
      <c r="S112" s="8"/>
      <c r="T112" s="8"/>
      <c r="U112" s="8"/>
      <c r="V112" s="8"/>
      <c r="W112" s="8"/>
      <c r="X112" s="8"/>
      <c r="Y112" s="8"/>
      <c r="Z112" s="8"/>
      <c r="AA112" s="8"/>
      <c r="AB112" s="8"/>
      <c r="AC112" s="8"/>
    </row>
    <row r="113" spans="1:29" ht="14.4">
      <c r="A113" s="58"/>
      <c r="B113" s="69">
        <v>83</v>
      </c>
      <c r="C113" s="43" t="s">
        <v>87</v>
      </c>
      <c r="D113" s="69">
        <v>0.206765703899466</v>
      </c>
      <c r="E113" s="43">
        <f t="shared" si="7"/>
        <v>0.40519659431697863</v>
      </c>
      <c r="F113" s="71">
        <f t="shared" si="5"/>
        <v>40.51965943169786</v>
      </c>
      <c r="G113" s="84">
        <f t="shared" si="6"/>
        <v>414.51611598626914</v>
      </c>
      <c r="H113" s="43"/>
      <c r="I113" s="8"/>
      <c r="J113" s="8"/>
      <c r="K113" s="8"/>
      <c r="L113" s="8"/>
      <c r="M113" s="8"/>
      <c r="N113" s="8"/>
      <c r="O113" s="8"/>
      <c r="P113" s="8"/>
      <c r="Q113" s="8"/>
      <c r="R113" s="8"/>
      <c r="S113" s="8"/>
      <c r="T113" s="8"/>
      <c r="U113" s="8"/>
      <c r="V113" s="8"/>
      <c r="W113" s="8"/>
      <c r="X113" s="8"/>
      <c r="Y113" s="8"/>
      <c r="Z113" s="8"/>
      <c r="AA113" s="8"/>
      <c r="AB113" s="8"/>
      <c r="AC113" s="8"/>
    </row>
    <row r="114" spans="1:29" ht="14.4">
      <c r="A114" s="58"/>
      <c r="B114" s="69">
        <v>84</v>
      </c>
      <c r="C114" s="43" t="s">
        <v>310</v>
      </c>
      <c r="D114" s="69">
        <v>0.22160599440208401</v>
      </c>
      <c r="E114" s="43">
        <f t="shared" si="7"/>
        <v>0.41232439258618708</v>
      </c>
      <c r="F114" s="71">
        <f t="shared" si="5"/>
        <v>41.232439258618712</v>
      </c>
      <c r="G114" s="84">
        <f t="shared" si="6"/>
        <v>421.80785361566939</v>
      </c>
      <c r="H114" s="43"/>
      <c r="I114" s="8"/>
      <c r="J114" s="8"/>
      <c r="K114" s="8"/>
      <c r="L114" s="8"/>
      <c r="M114" s="8"/>
      <c r="N114" s="8"/>
      <c r="O114" s="8"/>
      <c r="P114" s="8"/>
      <c r="Q114" s="8"/>
      <c r="R114" s="8"/>
      <c r="S114" s="8"/>
      <c r="T114" s="8"/>
      <c r="U114" s="8"/>
      <c r="V114" s="8"/>
      <c r="W114" s="8"/>
      <c r="X114" s="8"/>
      <c r="Y114" s="8"/>
      <c r="Z114" s="8"/>
      <c r="AA114" s="8"/>
      <c r="AB114" s="8"/>
      <c r="AC114" s="8"/>
    </row>
    <row r="115" spans="1:29" ht="14.4">
      <c r="A115" s="58"/>
      <c r="B115" s="69">
        <v>85</v>
      </c>
      <c r="C115" s="43" t="s">
        <v>311</v>
      </c>
      <c r="D115" s="69">
        <v>0.23751142393912</v>
      </c>
      <c r="E115" s="43">
        <f t="shared" si="7"/>
        <v>0.41947234860921462</v>
      </c>
      <c r="F115" s="71">
        <f t="shared" si="5"/>
        <v>41.947234860921462</v>
      </c>
      <c r="G115" s="84">
        <f t="shared" si="6"/>
        <v>429.12021262722658</v>
      </c>
      <c r="H115" s="43"/>
      <c r="I115" s="8"/>
      <c r="J115" s="8"/>
      <c r="K115" s="8"/>
      <c r="L115" s="8"/>
      <c r="M115" s="8"/>
      <c r="N115" s="8"/>
      <c r="O115" s="8"/>
      <c r="P115" s="8"/>
      <c r="Q115" s="8"/>
      <c r="R115" s="8"/>
      <c r="S115" s="8"/>
      <c r="T115" s="8"/>
      <c r="U115" s="8"/>
      <c r="V115" s="8"/>
      <c r="W115" s="8"/>
      <c r="X115" s="8"/>
      <c r="Y115" s="8"/>
      <c r="Z115" s="8"/>
      <c r="AA115" s="8"/>
      <c r="AB115" s="8"/>
      <c r="AC115" s="8"/>
    </row>
    <row r="116" spans="1:29" ht="14.4">
      <c r="A116" s="58"/>
      <c r="B116" s="69">
        <v>86</v>
      </c>
      <c r="C116" s="43" t="s">
        <v>312</v>
      </c>
      <c r="D116" s="69">
        <v>0.25455844122715698</v>
      </c>
      <c r="E116" s="43">
        <f t="shared" si="7"/>
        <v>0.4266392156089433</v>
      </c>
      <c r="F116" s="71">
        <f t="shared" si="5"/>
        <v>42.66392156089433</v>
      </c>
      <c r="G116" s="84">
        <f t="shared" si="6"/>
        <v>436.45191756794901</v>
      </c>
      <c r="H116" s="43"/>
      <c r="I116" s="8"/>
      <c r="J116" s="8"/>
      <c r="K116" s="8"/>
      <c r="L116" s="8"/>
      <c r="M116" s="8"/>
      <c r="N116" s="8"/>
      <c r="O116" s="8"/>
      <c r="P116" s="8"/>
      <c r="Q116" s="8"/>
      <c r="R116" s="8"/>
      <c r="S116" s="8"/>
      <c r="T116" s="8"/>
      <c r="U116" s="8"/>
      <c r="V116" s="8"/>
      <c r="W116" s="8"/>
      <c r="X116" s="8"/>
      <c r="Y116" s="8"/>
      <c r="Z116" s="8"/>
      <c r="AA116" s="8"/>
      <c r="AB116" s="8"/>
      <c r="AC116" s="8"/>
    </row>
    <row r="117" spans="1:29" ht="14.4">
      <c r="A117" s="58"/>
      <c r="B117" s="69">
        <v>87</v>
      </c>
      <c r="C117" s="43" t="s">
        <v>313</v>
      </c>
      <c r="D117" s="69">
        <v>0.272828981971871</v>
      </c>
      <c r="E117" s="43">
        <f t="shared" si="7"/>
        <v>0.43382381766740963</v>
      </c>
      <c r="F117" s="71">
        <f t="shared" si="5"/>
        <v>43.382381766740963</v>
      </c>
      <c r="G117" s="84">
        <f t="shared" si="6"/>
        <v>443.80176547376004</v>
      </c>
      <c r="H117" s="43"/>
      <c r="I117" s="8"/>
      <c r="J117" s="8"/>
      <c r="K117" s="8"/>
      <c r="L117" s="8"/>
      <c r="M117" s="8"/>
      <c r="N117" s="8"/>
      <c r="O117" s="8"/>
      <c r="P117" s="8"/>
      <c r="Q117" s="8"/>
      <c r="R117" s="8"/>
      <c r="S117" s="8"/>
      <c r="T117" s="8"/>
      <c r="U117" s="8"/>
      <c r="V117" s="8"/>
      <c r="W117" s="8"/>
      <c r="X117" s="8"/>
      <c r="Y117" s="8"/>
      <c r="Z117" s="8"/>
      <c r="AA117" s="8"/>
      <c r="AB117" s="8"/>
      <c r="AC117" s="8"/>
    </row>
    <row r="118" spans="1:29" ht="14.4">
      <c r="A118" s="58"/>
      <c r="B118" s="69">
        <v>88</v>
      </c>
      <c r="C118" s="43" t="s">
        <v>314</v>
      </c>
      <c r="D118" s="69">
        <v>0.29241086268824401</v>
      </c>
      <c r="E118" s="43">
        <f t="shared" si="7"/>
        <v>0.44102504648758778</v>
      </c>
      <c r="F118" s="71">
        <f t="shared" si="5"/>
        <v>44.102504648758782</v>
      </c>
      <c r="G118" s="84">
        <f t="shared" si="6"/>
        <v>451.16862255680229</v>
      </c>
      <c r="H118" s="43"/>
      <c r="I118" s="8"/>
      <c r="J118" s="8"/>
      <c r="K118" s="8"/>
      <c r="L118" s="8"/>
      <c r="M118" s="8"/>
      <c r="N118" s="8"/>
      <c r="O118" s="8"/>
      <c r="P118" s="8"/>
      <c r="Q118" s="8"/>
      <c r="R118" s="8"/>
      <c r="S118" s="8"/>
      <c r="T118" s="8"/>
      <c r="U118" s="8"/>
      <c r="V118" s="8"/>
      <c r="W118" s="8"/>
      <c r="X118" s="8"/>
      <c r="Y118" s="8"/>
      <c r="Z118" s="8"/>
      <c r="AA118" s="8"/>
      <c r="AB118" s="8"/>
      <c r="AC118" s="8"/>
    </row>
    <row r="119" spans="1:29" ht="14.4">
      <c r="A119" s="58"/>
      <c r="B119" s="69">
        <v>89</v>
      </c>
      <c r="C119" s="43" t="s">
        <v>315</v>
      </c>
      <c r="D119" s="69">
        <v>0.31339820278660402</v>
      </c>
      <c r="E119" s="43">
        <f t="shared" si="7"/>
        <v>0.44824185819965745</v>
      </c>
      <c r="F119" s="71">
        <f t="shared" si="5"/>
        <v>44.824185819965749</v>
      </c>
      <c r="G119" s="84">
        <f t="shared" si="6"/>
        <v>458.55142093824958</v>
      </c>
      <c r="H119" s="43"/>
      <c r="I119" s="8"/>
      <c r="J119" s="8"/>
      <c r="K119" s="8"/>
      <c r="L119" s="8"/>
      <c r="M119" s="8"/>
      <c r="N119" s="8"/>
      <c r="O119" s="8"/>
      <c r="P119" s="8"/>
      <c r="Q119" s="8"/>
      <c r="R119" s="8"/>
      <c r="S119" s="8"/>
      <c r="T119" s="8"/>
      <c r="U119" s="8"/>
      <c r="V119" s="8"/>
      <c r="W119" s="8"/>
      <c r="X119" s="8"/>
      <c r="Y119" s="8"/>
      <c r="Z119" s="8"/>
      <c r="AA119" s="8"/>
      <c r="AB119" s="8"/>
      <c r="AC119" s="8"/>
    </row>
    <row r="120" spans="1:29" ht="14.4">
      <c r="A120" s="58"/>
      <c r="B120" s="69">
        <v>90</v>
      </c>
      <c r="C120" s="43" t="s">
        <v>316</v>
      </c>
      <c r="D120" s="69">
        <v>0.33589187695325001</v>
      </c>
      <c r="E120" s="43">
        <f t="shared" si="7"/>
        <v>0.45547327022715423</v>
      </c>
      <c r="F120" s="71">
        <f t="shared" si="5"/>
        <v>45.547327022715422</v>
      </c>
      <c r="G120" s="84">
        <f t="shared" si="6"/>
        <v>465.94915544237875</v>
      </c>
      <c r="H120" s="43"/>
      <c r="I120" s="8"/>
      <c r="J120" s="8"/>
      <c r="K120" s="8"/>
      <c r="L120" s="8"/>
      <c r="M120" s="8"/>
      <c r="N120" s="8"/>
      <c r="O120" s="8"/>
      <c r="P120" s="8"/>
      <c r="Q120" s="8"/>
      <c r="R120" s="8"/>
      <c r="S120" s="8"/>
      <c r="T120" s="8"/>
      <c r="U120" s="8"/>
      <c r="V120" s="8"/>
      <c r="W120" s="8"/>
      <c r="X120" s="8"/>
      <c r="Y120" s="8"/>
      <c r="Z120" s="8"/>
      <c r="AA120" s="8"/>
      <c r="AB120" s="8"/>
      <c r="AC120" s="8"/>
    </row>
    <row r="121" spans="1:29" ht="14.4">
      <c r="A121" s="58"/>
      <c r="B121" s="69">
        <v>91</v>
      </c>
      <c r="C121" s="43" t="s">
        <v>317</v>
      </c>
      <c r="D121" s="69">
        <v>0.36</v>
      </c>
      <c r="E121" s="43">
        <f t="shared" si="7"/>
        <v>0.46271835822564766</v>
      </c>
      <c r="F121" s="71">
        <f t="shared" si="5"/>
        <v>46.271835822564768</v>
      </c>
      <c r="G121" s="84">
        <f t="shared" si="6"/>
        <v>473.36088046483758</v>
      </c>
      <c r="H121" s="43"/>
      <c r="I121" s="8"/>
      <c r="J121" s="8"/>
      <c r="K121" s="8"/>
      <c r="L121" s="8"/>
      <c r="M121" s="8"/>
      <c r="N121" s="8"/>
      <c r="O121" s="8"/>
      <c r="P121" s="8"/>
      <c r="Q121" s="8"/>
      <c r="R121" s="8"/>
      <c r="S121" s="8"/>
      <c r="T121" s="8"/>
      <c r="U121" s="8"/>
      <c r="V121" s="8"/>
      <c r="W121" s="8"/>
      <c r="X121" s="8"/>
      <c r="Y121" s="8"/>
      <c r="Z121" s="8"/>
      <c r="AA121" s="8"/>
      <c r="AB121" s="8"/>
      <c r="AC121" s="8"/>
    </row>
    <row r="122" spans="1:29" ht="14.4">
      <c r="A122" s="58"/>
      <c r="B122" s="69">
        <v>92</v>
      </c>
      <c r="C122" s="43" t="s">
        <v>318</v>
      </c>
      <c r="D122" s="69">
        <v>0.38583844651306498</v>
      </c>
      <c r="E122" s="43">
        <f t="shared" si="7"/>
        <v>0.46997625310414815</v>
      </c>
      <c r="F122" s="71">
        <f t="shared" si="5"/>
        <v>46.997625310414811</v>
      </c>
      <c r="G122" s="84">
        <f t="shared" si="6"/>
        <v>480.78570692554354</v>
      </c>
      <c r="H122" s="43"/>
      <c r="I122" s="8"/>
      <c r="J122" s="8"/>
      <c r="K122" s="8"/>
      <c r="L122" s="8"/>
      <c r="M122" s="8"/>
      <c r="N122" s="8"/>
      <c r="O122" s="8"/>
      <c r="P122" s="8"/>
      <c r="Q122" s="8"/>
      <c r="R122" s="8"/>
      <c r="S122" s="8"/>
      <c r="T122" s="8"/>
      <c r="U122" s="8"/>
      <c r="V122" s="8"/>
      <c r="W122" s="8"/>
      <c r="X122" s="8"/>
      <c r="Y122" s="8"/>
      <c r="Z122" s="8"/>
      <c r="AA122" s="8"/>
      <c r="AB122" s="8"/>
      <c r="AC122" s="8"/>
    </row>
    <row r="123" spans="1:29" ht="14.4">
      <c r="A123" s="58"/>
      <c r="B123" s="69">
        <v>93</v>
      </c>
      <c r="C123" s="43" t="s">
        <v>319</v>
      </c>
      <c r="D123" s="69">
        <v>0.41353140779893199</v>
      </c>
      <c r="E123" s="43">
        <f t="shared" si="7"/>
        <v>0.47724613813728511</v>
      </c>
      <c r="F123" s="71">
        <f t="shared" si="5"/>
        <v>47.72461381372851</v>
      </c>
      <c r="G123" s="84">
        <f t="shared" si="6"/>
        <v>488.22279931444268</v>
      </c>
      <c r="H123" s="43"/>
      <c r="I123" s="8"/>
      <c r="J123" s="8"/>
      <c r="K123" s="8"/>
      <c r="L123" s="8"/>
      <c r="M123" s="8"/>
      <c r="N123" s="8"/>
      <c r="O123" s="8"/>
      <c r="P123" s="8"/>
      <c r="Q123" s="8"/>
      <c r="R123" s="8"/>
      <c r="S123" s="8"/>
      <c r="T123" s="8"/>
      <c r="U123" s="8"/>
      <c r="V123" s="8"/>
      <c r="W123" s="8"/>
      <c r="X123" s="8"/>
      <c r="Y123" s="8"/>
      <c r="Z123" s="8"/>
      <c r="AA123" s="8"/>
      <c r="AB123" s="8"/>
      <c r="AC123" s="8"/>
    </row>
    <row r="124" spans="1:29" ht="14.4">
      <c r="A124" s="58"/>
      <c r="B124" s="69">
        <v>94</v>
      </c>
      <c r="C124" s="43" t="s">
        <v>320</v>
      </c>
      <c r="D124" s="69">
        <v>0.44321198880416901</v>
      </c>
      <c r="E124" s="43">
        <f t="shared" si="7"/>
        <v>0.4845272461743782</v>
      </c>
      <c r="F124" s="71">
        <f t="shared" si="5"/>
        <v>48.452724617437823</v>
      </c>
      <c r="G124" s="84">
        <f t="shared" si="6"/>
        <v>495.67137283638891</v>
      </c>
      <c r="H124" s="43"/>
      <c r="I124" s="8"/>
      <c r="J124" s="8"/>
      <c r="K124" s="8"/>
      <c r="L124" s="8"/>
      <c r="M124" s="8"/>
      <c r="N124" s="8"/>
      <c r="O124" s="8"/>
      <c r="P124" s="8"/>
      <c r="Q124" s="8"/>
      <c r="R124" s="8"/>
      <c r="S124" s="8"/>
      <c r="T124" s="8"/>
      <c r="U124" s="8"/>
      <c r="V124" s="8"/>
      <c r="W124" s="8"/>
      <c r="X124" s="8"/>
      <c r="Y124" s="8"/>
      <c r="Z124" s="8"/>
      <c r="AA124" s="8"/>
      <c r="AB124" s="8"/>
      <c r="AC124" s="8"/>
    </row>
    <row r="125" spans="1:29" ht="14.4">
      <c r="A125" s="58"/>
      <c r="B125" s="69">
        <v>95</v>
      </c>
      <c r="C125" s="43" t="s">
        <v>321</v>
      </c>
      <c r="D125" s="69">
        <v>0.47502284787824101</v>
      </c>
      <c r="E125" s="43">
        <f t="shared" si="7"/>
        <v>0.49181885694987115</v>
      </c>
      <c r="F125" s="71">
        <f t="shared" si="5"/>
        <v>49.181885694987116</v>
      </c>
      <c r="G125" s="84">
        <f t="shared" si="6"/>
        <v>503.1306906597182</v>
      </c>
      <c r="H125" s="43"/>
      <c r="I125" s="8"/>
      <c r="J125" s="8"/>
      <c r="K125" s="8"/>
      <c r="L125" s="8"/>
      <c r="M125" s="8"/>
      <c r="N125" s="8"/>
      <c r="O125" s="8"/>
      <c r="P125" s="8"/>
      <c r="Q125" s="8"/>
      <c r="R125" s="8"/>
      <c r="S125" s="8"/>
      <c r="T125" s="8"/>
      <c r="U125" s="8"/>
      <c r="V125" s="8"/>
      <c r="W125" s="8"/>
      <c r="X125" s="8"/>
      <c r="Y125" s="8"/>
      <c r="Z125" s="8"/>
      <c r="AA125" s="8"/>
      <c r="AB125" s="8"/>
      <c r="AC125" s="8"/>
    </row>
    <row r="126" spans="1:29" ht="14.4">
      <c r="A126" s="58"/>
      <c r="B126" s="69">
        <v>96</v>
      </c>
      <c r="C126" s="43" t="s">
        <v>322</v>
      </c>
      <c r="D126" s="69">
        <v>0.50911688245431397</v>
      </c>
      <c r="E126" s="43">
        <f t="shared" si="7"/>
        <v>0.49912029449813877</v>
      </c>
      <c r="F126" s="71">
        <f t="shared" si="5"/>
        <v>49.912029449813879</v>
      </c>
      <c r="G126" s="84">
        <f t="shared" si="6"/>
        <v>510.60006127159596</v>
      </c>
      <c r="H126" s="43"/>
      <c r="I126" s="8"/>
      <c r="J126" s="8"/>
      <c r="K126" s="8"/>
      <c r="L126" s="8"/>
      <c r="M126" s="8"/>
      <c r="N126" s="8"/>
      <c r="O126" s="8"/>
      <c r="P126" s="8"/>
      <c r="Q126" s="8"/>
      <c r="R126" s="8"/>
      <c r="S126" s="8"/>
      <c r="T126" s="8"/>
      <c r="U126" s="8"/>
      <c r="V126" s="8"/>
      <c r="W126" s="8"/>
      <c r="X126" s="8"/>
      <c r="Y126" s="8"/>
      <c r="Z126" s="8"/>
      <c r="AA126" s="8"/>
      <c r="AB126" s="8"/>
      <c r="AC126" s="8"/>
    </row>
    <row r="127" spans="1:29" ht="14.4">
      <c r="A127" s="58"/>
      <c r="B127" s="69">
        <v>97</v>
      </c>
      <c r="C127" s="43" t="s">
        <v>323</v>
      </c>
      <c r="D127" s="69">
        <v>0.545657963943743</v>
      </c>
      <c r="E127" s="43">
        <f t="shared" si="7"/>
        <v>0.50643092467443418</v>
      </c>
      <c r="F127" s="71">
        <f t="shared" si="5"/>
        <v>50.643092467443417</v>
      </c>
      <c r="G127" s="84">
        <f t="shared" si="6"/>
        <v>518.07883594194618</v>
      </c>
      <c r="H127" s="43"/>
      <c r="I127" s="8"/>
      <c r="J127" s="8"/>
      <c r="K127" s="8"/>
      <c r="L127" s="8"/>
      <c r="M127" s="8"/>
      <c r="N127" s="8"/>
      <c r="O127" s="8"/>
      <c r="P127" s="8"/>
      <c r="Q127" s="8"/>
      <c r="R127" s="8"/>
      <c r="S127" s="8"/>
      <c r="T127" s="8"/>
      <c r="U127" s="8"/>
      <c r="V127" s="8"/>
      <c r="W127" s="8"/>
      <c r="X127" s="8"/>
      <c r="Y127" s="8"/>
      <c r="Z127" s="8"/>
      <c r="AA127" s="8"/>
      <c r="AB127" s="8"/>
      <c r="AC127" s="8"/>
    </row>
    <row r="128" spans="1:29" ht="14.4">
      <c r="A128" s="58"/>
      <c r="B128" s="69">
        <v>98</v>
      </c>
      <c r="C128" s="43" t="s">
        <v>324</v>
      </c>
      <c r="D128" s="69">
        <v>0.58482172537648902</v>
      </c>
      <c r="E128" s="43">
        <f t="shared" si="7"/>
        <v>0.51375015278267944</v>
      </c>
      <c r="F128" s="71">
        <f t="shared" si="5"/>
        <v>51.375015278267945</v>
      </c>
      <c r="G128" s="84">
        <f t="shared" si="6"/>
        <v>525.56640629668107</v>
      </c>
      <c r="H128" s="43"/>
      <c r="I128" s="8"/>
      <c r="J128" s="8"/>
      <c r="K128" s="8"/>
      <c r="L128" s="8"/>
      <c r="M128" s="8"/>
      <c r="N128" s="8"/>
      <c r="O128" s="8"/>
      <c r="P128" s="8"/>
      <c r="Q128" s="8"/>
      <c r="R128" s="8"/>
      <c r="S128" s="8"/>
      <c r="T128" s="8"/>
      <c r="U128" s="8"/>
      <c r="V128" s="8"/>
      <c r="W128" s="8"/>
      <c r="X128" s="8"/>
      <c r="Y128" s="8"/>
      <c r="Z128" s="8"/>
      <c r="AA128" s="8"/>
      <c r="AB128" s="8"/>
      <c r="AC128" s="8"/>
    </row>
    <row r="129" spans="1:29" ht="14.4">
      <c r="A129" s="58"/>
      <c r="B129" s="69">
        <v>99</v>
      </c>
      <c r="C129" s="43" t="s">
        <v>325</v>
      </c>
      <c r="D129" s="69">
        <v>0.62679640557320904</v>
      </c>
      <c r="E129" s="43">
        <f t="shared" si="7"/>
        <v>0.52107742130988943</v>
      </c>
      <c r="F129" s="71">
        <f t="shared" si="5"/>
        <v>52.107742130988946</v>
      </c>
      <c r="G129" s="84">
        <f t="shared" si="6"/>
        <v>533.0622020000169</v>
      </c>
      <c r="H129" s="43"/>
      <c r="I129" s="8"/>
      <c r="J129" s="8"/>
      <c r="K129" s="8"/>
      <c r="L129" s="8"/>
      <c r="M129" s="8"/>
      <c r="N129" s="8"/>
      <c r="O129" s="8"/>
      <c r="P129" s="8"/>
      <c r="Q129" s="8"/>
      <c r="R129" s="8"/>
      <c r="S129" s="8"/>
      <c r="T129" s="8"/>
      <c r="U129" s="8"/>
      <c r="V129" s="8"/>
      <c r="W129" s="8"/>
      <c r="X129" s="8"/>
      <c r="Y129" s="8"/>
      <c r="Z129" s="8"/>
      <c r="AA129" s="8"/>
      <c r="AB129" s="8"/>
      <c r="AC129" s="8"/>
    </row>
    <row r="130" spans="1:29" ht="14.4">
      <c r="A130" s="58"/>
      <c r="B130" s="69">
        <v>100</v>
      </c>
      <c r="C130" s="43" t="s">
        <v>326</v>
      </c>
      <c r="D130" s="69">
        <v>0.67178375390650102</v>
      </c>
      <c r="E130" s="43">
        <f t="shared" si="7"/>
        <v>0.52841220776626807</v>
      </c>
      <c r="F130" s="71">
        <f t="shared" si="5"/>
        <v>52.841220776626805</v>
      </c>
      <c r="G130" s="84">
        <f t="shared" si="6"/>
        <v>540.56568854489228</v>
      </c>
      <c r="H130" s="43"/>
      <c r="I130" s="8"/>
      <c r="J130" s="8"/>
      <c r="K130" s="8"/>
      <c r="L130" s="8"/>
      <c r="M130" s="8"/>
      <c r="N130" s="8"/>
      <c r="O130" s="8"/>
      <c r="P130" s="8"/>
      <c r="Q130" s="8"/>
      <c r="R130" s="8"/>
      <c r="S130" s="8"/>
      <c r="T130" s="8"/>
      <c r="U130" s="8"/>
      <c r="V130" s="8"/>
      <c r="W130" s="8"/>
      <c r="X130" s="8"/>
      <c r="Y130" s="8"/>
      <c r="Z130" s="8"/>
      <c r="AA130" s="8"/>
      <c r="AB130" s="8"/>
      <c r="AC130" s="8"/>
    </row>
    <row r="131" spans="1:29" ht="14.4">
      <c r="A131" s="58"/>
      <c r="B131" s="69">
        <v>101</v>
      </c>
      <c r="C131" s="43" t="s">
        <v>327</v>
      </c>
      <c r="D131" s="69">
        <v>0.72</v>
      </c>
      <c r="E131" s="43">
        <f t="shared" si="7"/>
        <v>0.53575402262938099</v>
      </c>
      <c r="F131" s="71">
        <f t="shared" si="5"/>
        <v>53.575402262938098</v>
      </c>
      <c r="G131" s="84">
        <f t="shared" si="6"/>
        <v>548.07636514985677</v>
      </c>
      <c r="H131" s="43"/>
      <c r="I131" s="8"/>
      <c r="J131" s="8"/>
      <c r="K131" s="8"/>
      <c r="L131" s="8"/>
      <c r="M131" s="8"/>
      <c r="N131" s="8"/>
      <c r="O131" s="8"/>
      <c r="P131" s="8"/>
      <c r="Q131" s="8"/>
      <c r="R131" s="8"/>
      <c r="S131" s="8"/>
      <c r="T131" s="8"/>
      <c r="U131" s="8"/>
      <c r="V131" s="8"/>
      <c r="W131" s="8"/>
      <c r="X131" s="8"/>
      <c r="Y131" s="8"/>
      <c r="Z131" s="8"/>
      <c r="AA131" s="8"/>
      <c r="AB131" s="8"/>
      <c r="AC131" s="8"/>
    </row>
    <row r="132" spans="1:29" ht="14.4">
      <c r="A132" s="58"/>
      <c r="B132" s="69">
        <v>102</v>
      </c>
      <c r="C132" s="43" t="s">
        <v>328</v>
      </c>
      <c r="D132" s="69">
        <v>0.77167689302613096</v>
      </c>
      <c r="E132" s="43">
        <f t="shared" si="7"/>
        <v>0.54310240739029014</v>
      </c>
      <c r="F132" s="71">
        <f t="shared" si="5"/>
        <v>54.310240739029013</v>
      </c>
      <c r="G132" s="84">
        <f t="shared" si="6"/>
        <v>555.59376276026683</v>
      </c>
      <c r="H132" s="43"/>
      <c r="I132" s="8"/>
      <c r="J132" s="8"/>
      <c r="K132" s="8"/>
      <c r="L132" s="8"/>
      <c r="M132" s="8"/>
      <c r="N132" s="8"/>
      <c r="O132" s="8"/>
      <c r="P132" s="8"/>
      <c r="Q132" s="8"/>
      <c r="R132" s="8"/>
      <c r="S132" s="8"/>
      <c r="T132" s="8"/>
      <c r="U132" s="8"/>
      <c r="V132" s="8"/>
      <c r="W132" s="8"/>
      <c r="X132" s="8"/>
      <c r="Y132" s="8"/>
      <c r="Z132" s="8"/>
      <c r="AA132" s="8"/>
      <c r="AB132" s="8"/>
      <c r="AC132" s="8"/>
    </row>
    <row r="133" spans="1:29" ht="14.4">
      <c r="A133" s="58"/>
      <c r="B133" s="69">
        <v>103</v>
      </c>
      <c r="C133" s="43" t="s">
        <v>329</v>
      </c>
      <c r="D133" s="69">
        <v>0.82706281559786499</v>
      </c>
      <c r="E133" s="43">
        <f t="shared" si="7"/>
        <v>0.55045693269912555</v>
      </c>
      <c r="F133" s="71">
        <f t="shared" si="5"/>
        <v>55.045693269912555</v>
      </c>
      <c r="G133" s="84">
        <f t="shared" si="6"/>
        <v>563.11744215120541</v>
      </c>
      <c r="H133" s="43"/>
      <c r="I133" s="8"/>
      <c r="J133" s="8"/>
      <c r="K133" s="8"/>
      <c r="L133" s="8"/>
      <c r="M133" s="8"/>
      <c r="N133" s="8"/>
      <c r="O133" s="8"/>
      <c r="P133" s="8"/>
      <c r="Q133" s="8"/>
      <c r="R133" s="8"/>
      <c r="S133" s="8"/>
      <c r="T133" s="8"/>
      <c r="U133" s="8"/>
      <c r="V133" s="8"/>
      <c r="W133" s="8"/>
      <c r="X133" s="8"/>
      <c r="Y133" s="8"/>
      <c r="Z133" s="8"/>
      <c r="AA133" s="8"/>
      <c r="AB133" s="8"/>
      <c r="AC133" s="8"/>
    </row>
    <row r="134" spans="1:29" ht="14.4">
      <c r="A134" s="58"/>
      <c r="B134" s="69">
        <v>104</v>
      </c>
      <c r="C134" s="43" t="s">
        <v>330</v>
      </c>
      <c r="D134" s="69">
        <v>0.88642397760833902</v>
      </c>
      <c r="E134" s="43">
        <f t="shared" si="7"/>
        <v>0.55781719660723172</v>
      </c>
      <c r="F134" s="71">
        <f t="shared" si="5"/>
        <v>55.781719660723169</v>
      </c>
      <c r="G134" s="84">
        <f t="shared" si="6"/>
        <v>570.64699212919811</v>
      </c>
      <c r="H134" s="43"/>
      <c r="I134" s="8"/>
      <c r="J134" s="8"/>
      <c r="K134" s="8"/>
      <c r="L134" s="8"/>
      <c r="M134" s="8"/>
      <c r="N134" s="8"/>
      <c r="O134" s="8"/>
      <c r="P134" s="8"/>
      <c r="Q134" s="8"/>
      <c r="R134" s="8"/>
      <c r="S134" s="8"/>
      <c r="T134" s="8"/>
      <c r="U134" s="8"/>
      <c r="V134" s="8"/>
      <c r="W134" s="8"/>
      <c r="X134" s="8"/>
      <c r="Y134" s="8"/>
      <c r="Z134" s="8"/>
      <c r="AA134" s="8"/>
      <c r="AB134" s="8"/>
      <c r="AC134" s="8"/>
    </row>
    <row r="135" spans="1:29" ht="14.4">
      <c r="A135" s="58"/>
      <c r="B135" s="69">
        <v>105</v>
      </c>
      <c r="C135" s="43" t="s">
        <v>331</v>
      </c>
      <c r="D135" s="69">
        <v>0.95004569575648301</v>
      </c>
      <c r="E135" s="43">
        <f t="shared" si="7"/>
        <v>0.5651828229027831</v>
      </c>
      <c r="F135" s="71">
        <f t="shared" si="5"/>
        <v>56.518282290278307</v>
      </c>
      <c r="G135" s="84">
        <f t="shared" si="6"/>
        <v>578.18202782954711</v>
      </c>
      <c r="H135" s="43"/>
      <c r="I135" s="8"/>
      <c r="J135" s="8"/>
      <c r="K135" s="8"/>
      <c r="L135" s="8"/>
      <c r="M135" s="8"/>
      <c r="N135" s="8"/>
      <c r="O135" s="8"/>
      <c r="P135" s="8"/>
      <c r="Q135" s="8"/>
      <c r="R135" s="8"/>
      <c r="S135" s="8"/>
      <c r="T135" s="8"/>
      <c r="U135" s="8"/>
      <c r="V135" s="8"/>
      <c r="W135" s="8"/>
      <c r="X135" s="8"/>
      <c r="Y135" s="8"/>
      <c r="Z135" s="8"/>
      <c r="AA135" s="8"/>
      <c r="AB135" s="8"/>
      <c r="AC135" s="8"/>
    </row>
    <row r="136" spans="1:29" ht="14.4">
      <c r="A136" s="58"/>
      <c r="B136" s="69">
        <v>106</v>
      </c>
      <c r="C136" s="43" t="s">
        <v>332</v>
      </c>
      <c r="D136" s="69" t="e">
        <f ca="1">0.18*pow(2,2.5)</f>
        <v>#NAME?</v>
      </c>
      <c r="E136" s="43" t="e">
        <f t="shared" ca="1" si="7"/>
        <v>#NAME?</v>
      </c>
      <c r="F136" s="71" t="e">
        <f t="shared" ca="1" si="5"/>
        <v>#NAME?</v>
      </c>
      <c r="G136" s="84" t="e">
        <f t="shared" ca="1" si="6"/>
        <v>#NAME?</v>
      </c>
      <c r="H136" s="43"/>
      <c r="I136" s="8"/>
      <c r="J136" s="8"/>
      <c r="K136" s="8"/>
      <c r="L136" s="8"/>
      <c r="M136" s="8"/>
      <c r="N136" s="8"/>
      <c r="O136" s="8"/>
      <c r="P136" s="8"/>
      <c r="Q136" s="8"/>
      <c r="R136" s="8"/>
      <c r="S136" s="8"/>
      <c r="T136" s="8"/>
      <c r="U136" s="8"/>
      <c r="V136" s="8"/>
      <c r="W136" s="8"/>
      <c r="X136" s="8"/>
      <c r="Y136" s="8"/>
      <c r="Z136" s="8"/>
      <c r="AA136" s="8"/>
      <c r="AB136" s="8"/>
      <c r="AC136" s="8"/>
    </row>
    <row r="137" spans="1:29" ht="14.4">
      <c r="A137" s="58"/>
      <c r="B137" s="69">
        <v>107</v>
      </c>
      <c r="C137" s="43" t="s">
        <v>333</v>
      </c>
      <c r="D137" s="69">
        <v>1.09131592788748</v>
      </c>
      <c r="E137" s="43">
        <f t="shared" si="7"/>
        <v>0.57992877713450608</v>
      </c>
      <c r="F137" s="71">
        <f t="shared" si="5"/>
        <v>57.992877713450611</v>
      </c>
      <c r="G137" s="84">
        <f t="shared" si="6"/>
        <v>593.26713900859977</v>
      </c>
      <c r="H137" s="43"/>
      <c r="I137" s="8"/>
      <c r="J137" s="8"/>
      <c r="K137" s="8"/>
      <c r="L137" s="8"/>
      <c r="M137" s="8"/>
      <c r="N137" s="8"/>
      <c r="O137" s="8"/>
      <c r="P137" s="8"/>
      <c r="Q137" s="8"/>
      <c r="R137" s="8"/>
      <c r="S137" s="8"/>
      <c r="T137" s="8"/>
      <c r="U137" s="8"/>
      <c r="V137" s="8"/>
      <c r="W137" s="8"/>
      <c r="X137" s="8"/>
      <c r="Y137" s="8"/>
      <c r="Z137" s="8"/>
      <c r="AA137" s="8"/>
      <c r="AB137" s="8"/>
      <c r="AC137" s="8"/>
    </row>
    <row r="138" spans="1:29" ht="14.4">
      <c r="A138" s="58"/>
      <c r="B138" s="69">
        <v>108</v>
      </c>
      <c r="C138" s="43" t="s">
        <v>334</v>
      </c>
      <c r="D138" s="69">
        <v>1.16964345075297</v>
      </c>
      <c r="E138" s="43">
        <f t="shared" si="7"/>
        <v>0.5873084675934197</v>
      </c>
      <c r="F138" s="71">
        <f t="shared" si="5"/>
        <v>58.730846759341972</v>
      </c>
      <c r="G138" s="84">
        <f t="shared" si="6"/>
        <v>600.81656234806837</v>
      </c>
      <c r="H138" s="43"/>
      <c r="I138" s="8"/>
      <c r="J138" s="69" t="e">
        <f ca="1">0.18*pow(2,2.322)</f>
        <v>#NAME?</v>
      </c>
      <c r="K138" s="43" t="e">
        <f t="shared" ref="K138:K139" ca="1" si="8">(0.24719*LOG10(5.555556*J138+0.052272))+0.385537</f>
        <v>#NAME?</v>
      </c>
      <c r="L138" s="8"/>
      <c r="M138" s="8"/>
      <c r="N138" s="8"/>
      <c r="O138" s="8"/>
      <c r="P138" s="8"/>
      <c r="Q138" s="8"/>
      <c r="R138" s="8"/>
      <c r="S138" s="8"/>
      <c r="T138" s="8"/>
      <c r="U138" s="8"/>
      <c r="V138" s="8"/>
      <c r="W138" s="8"/>
      <c r="X138" s="8"/>
      <c r="Y138" s="8"/>
      <c r="Z138" s="8"/>
      <c r="AA138" s="8"/>
      <c r="AB138" s="8"/>
      <c r="AC138" s="8"/>
    </row>
    <row r="139" spans="1:29" ht="14.4">
      <c r="A139" s="58"/>
      <c r="B139" s="69">
        <v>109</v>
      </c>
      <c r="C139" s="43" t="s">
        <v>335</v>
      </c>
      <c r="D139" s="69">
        <v>1.2535928111464101</v>
      </c>
      <c r="E139" s="43">
        <f t="shared" si="7"/>
        <v>0.59469224275645549</v>
      </c>
      <c r="F139" s="71">
        <f t="shared" si="5"/>
        <v>59.469224275645551</v>
      </c>
      <c r="G139" s="84">
        <f t="shared" si="6"/>
        <v>608.370164339854</v>
      </c>
      <c r="H139" s="43"/>
      <c r="I139" s="8"/>
      <c r="J139" s="69" t="e">
        <f ca="1">0.18*pow(2,2.4739)</f>
        <v>#NAME?</v>
      </c>
      <c r="K139" s="43" t="e">
        <f t="shared" ca="1" si="8"/>
        <v>#NAME?</v>
      </c>
      <c r="L139" s="8"/>
      <c r="M139" s="8"/>
      <c r="N139" s="8"/>
      <c r="O139" s="8"/>
      <c r="P139" s="8"/>
      <c r="Q139" s="8"/>
      <c r="R139" s="8"/>
      <c r="S139" s="8"/>
      <c r="T139" s="8"/>
      <c r="U139" s="8"/>
      <c r="V139" s="8"/>
      <c r="W139" s="8"/>
      <c r="X139" s="8"/>
      <c r="Y139" s="8"/>
      <c r="Z139" s="8"/>
      <c r="AA139" s="8"/>
      <c r="AB139" s="8"/>
      <c r="AC139" s="8"/>
    </row>
    <row r="140" spans="1:29" ht="14.4">
      <c r="A140" s="58"/>
      <c r="B140" s="69">
        <v>110</v>
      </c>
      <c r="C140" s="43" t="s">
        <v>336</v>
      </c>
      <c r="D140" s="69">
        <v>1.3435675078130001</v>
      </c>
      <c r="E140" s="43">
        <f t="shared" si="7"/>
        <v>0.60207983316465319</v>
      </c>
      <c r="F140" s="71">
        <f t="shared" si="5"/>
        <v>60.207983316465317</v>
      </c>
      <c r="G140" s="84">
        <f t="shared" si="6"/>
        <v>615.92766932744019</v>
      </c>
      <c r="H140" s="43"/>
      <c r="I140" s="8"/>
      <c r="J140" s="8"/>
      <c r="K140" s="8"/>
      <c r="L140" s="8"/>
      <c r="M140" s="8"/>
      <c r="N140" s="8"/>
      <c r="O140" s="8"/>
      <c r="P140" s="8"/>
      <c r="Q140" s="8"/>
      <c r="R140" s="8"/>
      <c r="S140" s="8"/>
      <c r="T140" s="8"/>
      <c r="U140" s="8"/>
      <c r="V140" s="8"/>
      <c r="W140" s="8"/>
      <c r="X140" s="8"/>
      <c r="Y140" s="8"/>
      <c r="Z140" s="8"/>
      <c r="AA140" s="8"/>
      <c r="AB140" s="8"/>
      <c r="AC140" s="8"/>
    </row>
    <row r="141" spans="1:29" ht="14.4">
      <c r="A141" s="58"/>
      <c r="B141" s="69">
        <v>111</v>
      </c>
      <c r="C141" s="43" t="s">
        <v>337</v>
      </c>
      <c r="D141" s="69">
        <v>1.44</v>
      </c>
      <c r="E141" s="43">
        <f t="shared" si="7"/>
        <v>0.60947098688109358</v>
      </c>
      <c r="F141" s="71">
        <f t="shared" si="5"/>
        <v>60.947098688109357</v>
      </c>
      <c r="G141" s="84">
        <f t="shared" si="6"/>
        <v>623.48881957935873</v>
      </c>
      <c r="H141" s="43"/>
      <c r="I141" s="8"/>
      <c r="J141" s="8"/>
      <c r="K141" s="8"/>
      <c r="L141" s="8"/>
      <c r="M141" s="8"/>
      <c r="N141" s="8"/>
      <c r="O141" s="8"/>
      <c r="P141" s="8"/>
      <c r="Q141" s="8"/>
      <c r="R141" s="8"/>
      <c r="S141" s="8"/>
      <c r="T141" s="8"/>
      <c r="U141" s="8"/>
      <c r="V141" s="8"/>
      <c r="W141" s="8"/>
      <c r="X141" s="8"/>
      <c r="Y141" s="8"/>
      <c r="Z141" s="8"/>
      <c r="AA141" s="8"/>
      <c r="AB141" s="8"/>
      <c r="AC141" s="8"/>
    </row>
    <row r="142" spans="1:29" ht="14.4">
      <c r="A142" s="58"/>
      <c r="B142" s="69">
        <v>112</v>
      </c>
      <c r="C142" s="43" t="s">
        <v>338</v>
      </c>
      <c r="D142" s="69">
        <v>1.5433537860522599</v>
      </c>
      <c r="E142" s="43">
        <f t="shared" si="7"/>
        <v>0.6168654683841519</v>
      </c>
      <c r="F142" s="71">
        <f t="shared" si="5"/>
        <v>61.68654683841519</v>
      </c>
      <c r="G142" s="84">
        <f t="shared" si="6"/>
        <v>631.05337415698739</v>
      </c>
      <c r="H142" s="43"/>
      <c r="I142" s="8"/>
      <c r="J142" s="8"/>
      <c r="K142" s="8"/>
      <c r="L142" s="8"/>
      <c r="M142" s="8"/>
      <c r="N142" s="8"/>
      <c r="O142" s="8"/>
      <c r="P142" s="8"/>
      <c r="Q142" s="8"/>
      <c r="R142" s="8"/>
      <c r="S142" s="8"/>
      <c r="T142" s="8"/>
      <c r="U142" s="8"/>
      <c r="V142" s="8"/>
      <c r="W142" s="8"/>
      <c r="X142" s="8"/>
      <c r="Y142" s="8"/>
      <c r="Z142" s="8"/>
      <c r="AA142" s="8"/>
      <c r="AB142" s="8"/>
      <c r="AC142" s="8"/>
    </row>
    <row r="143" spans="1:29" ht="14.4">
      <c r="A143" s="58"/>
      <c r="B143" s="69">
        <v>113</v>
      </c>
      <c r="C143" s="43" t="s">
        <v>339</v>
      </c>
      <c r="D143" s="69">
        <v>1.65412563119573</v>
      </c>
      <c r="E143" s="43">
        <f t="shared" si="7"/>
        <v>0.6242630575264283</v>
      </c>
      <c r="F143" s="71">
        <f t="shared" si="5"/>
        <v>62.426305752642833</v>
      </c>
      <c r="G143" s="84">
        <f t="shared" si="6"/>
        <v>638.6211078495362</v>
      </c>
      <c r="H143" s="43"/>
      <c r="I143" s="8"/>
      <c r="J143" s="8"/>
      <c r="K143" s="8"/>
      <c r="L143" s="8"/>
      <c r="M143" s="8"/>
      <c r="N143" s="8"/>
      <c r="O143" s="8"/>
      <c r="P143" s="8"/>
      <c r="Q143" s="8"/>
      <c r="R143" s="8"/>
      <c r="S143" s="8"/>
      <c r="T143" s="8"/>
      <c r="U143" s="8"/>
      <c r="V143" s="8"/>
      <c r="W143" s="8"/>
      <c r="X143" s="8"/>
      <c r="Y143" s="8"/>
      <c r="Z143" s="8"/>
      <c r="AA143" s="8"/>
      <c r="AB143" s="8"/>
      <c r="AC143" s="8"/>
    </row>
    <row r="144" spans="1:29" ht="14.4">
      <c r="A144" s="58"/>
      <c r="B144" s="69">
        <v>114</v>
      </c>
      <c r="C144" s="43" t="s">
        <v>340</v>
      </c>
      <c r="D144" s="69">
        <v>1.77284795521667</v>
      </c>
      <c r="E144" s="43">
        <f t="shared" si="7"/>
        <v>0.63166354855601314</v>
      </c>
      <c r="F144" s="71">
        <f t="shared" si="5"/>
        <v>63.166354855601313</v>
      </c>
      <c r="G144" s="84">
        <f t="shared" si="6"/>
        <v>646.19181017280141</v>
      </c>
      <c r="H144" s="43"/>
      <c r="I144" s="8"/>
      <c r="J144" s="8"/>
      <c r="K144" s="8"/>
      <c r="L144" s="8"/>
      <c r="M144" s="8"/>
      <c r="N144" s="8"/>
      <c r="O144" s="8"/>
      <c r="P144" s="8"/>
      <c r="Q144" s="8"/>
      <c r="R144" s="8"/>
      <c r="S144" s="8"/>
      <c r="T144" s="8"/>
      <c r="U144" s="8"/>
      <c r="V144" s="8"/>
      <c r="W144" s="8"/>
      <c r="X144" s="8"/>
      <c r="Y144" s="8"/>
      <c r="Z144" s="8"/>
      <c r="AA144" s="8"/>
      <c r="AB144" s="8"/>
      <c r="AC144" s="8"/>
    </row>
    <row r="145" spans="1:29" ht="14.4">
      <c r="A145" s="58"/>
      <c r="B145" s="69">
        <v>115</v>
      </c>
      <c r="C145" s="43" t="s">
        <v>341</v>
      </c>
      <c r="D145" s="69">
        <v>1.90009139151296</v>
      </c>
      <c r="E145" s="43">
        <f t="shared" si="7"/>
        <v>0.63906674919684736</v>
      </c>
      <c r="F145" s="71">
        <f t="shared" si="5"/>
        <v>63.906674919684733</v>
      </c>
      <c r="G145" s="84">
        <f t="shared" si="6"/>
        <v>653.7652844283748</v>
      </c>
      <c r="H145" s="43"/>
      <c r="I145" s="8"/>
      <c r="J145" s="8"/>
      <c r="K145" s="8"/>
      <c r="L145" s="8"/>
      <c r="M145" s="8"/>
      <c r="N145" s="8"/>
      <c r="O145" s="8"/>
      <c r="P145" s="8"/>
      <c r="Q145" s="8"/>
      <c r="R145" s="8"/>
      <c r="S145" s="8"/>
      <c r="T145" s="8"/>
      <c r="U145" s="8"/>
      <c r="V145" s="8"/>
      <c r="W145" s="8"/>
      <c r="X145" s="8"/>
      <c r="Y145" s="8"/>
      <c r="Z145" s="8"/>
      <c r="AA145" s="8"/>
      <c r="AB145" s="8"/>
      <c r="AC145" s="8"/>
    </row>
    <row r="146" spans="1:29" ht="14.4">
      <c r="A146" s="58"/>
      <c r="B146" s="69">
        <v>116</v>
      </c>
      <c r="C146" s="43" t="s">
        <v>342</v>
      </c>
      <c r="D146" s="69">
        <v>2.0364675298172501</v>
      </c>
      <c r="E146" s="43">
        <f t="shared" si="7"/>
        <v>0.64647247978501887</v>
      </c>
      <c r="F146" s="71">
        <f t="shared" si="5"/>
        <v>64.647247978501881</v>
      </c>
      <c r="G146" s="84">
        <f t="shared" si="6"/>
        <v>661.34134682007425</v>
      </c>
      <c r="H146" s="43"/>
      <c r="I146" s="8"/>
      <c r="J146" s="8"/>
      <c r="K146" s="8"/>
      <c r="L146" s="8"/>
      <c r="M146" s="8"/>
      <c r="N146" s="8"/>
      <c r="O146" s="8"/>
      <c r="P146" s="8"/>
      <c r="Q146" s="8"/>
      <c r="R146" s="8"/>
      <c r="S146" s="8"/>
      <c r="T146" s="8"/>
      <c r="U146" s="8"/>
      <c r="V146" s="8"/>
      <c r="W146" s="8"/>
      <c r="X146" s="8"/>
      <c r="Y146" s="8"/>
      <c r="Z146" s="8"/>
      <c r="AA146" s="8"/>
      <c r="AB146" s="8"/>
      <c r="AC146" s="8"/>
    </row>
    <row r="147" spans="1:29" ht="14.4">
      <c r="A147" s="58"/>
      <c r="B147" s="69">
        <v>117</v>
      </c>
      <c r="C147" s="43" t="s">
        <v>343</v>
      </c>
      <c r="D147" s="69">
        <v>2.1826318557749702</v>
      </c>
      <c r="E147" s="43">
        <f t="shared" si="7"/>
        <v>0.6538805724579756</v>
      </c>
      <c r="F147" s="71">
        <f t="shared" si="5"/>
        <v>65.388057245797555</v>
      </c>
      <c r="G147" s="84">
        <f t="shared" si="6"/>
        <v>668.91982562450903</v>
      </c>
      <c r="H147" s="43"/>
      <c r="I147" s="8"/>
      <c r="J147" s="8"/>
      <c r="K147" s="8"/>
      <c r="L147" s="8"/>
      <c r="M147" s="8"/>
      <c r="N147" s="8"/>
      <c r="O147" s="8"/>
      <c r="P147" s="8"/>
      <c r="Q147" s="8"/>
      <c r="R147" s="8"/>
      <c r="S147" s="8"/>
      <c r="T147" s="8"/>
      <c r="U147" s="8"/>
      <c r="V147" s="8"/>
      <c r="W147" s="8"/>
      <c r="X147" s="8"/>
      <c r="Y147" s="8"/>
      <c r="Z147" s="8"/>
      <c r="AA147" s="8"/>
      <c r="AB147" s="8"/>
      <c r="AC147" s="8"/>
    </row>
    <row r="148" spans="1:29" ht="14.4">
      <c r="A148" s="58"/>
      <c r="B148" s="69">
        <v>118</v>
      </c>
      <c r="C148" s="43" t="s">
        <v>344</v>
      </c>
      <c r="D148" s="69">
        <v>2.3392869015059499</v>
      </c>
      <c r="E148" s="43">
        <f t="shared" si="7"/>
        <v>0.66129087039372114</v>
      </c>
      <c r="F148" s="71">
        <f t="shared" si="5"/>
        <v>66.129087039372109</v>
      </c>
      <c r="G148" s="84">
        <f t="shared" si="6"/>
        <v>676.50056041277674</v>
      </c>
      <c r="H148" s="43"/>
      <c r="I148" s="8"/>
      <c r="J148" s="8"/>
      <c r="K148" s="8"/>
      <c r="L148" s="8"/>
      <c r="M148" s="8"/>
      <c r="N148" s="8"/>
      <c r="O148" s="8"/>
      <c r="P148" s="8"/>
      <c r="Q148" s="8"/>
      <c r="R148" s="8"/>
      <c r="S148" s="8"/>
      <c r="T148" s="8"/>
      <c r="U148" s="8"/>
      <c r="V148" s="8"/>
      <c r="W148" s="8"/>
      <c r="X148" s="8"/>
      <c r="Y148" s="8"/>
      <c r="Z148" s="8"/>
      <c r="AA148" s="8"/>
      <c r="AB148" s="8"/>
      <c r="AC148" s="8"/>
    </row>
    <row r="149" spans="1:29" ht="14.4">
      <c r="A149" s="58"/>
      <c r="B149" s="69">
        <v>119</v>
      </c>
      <c r="C149" s="43" t="s">
        <v>345</v>
      </c>
      <c r="D149" s="69">
        <v>2.5071856222928299</v>
      </c>
      <c r="E149" s="43">
        <f t="shared" si="7"/>
        <v>0.66870322709720065</v>
      </c>
      <c r="F149" s="71">
        <f t="shared" si="5"/>
        <v>66.870322709720071</v>
      </c>
      <c r="G149" s="84">
        <f t="shared" si="6"/>
        <v>684.08340132043622</v>
      </c>
      <c r="H149" s="43"/>
      <c r="I149" s="8"/>
      <c r="J149" s="8"/>
      <c r="K149" s="8"/>
      <c r="L149" s="8"/>
      <c r="M149" s="8"/>
      <c r="N149" s="8"/>
      <c r="O149" s="8"/>
      <c r="P149" s="8"/>
      <c r="Q149" s="8"/>
      <c r="R149" s="8"/>
      <c r="S149" s="8"/>
      <c r="T149" s="8"/>
      <c r="U149" s="8"/>
      <c r="V149" s="8"/>
      <c r="W149" s="8"/>
      <c r="X149" s="8"/>
      <c r="Y149" s="8"/>
      <c r="Z149" s="8"/>
      <c r="AA149" s="8"/>
      <c r="AB149" s="8"/>
      <c r="AC149" s="8"/>
    </row>
    <row r="150" spans="1:29" ht="14.4">
      <c r="A150" s="58"/>
      <c r="B150" s="69">
        <v>120</v>
      </c>
      <c r="C150" s="43" t="s">
        <v>346</v>
      </c>
      <c r="D150" s="69">
        <v>2.6871350156260001</v>
      </c>
      <c r="E150" s="43">
        <f t="shared" si="7"/>
        <v>0.67611750573118456</v>
      </c>
      <c r="F150" s="71">
        <f t="shared" si="5"/>
        <v>67.611750573118456</v>
      </c>
      <c r="G150" s="84">
        <f t="shared" si="6"/>
        <v>691.66820836300178</v>
      </c>
      <c r="H150" s="43"/>
      <c r="I150" s="8"/>
      <c r="J150" s="8"/>
      <c r="K150" s="8"/>
      <c r="L150" s="8"/>
      <c r="M150" s="8"/>
      <c r="N150" s="8"/>
      <c r="O150" s="8"/>
      <c r="P150" s="8"/>
      <c r="Q150" s="8"/>
      <c r="R150" s="8"/>
      <c r="S150" s="8"/>
      <c r="T150" s="8"/>
      <c r="U150" s="8"/>
      <c r="V150" s="8"/>
      <c r="W150" s="8"/>
      <c r="X150" s="8"/>
      <c r="Y150" s="8"/>
      <c r="Z150" s="8"/>
      <c r="AA150" s="8"/>
      <c r="AB150" s="8"/>
      <c r="AC150" s="8"/>
    </row>
    <row r="151" spans="1:29" ht="14.4">
      <c r="A151" s="58"/>
      <c r="B151" s="69">
        <v>121</v>
      </c>
      <c r="C151" s="43" t="s">
        <v>347</v>
      </c>
      <c r="D151" s="69">
        <v>2.88</v>
      </c>
      <c r="E151" s="43">
        <f t="shared" si="7"/>
        <v>0.68353357848909568</v>
      </c>
      <c r="F151" s="71">
        <f t="shared" si="5"/>
        <v>68.353357848909567</v>
      </c>
      <c r="G151" s="84">
        <f t="shared" si="6"/>
        <v>699.25485079434486</v>
      </c>
      <c r="H151" s="43"/>
      <c r="I151" s="8"/>
      <c r="J151" s="8"/>
      <c r="K151" s="8"/>
      <c r="L151" s="8"/>
      <c r="M151" s="8"/>
      <c r="N151" s="8"/>
      <c r="O151" s="8"/>
      <c r="P151" s="8"/>
      <c r="Q151" s="8"/>
      <c r="R151" s="8"/>
      <c r="S151" s="8"/>
      <c r="T151" s="8"/>
      <c r="U151" s="8"/>
      <c r="V151" s="8"/>
      <c r="W151" s="8"/>
      <c r="X151" s="8"/>
      <c r="Y151" s="8"/>
      <c r="Z151" s="8"/>
      <c r="AA151" s="8"/>
      <c r="AB151" s="8"/>
      <c r="AC151" s="8"/>
    </row>
    <row r="152" spans="1:29" ht="14.4">
      <c r="A152" s="58"/>
      <c r="B152" s="69">
        <v>122</v>
      </c>
      <c r="C152" s="43" t="s">
        <v>348</v>
      </c>
      <c r="D152" s="69">
        <v>3.0867075721045198</v>
      </c>
      <c r="E152" s="43">
        <f t="shared" si="7"/>
        <v>0.69095132600732856</v>
      </c>
      <c r="F152" s="71">
        <f t="shared" si="5"/>
        <v>69.095132600732853</v>
      </c>
      <c r="G152" s="84">
        <f t="shared" si="6"/>
        <v>706.84320650549716</v>
      </c>
      <c r="H152" s="43"/>
      <c r="I152" s="8"/>
      <c r="J152" s="8"/>
      <c r="K152" s="8"/>
      <c r="L152" s="8"/>
      <c r="M152" s="8"/>
      <c r="N152" s="8"/>
      <c r="O152" s="8"/>
      <c r="P152" s="8"/>
      <c r="Q152" s="8"/>
      <c r="R152" s="8"/>
      <c r="S152" s="8"/>
      <c r="T152" s="8"/>
      <c r="U152" s="8"/>
      <c r="V152" s="8"/>
      <c r="W152" s="8"/>
      <c r="X152" s="8"/>
      <c r="Y152" s="8"/>
      <c r="Z152" s="8"/>
      <c r="AA152" s="8"/>
      <c r="AB152" s="8"/>
      <c r="AC152" s="8"/>
    </row>
    <row r="153" spans="1:29" ht="14.4">
      <c r="A153" s="58"/>
      <c r="B153" s="69">
        <v>123</v>
      </c>
      <c r="C153" s="43" t="s">
        <v>349</v>
      </c>
      <c r="D153" s="69">
        <v>3.3082512623914599</v>
      </c>
      <c r="E153" s="43">
        <f t="shared" si="7"/>
        <v>0.6983706368147411</v>
      </c>
      <c r="F153" s="71">
        <f t="shared" si="5"/>
        <v>69.837063681474106</v>
      </c>
      <c r="G153" s="84">
        <f t="shared" si="6"/>
        <v>714.43316146148015</v>
      </c>
      <c r="H153" s="43"/>
      <c r="I153" s="8"/>
      <c r="J153" s="8"/>
      <c r="K153" s="8"/>
      <c r="L153" s="8"/>
      <c r="M153" s="8"/>
      <c r="N153" s="8"/>
      <c r="O153" s="8"/>
      <c r="P153" s="8"/>
      <c r="Q153" s="8"/>
      <c r="R153" s="8"/>
      <c r="S153" s="8"/>
      <c r="T153" s="8"/>
      <c r="U153" s="8"/>
      <c r="V153" s="8"/>
      <c r="W153" s="8"/>
      <c r="X153" s="8"/>
      <c r="Y153" s="8"/>
      <c r="Z153" s="8"/>
      <c r="AA153" s="8"/>
      <c r="AB153" s="8"/>
      <c r="AC153" s="8"/>
    </row>
    <row r="154" spans="1:29" ht="14.4">
      <c r="A154" s="58"/>
      <c r="B154" s="69">
        <v>124</v>
      </c>
      <c r="C154" s="43" t="s">
        <v>350</v>
      </c>
      <c r="D154" s="69">
        <v>3.5456959104333499</v>
      </c>
      <c r="E154" s="43">
        <f t="shared" si="7"/>
        <v>0.70579140681710073</v>
      </c>
      <c r="F154" s="71">
        <f t="shared" si="5"/>
        <v>70.579140681710072</v>
      </c>
      <c r="G154" s="84">
        <f t="shared" si="6"/>
        <v>722.02460917389408</v>
      </c>
      <c r="H154" s="43"/>
      <c r="I154" s="8"/>
      <c r="J154" s="8"/>
      <c r="K154" s="8"/>
      <c r="L154" s="8"/>
      <c r="M154" s="8"/>
      <c r="N154" s="8"/>
      <c r="O154" s="8"/>
      <c r="P154" s="8"/>
      <c r="Q154" s="8"/>
      <c r="R154" s="8"/>
      <c r="S154" s="8"/>
      <c r="T154" s="8"/>
      <c r="U154" s="8"/>
      <c r="V154" s="8"/>
      <c r="W154" s="8"/>
      <c r="X154" s="8"/>
      <c r="Y154" s="8"/>
      <c r="Z154" s="8"/>
      <c r="AA154" s="8"/>
      <c r="AB154" s="8"/>
      <c r="AC154" s="8"/>
    </row>
    <row r="155" spans="1:29" ht="14.4">
      <c r="A155" s="58"/>
      <c r="B155" s="69">
        <v>125</v>
      </c>
      <c r="C155" s="43" t="s">
        <v>351</v>
      </c>
      <c r="D155" s="69">
        <v>3.8001827830259298</v>
      </c>
      <c r="E155" s="43">
        <f t="shared" si="7"/>
        <v>0.71321353881439464</v>
      </c>
      <c r="F155" s="71">
        <f t="shared" si="5"/>
        <v>71.321353881439464</v>
      </c>
      <c r="G155" s="84">
        <f t="shared" si="6"/>
        <v>729.61745020712567</v>
      </c>
      <c r="H155" s="43"/>
      <c r="I155" s="8"/>
      <c r="J155" s="8"/>
      <c r="K155" s="8"/>
      <c r="L155" s="8"/>
      <c r="M155" s="8"/>
      <c r="N155" s="8"/>
      <c r="O155" s="8"/>
      <c r="P155" s="8"/>
      <c r="Q155" s="8"/>
      <c r="R155" s="8"/>
      <c r="S155" s="8"/>
      <c r="T155" s="8"/>
      <c r="U155" s="8"/>
      <c r="V155" s="8"/>
      <c r="W155" s="8"/>
      <c r="X155" s="8"/>
      <c r="Y155" s="8"/>
      <c r="Z155" s="8"/>
      <c r="AA155" s="8"/>
      <c r="AB155" s="8"/>
      <c r="AC155" s="8"/>
    </row>
    <row r="156" spans="1:29" ht="14.4">
      <c r="A156" s="58"/>
      <c r="B156" s="69">
        <v>126</v>
      </c>
      <c r="C156" s="43" t="s">
        <v>352</v>
      </c>
      <c r="D156" s="69">
        <v>4.07293505963451</v>
      </c>
      <c r="E156" s="43">
        <f t="shared" si="7"/>
        <v>0.72063694204900974</v>
      </c>
      <c r="F156" s="71">
        <f t="shared" si="5"/>
        <v>72.063694204900969</v>
      </c>
      <c r="G156" s="84">
        <f t="shared" si="6"/>
        <v>737.21159171613692</v>
      </c>
      <c r="H156" s="43"/>
      <c r="I156" s="8"/>
      <c r="J156" s="8"/>
      <c r="K156" s="8"/>
      <c r="L156" s="8"/>
      <c r="M156" s="8"/>
      <c r="N156" s="8"/>
      <c r="O156" s="8"/>
      <c r="P156" s="8"/>
      <c r="Q156" s="8"/>
      <c r="R156" s="8"/>
      <c r="S156" s="8"/>
      <c r="T156" s="8"/>
      <c r="U156" s="8"/>
      <c r="V156" s="8"/>
      <c r="W156" s="8"/>
      <c r="X156" s="8"/>
      <c r="Y156" s="8"/>
      <c r="Z156" s="8"/>
      <c r="AA156" s="8"/>
      <c r="AB156" s="8"/>
      <c r="AC156" s="8"/>
    </row>
    <row r="157" spans="1:29" ht="14.4">
      <c r="A157" s="58"/>
      <c r="B157" s="69">
        <v>127</v>
      </c>
      <c r="C157" s="43" t="s">
        <v>353</v>
      </c>
      <c r="D157" s="69">
        <v>4.3652637115499404</v>
      </c>
      <c r="E157" s="43">
        <f t="shared" si="7"/>
        <v>0.72806153178290478</v>
      </c>
      <c r="F157" s="71">
        <f t="shared" si="5"/>
        <v>72.806153178290472</v>
      </c>
      <c r="G157" s="84">
        <f t="shared" si="6"/>
        <v>744.80694701391155</v>
      </c>
      <c r="H157" s="43"/>
      <c r="I157" s="8"/>
      <c r="J157" s="8"/>
      <c r="K157" s="8"/>
      <c r="L157" s="8"/>
      <c r="M157" s="8"/>
      <c r="N157" s="8"/>
      <c r="O157" s="8"/>
      <c r="P157" s="8"/>
      <c r="Q157" s="8"/>
      <c r="R157" s="8"/>
      <c r="S157" s="8"/>
      <c r="T157" s="8"/>
      <c r="U157" s="8"/>
      <c r="V157" s="8"/>
      <c r="W157" s="8"/>
      <c r="X157" s="8"/>
      <c r="Y157" s="8"/>
      <c r="Z157" s="8"/>
      <c r="AA157" s="8"/>
      <c r="AB157" s="8"/>
      <c r="AC157" s="8"/>
    </row>
    <row r="158" spans="1:29" ht="14.4">
      <c r="A158" s="58"/>
      <c r="B158" s="69">
        <v>128</v>
      </c>
      <c r="C158" s="43" t="s">
        <v>354</v>
      </c>
      <c r="D158" s="69">
        <v>4.6785738030119104</v>
      </c>
      <c r="E158" s="43">
        <f t="shared" si="7"/>
        <v>0.73548722890199303</v>
      </c>
      <c r="F158" s="71">
        <f t="shared" si="5"/>
        <v>73.548722890199301</v>
      </c>
      <c r="G158" s="84">
        <f t="shared" si="6"/>
        <v>752.40343516673886</v>
      </c>
      <c r="H158" s="43"/>
      <c r="I158" s="8"/>
      <c r="J158" s="8"/>
      <c r="K158" s="8"/>
      <c r="L158" s="8"/>
      <c r="M158" s="8"/>
      <c r="N158" s="8"/>
      <c r="O158" s="8"/>
      <c r="P158" s="8"/>
      <c r="Q158" s="8"/>
      <c r="R158" s="8"/>
      <c r="S158" s="8"/>
      <c r="T158" s="8"/>
      <c r="U158" s="8"/>
      <c r="V158" s="8"/>
      <c r="W158" s="8"/>
      <c r="X158" s="8"/>
      <c r="Y158" s="8"/>
      <c r="Z158" s="8"/>
      <c r="AA158" s="8"/>
      <c r="AB158" s="8"/>
      <c r="AC158" s="8"/>
    </row>
    <row r="159" spans="1:29" ht="14.4">
      <c r="A159" s="58"/>
      <c r="B159" s="69">
        <v>129</v>
      </c>
      <c r="C159" s="43" t="s">
        <v>355</v>
      </c>
      <c r="D159" s="69">
        <v>5.0143712445856696</v>
      </c>
      <c r="E159" s="43">
        <f t="shared" si="7"/>
        <v>0.74291395954605477</v>
      </c>
      <c r="F159" s="71">
        <f t="shared" si="5"/>
        <v>74.291395954605477</v>
      </c>
      <c r="G159" s="84">
        <f t="shared" si="6"/>
        <v>760.00098061561403</v>
      </c>
      <c r="H159" s="43"/>
      <c r="I159" s="8"/>
      <c r="J159" s="8"/>
      <c r="K159" s="8"/>
      <c r="L159" s="8"/>
      <c r="M159" s="8"/>
      <c r="N159" s="8"/>
      <c r="O159" s="8"/>
      <c r="P159" s="8"/>
      <c r="Q159" s="8"/>
      <c r="R159" s="8"/>
      <c r="S159" s="8"/>
      <c r="T159" s="8"/>
      <c r="U159" s="8"/>
      <c r="V159" s="8"/>
      <c r="W159" s="8"/>
      <c r="X159" s="8"/>
      <c r="Y159" s="8"/>
      <c r="Z159" s="8"/>
      <c r="AA159" s="8"/>
      <c r="AB159" s="8"/>
      <c r="AC159" s="8"/>
    </row>
    <row r="160" spans="1:29" ht="14.4">
      <c r="A160" s="58"/>
      <c r="B160" s="69">
        <v>130</v>
      </c>
      <c r="C160" s="43" t="s">
        <v>356</v>
      </c>
      <c r="D160" s="69">
        <v>5.37427003125201</v>
      </c>
      <c r="E160" s="43">
        <f t="shared" si="7"/>
        <v>0.75034165476259418</v>
      </c>
      <c r="F160" s="71">
        <f t="shared" si="5"/>
        <v>75.034165476259417</v>
      </c>
      <c r="G160" s="84">
        <f t="shared" si="6"/>
        <v>767.59951282213387</v>
      </c>
      <c r="H160" s="43"/>
      <c r="I160" s="8"/>
      <c r="J160" s="8"/>
      <c r="K160" s="8"/>
      <c r="L160" s="8"/>
      <c r="M160" s="8"/>
      <c r="N160" s="8"/>
      <c r="O160" s="8"/>
      <c r="P160" s="8"/>
      <c r="Q160" s="8"/>
      <c r="R160" s="8"/>
      <c r="S160" s="8"/>
      <c r="T160" s="8"/>
      <c r="U160" s="8"/>
      <c r="V160" s="8"/>
      <c r="W160" s="8"/>
      <c r="X160" s="8"/>
      <c r="Y160" s="8"/>
      <c r="Z160" s="8"/>
      <c r="AA160" s="8"/>
      <c r="AB160" s="8"/>
      <c r="AC160" s="8"/>
    </row>
    <row r="161" spans="1:29" ht="14.4">
      <c r="A161" s="58"/>
      <c r="B161" s="69">
        <v>131</v>
      </c>
      <c r="C161" s="43" t="s">
        <v>357</v>
      </c>
      <c r="D161" s="69">
        <v>5.76</v>
      </c>
      <c r="E161" s="43">
        <f t="shared" si="7"/>
        <v>0.75777025018314315</v>
      </c>
      <c r="F161" s="71">
        <f t="shared" si="5"/>
        <v>75.777025018314319</v>
      </c>
      <c r="G161" s="84">
        <f t="shared" si="6"/>
        <v>775.19896593735541</v>
      </c>
      <c r="H161" s="43"/>
      <c r="I161" s="8"/>
      <c r="J161" s="8"/>
      <c r="K161" s="8"/>
      <c r="L161" s="8"/>
      <c r="M161" s="8"/>
      <c r="N161" s="8"/>
      <c r="O161" s="8"/>
      <c r="P161" s="8"/>
      <c r="Q161" s="8"/>
      <c r="R161" s="8"/>
      <c r="S161" s="8"/>
      <c r="T161" s="8"/>
      <c r="U161" s="8"/>
      <c r="V161" s="8"/>
      <c r="W161" s="8"/>
      <c r="X161" s="8"/>
      <c r="Y161" s="8"/>
      <c r="Z161" s="8"/>
      <c r="AA161" s="8"/>
      <c r="AB161" s="8"/>
      <c r="AC161" s="8"/>
    </row>
    <row r="162" spans="1:29" ht="14.4">
      <c r="A162" s="58"/>
      <c r="B162" s="69">
        <v>132</v>
      </c>
      <c r="C162" s="43" t="s">
        <v>358</v>
      </c>
      <c r="D162" s="69">
        <v>6.1734151442090397</v>
      </c>
      <c r="E162" s="43">
        <f t="shared" si="7"/>
        <v>0.76519968572060515</v>
      </c>
      <c r="F162" s="71">
        <f t="shared" si="5"/>
        <v>76.51996857206052</v>
      </c>
      <c r="G162" s="84">
        <f t="shared" si="6"/>
        <v>782.79927849217904</v>
      </c>
      <c r="H162" s="43"/>
      <c r="I162" s="8"/>
      <c r="J162" s="8"/>
      <c r="K162" s="8"/>
      <c r="L162" s="8"/>
      <c r="M162" s="8"/>
      <c r="N162" s="8"/>
      <c r="O162" s="8"/>
      <c r="P162" s="8"/>
      <c r="Q162" s="8"/>
      <c r="R162" s="8"/>
      <c r="S162" s="8"/>
      <c r="T162" s="8"/>
      <c r="U162" s="8"/>
      <c r="V162" s="8"/>
      <c r="W162" s="8"/>
      <c r="X162" s="8"/>
      <c r="Y162" s="8"/>
      <c r="Z162" s="8"/>
      <c r="AA162" s="8"/>
      <c r="AB162" s="8"/>
      <c r="AC162" s="8"/>
    </row>
    <row r="163" spans="1:29" ht="14.4">
      <c r="A163" s="58"/>
      <c r="B163" s="69">
        <v>133</v>
      </c>
      <c r="C163" s="43" t="s">
        <v>359</v>
      </c>
      <c r="D163" s="69">
        <v>6.6165025247829199</v>
      </c>
      <c r="E163" s="43">
        <f t="shared" si="7"/>
        <v>0.77262990528631059</v>
      </c>
      <c r="F163" s="71">
        <f t="shared" si="5"/>
        <v>77.262990528631065</v>
      </c>
      <c r="G163" s="84">
        <f t="shared" si="6"/>
        <v>790.40039310789575</v>
      </c>
      <c r="H163" s="43"/>
      <c r="I163" s="8"/>
      <c r="J163" s="8"/>
      <c r="K163" s="8"/>
      <c r="L163" s="8"/>
      <c r="M163" s="8"/>
      <c r="N163" s="8"/>
      <c r="O163" s="8"/>
      <c r="P163" s="8"/>
      <c r="Q163" s="8"/>
      <c r="R163" s="8"/>
      <c r="S163" s="8"/>
      <c r="T163" s="8"/>
      <c r="U163" s="8"/>
      <c r="V163" s="8"/>
      <c r="W163" s="8"/>
      <c r="X163" s="8"/>
      <c r="Y163" s="8"/>
      <c r="Z163" s="8"/>
      <c r="AA163" s="8"/>
      <c r="AB163" s="8"/>
      <c r="AC163" s="8"/>
    </row>
    <row r="164" spans="1:29" ht="14.4">
      <c r="A164" s="58"/>
      <c r="B164" s="69">
        <v>134</v>
      </c>
      <c r="C164" s="43" t="s">
        <v>360</v>
      </c>
      <c r="D164" s="69">
        <v>7.0913918208667104</v>
      </c>
      <c r="E164" s="43">
        <f t="shared" si="7"/>
        <v>0.78006085652553314</v>
      </c>
      <c r="F164" s="71">
        <f t="shared" si="5"/>
        <v>78.00608565255331</v>
      </c>
      <c r="G164" s="84">
        <f t="shared" si="6"/>
        <v>798.00225622562039</v>
      </c>
      <c r="H164" s="43"/>
      <c r="I164" s="8"/>
      <c r="J164" s="8"/>
      <c r="K164" s="8"/>
      <c r="L164" s="8"/>
      <c r="M164" s="8"/>
      <c r="N164" s="8"/>
      <c r="O164" s="8"/>
      <c r="P164" s="8"/>
      <c r="Q164" s="8"/>
      <c r="R164" s="8"/>
      <c r="S164" s="8"/>
      <c r="T164" s="8"/>
      <c r="U164" s="8"/>
      <c r="V164" s="8"/>
      <c r="W164" s="8"/>
      <c r="X164" s="8"/>
      <c r="Y164" s="8"/>
      <c r="Z164" s="8"/>
      <c r="AA164" s="8"/>
      <c r="AB164" s="8"/>
      <c r="AC164" s="8"/>
    </row>
    <row r="165" spans="1:29" ht="14.4">
      <c r="A165" s="58"/>
      <c r="B165" s="69">
        <v>135</v>
      </c>
      <c r="C165" s="43" t="s">
        <v>361</v>
      </c>
      <c r="D165" s="69">
        <v>7.6003655660518703</v>
      </c>
      <c r="E165" s="43">
        <f t="shared" si="7"/>
        <v>0.78749249057029813</v>
      </c>
      <c r="F165" s="71">
        <f t="shared" si="5"/>
        <v>78.749249057029814</v>
      </c>
      <c r="G165" s="84">
        <f t="shared" si="6"/>
        <v>805.60481785341494</v>
      </c>
      <c r="H165" s="43"/>
      <c r="I165" s="8"/>
      <c r="J165" s="8"/>
      <c r="K165" s="8"/>
      <c r="L165" s="8"/>
      <c r="M165" s="8"/>
      <c r="N165" s="8"/>
      <c r="O165" s="8"/>
      <c r="P165" s="8"/>
      <c r="Q165" s="8"/>
      <c r="R165" s="8"/>
      <c r="S165" s="8"/>
      <c r="T165" s="8"/>
      <c r="U165" s="8"/>
      <c r="V165" s="8"/>
      <c r="W165" s="8"/>
      <c r="X165" s="8"/>
      <c r="Y165" s="8"/>
      <c r="Z165" s="8"/>
      <c r="AA165" s="8"/>
      <c r="AB165" s="8"/>
      <c r="AC165" s="8"/>
    </row>
    <row r="166" spans="1:29" ht="14.4">
      <c r="A166" s="58"/>
      <c r="B166" s="69">
        <v>136</v>
      </c>
      <c r="C166" s="43" t="s">
        <v>362</v>
      </c>
      <c r="D166" s="69">
        <v>8.1458701192690199</v>
      </c>
      <c r="E166" s="43">
        <f t="shared" si="7"/>
        <v>0.7949247618083739</v>
      </c>
      <c r="F166" s="71">
        <f t="shared" si="5"/>
        <v>79.492476180837386</v>
      </c>
      <c r="G166" s="84">
        <f t="shared" si="6"/>
        <v>813.2080313299665</v>
      </c>
      <c r="H166" s="43"/>
      <c r="I166" s="8"/>
      <c r="J166" s="8"/>
      <c r="K166" s="8"/>
      <c r="L166" s="8"/>
      <c r="M166" s="8"/>
      <c r="N166" s="8"/>
      <c r="O166" s="8"/>
      <c r="P166" s="8"/>
      <c r="Q166" s="8"/>
      <c r="R166" s="8"/>
      <c r="S166" s="8"/>
      <c r="T166" s="8"/>
      <c r="U166" s="8"/>
      <c r="V166" s="8"/>
      <c r="W166" s="8"/>
      <c r="X166" s="8"/>
      <c r="Y166" s="8"/>
      <c r="Z166" s="8"/>
      <c r="AA166" s="8"/>
      <c r="AB166" s="8"/>
      <c r="AC166" s="8"/>
    </row>
    <row r="167" spans="1:29" ht="14.4">
      <c r="A167" s="58"/>
      <c r="B167" s="69">
        <v>137</v>
      </c>
      <c r="C167" s="43" t="s">
        <v>363</v>
      </c>
      <c r="D167" s="69">
        <v>8.7305274230998897</v>
      </c>
      <c r="E167" s="43">
        <f t="shared" si="7"/>
        <v>0.80235762766741381</v>
      </c>
      <c r="F167" s="71">
        <f t="shared" si="5"/>
        <v>80.235762766741374</v>
      </c>
      <c r="G167" s="84">
        <f t="shared" si="6"/>
        <v>820.81185310376429</v>
      </c>
      <c r="H167" s="43"/>
      <c r="I167" s="8"/>
      <c r="J167" s="8"/>
      <c r="K167" s="8"/>
      <c r="L167" s="8"/>
      <c r="M167" s="8"/>
      <c r="N167" s="8"/>
      <c r="O167" s="8"/>
      <c r="P167" s="8"/>
      <c r="Q167" s="8"/>
      <c r="R167" s="8"/>
      <c r="S167" s="8"/>
      <c r="T167" s="8"/>
      <c r="U167" s="8"/>
      <c r="V167" s="8"/>
      <c r="W167" s="8"/>
      <c r="X167" s="8"/>
      <c r="Y167" s="8"/>
      <c r="Z167" s="8"/>
      <c r="AA167" s="8"/>
      <c r="AB167" s="8"/>
      <c r="AC167" s="8"/>
    </row>
    <row r="168" spans="1:29" ht="14.4">
      <c r="A168" s="58"/>
      <c r="B168" s="69">
        <v>138</v>
      </c>
      <c r="C168" s="43" t="s">
        <v>364</v>
      </c>
      <c r="D168" s="69">
        <v>9.3571476060238297</v>
      </c>
      <c r="E168" s="43">
        <f t="shared" si="7"/>
        <v>0.8097910484132731</v>
      </c>
      <c r="F168" s="71">
        <f t="shared" si="5"/>
        <v>80.979104841327313</v>
      </c>
      <c r="G168" s="84">
        <f t="shared" si="6"/>
        <v>828.41624252677843</v>
      </c>
      <c r="H168" s="43"/>
      <c r="I168" s="8"/>
      <c r="J168" s="8"/>
      <c r="K168" s="8"/>
      <c r="L168" s="8"/>
      <c r="M168" s="8"/>
      <c r="N168" s="8"/>
      <c r="O168" s="8"/>
      <c r="P168" s="8"/>
      <c r="Q168" s="8"/>
      <c r="R168" s="8"/>
      <c r="S168" s="8"/>
      <c r="T168" s="8"/>
      <c r="U168" s="8"/>
      <c r="V168" s="8"/>
      <c r="W168" s="8"/>
      <c r="X168" s="8"/>
      <c r="Y168" s="8"/>
      <c r="Z168" s="8"/>
      <c r="AA168" s="8"/>
      <c r="AB168" s="8"/>
      <c r="AC168" s="8"/>
    </row>
    <row r="169" spans="1:29" ht="14.4">
      <c r="A169" s="58"/>
      <c r="B169" s="69">
        <v>139</v>
      </c>
      <c r="C169" s="43" t="s">
        <v>365</v>
      </c>
      <c r="D169" s="69">
        <v>10.0287424891713</v>
      </c>
      <c r="E169" s="43">
        <f t="shared" si="7"/>
        <v>0.81722498696158763</v>
      </c>
      <c r="F169" s="71">
        <f t="shared" si="5"/>
        <v>81.722498696158766</v>
      </c>
      <c r="G169" s="84">
        <f t="shared" si="6"/>
        <v>836.02116166170413</v>
      </c>
      <c r="H169" s="43"/>
      <c r="I169" s="8"/>
      <c r="J169" s="8"/>
      <c r="K169" s="8"/>
      <c r="L169" s="8"/>
      <c r="M169" s="8"/>
      <c r="N169" s="8"/>
      <c r="O169" s="8"/>
      <c r="P169" s="8"/>
      <c r="Q169" s="8"/>
      <c r="R169" s="8"/>
      <c r="S169" s="8"/>
      <c r="T169" s="8"/>
      <c r="U169" s="8"/>
      <c r="V169" s="8"/>
      <c r="W169" s="8"/>
      <c r="X169" s="8"/>
      <c r="Y169" s="8"/>
      <c r="Z169" s="8"/>
      <c r="AA169" s="8"/>
      <c r="AB169" s="8"/>
      <c r="AC169" s="8"/>
    </row>
    <row r="170" spans="1:29" ht="14.4">
      <c r="A170" s="58"/>
      <c r="B170" s="69">
        <v>140</v>
      </c>
      <c r="C170" s="43" t="s">
        <v>366</v>
      </c>
      <c r="D170" s="69">
        <v>10.748540062504</v>
      </c>
      <c r="E170" s="43">
        <f t="shared" si="7"/>
        <v>0.8246594087017618</v>
      </c>
      <c r="F170" s="71">
        <f t="shared" si="5"/>
        <v>82.465940870176183</v>
      </c>
      <c r="G170" s="84">
        <f t="shared" si="6"/>
        <v>843.62657510190229</v>
      </c>
      <c r="H170" s="43"/>
      <c r="I170" s="8"/>
      <c r="J170" s="8"/>
      <c r="K170" s="8"/>
      <c r="L170" s="8"/>
      <c r="M170" s="8"/>
      <c r="N170" s="8"/>
      <c r="O170" s="8"/>
      <c r="P170" s="8"/>
      <c r="Q170" s="8"/>
      <c r="R170" s="8"/>
      <c r="S170" s="8"/>
      <c r="T170" s="8"/>
      <c r="U170" s="8"/>
      <c r="V170" s="8"/>
      <c r="W170" s="8"/>
      <c r="X170" s="8"/>
      <c r="Y170" s="8"/>
      <c r="Z170" s="8"/>
      <c r="AA170" s="8"/>
      <c r="AB170" s="8"/>
      <c r="AC170" s="8"/>
    </row>
    <row r="171" spans="1:29" ht="14.4">
      <c r="A171" s="58"/>
      <c r="B171" s="69">
        <v>141</v>
      </c>
      <c r="C171" s="43" t="s">
        <v>367</v>
      </c>
      <c r="D171" s="69">
        <v>11.52</v>
      </c>
      <c r="E171" s="43">
        <f t="shared" si="7"/>
        <v>0.83209428133255159</v>
      </c>
      <c r="F171" s="71">
        <f t="shared" si="5"/>
        <v>83.209428133255159</v>
      </c>
      <c r="G171" s="84">
        <f t="shared" si="6"/>
        <v>851.23244980320032</v>
      </c>
      <c r="H171" s="43"/>
      <c r="I171" s="8"/>
      <c r="J171" s="8"/>
      <c r="K171" s="8"/>
      <c r="L171" s="8"/>
      <c r="M171" s="8"/>
      <c r="N171" s="8"/>
      <c r="O171" s="8"/>
      <c r="P171" s="8"/>
      <c r="Q171" s="8"/>
      <c r="R171" s="8"/>
      <c r="S171" s="8"/>
      <c r="T171" s="8"/>
      <c r="U171" s="8"/>
      <c r="V171" s="8"/>
      <c r="W171" s="8"/>
      <c r="X171" s="8"/>
      <c r="Y171" s="8"/>
      <c r="Z171" s="8"/>
      <c r="AA171" s="8"/>
      <c r="AB171" s="8"/>
      <c r="AC171" s="8"/>
    </row>
    <row r="172" spans="1:29" ht="14.4">
      <c r="A172" s="58"/>
      <c r="B172" s="69">
        <v>142</v>
      </c>
      <c r="C172" s="43" t="s">
        <v>368</v>
      </c>
      <c r="D172" s="69">
        <v>12.346830288417999</v>
      </c>
      <c r="E172" s="43">
        <f t="shared" si="7"/>
        <v>0.83952957470850409</v>
      </c>
      <c r="F172" s="71">
        <f t="shared" si="5"/>
        <v>83.952957470850407</v>
      </c>
      <c r="G172" s="84">
        <f t="shared" si="6"/>
        <v>858.83875492679965</v>
      </c>
      <c r="H172" s="43"/>
      <c r="I172" s="8"/>
      <c r="J172" s="8"/>
      <c r="K172" s="8"/>
      <c r="L172" s="8"/>
      <c r="M172" s="8"/>
      <c r="N172" s="8"/>
      <c r="O172" s="8"/>
      <c r="P172" s="8"/>
      <c r="Q172" s="8"/>
      <c r="R172" s="8"/>
      <c r="S172" s="8"/>
      <c r="T172" s="8"/>
      <c r="U172" s="8"/>
      <c r="V172" s="8"/>
      <c r="W172" s="8"/>
      <c r="X172" s="8"/>
      <c r="Y172" s="8"/>
      <c r="Z172" s="8"/>
      <c r="AA172" s="8"/>
      <c r="AB172" s="8"/>
      <c r="AC172" s="8"/>
    </row>
    <row r="173" spans="1:29" ht="14.4">
      <c r="A173" s="58"/>
      <c r="B173" s="69">
        <v>143</v>
      </c>
      <c r="C173" s="43" t="s">
        <v>369</v>
      </c>
      <c r="D173" s="69">
        <v>13.233005049565801</v>
      </c>
      <c r="E173" s="43">
        <f t="shared" si="7"/>
        <v>0.84696526069653999</v>
      </c>
      <c r="F173" s="71">
        <f t="shared" si="5"/>
        <v>84.696526069653999</v>
      </c>
      <c r="G173" s="84">
        <f t="shared" si="6"/>
        <v>866.44546169256046</v>
      </c>
      <c r="H173" s="43"/>
      <c r="I173" s="8"/>
      <c r="J173" s="8"/>
      <c r="K173" s="8"/>
      <c r="L173" s="8"/>
      <c r="M173" s="8"/>
      <c r="N173" s="8"/>
      <c r="O173" s="8"/>
      <c r="P173" s="8"/>
      <c r="Q173" s="8"/>
      <c r="R173" s="8"/>
      <c r="S173" s="8"/>
      <c r="T173" s="8"/>
      <c r="U173" s="8"/>
      <c r="V173" s="8"/>
      <c r="W173" s="8"/>
      <c r="X173" s="8"/>
      <c r="Y173" s="8"/>
      <c r="Z173" s="8"/>
      <c r="AA173" s="8"/>
      <c r="AB173" s="8"/>
      <c r="AC173" s="8"/>
    </row>
    <row r="174" spans="1:29" ht="14.4">
      <c r="A174" s="58"/>
      <c r="B174" s="69">
        <v>144</v>
      </c>
      <c r="C174" s="43" t="s">
        <v>370</v>
      </c>
      <c r="D174" s="69">
        <v>14.182783641733399</v>
      </c>
      <c r="E174" s="43">
        <f t="shared" si="7"/>
        <v>0.8544013130420085</v>
      </c>
      <c r="F174" s="71">
        <f t="shared" si="5"/>
        <v>85.440131304200847</v>
      </c>
      <c r="G174" s="84">
        <f t="shared" si="6"/>
        <v>874.05254324197472</v>
      </c>
      <c r="H174" s="43"/>
      <c r="I174" s="8"/>
      <c r="J174" s="8"/>
      <c r="K174" s="8"/>
      <c r="L174" s="8"/>
      <c r="M174" s="8"/>
      <c r="N174" s="8"/>
      <c r="O174" s="8"/>
      <c r="P174" s="8"/>
      <c r="Q174" s="8"/>
      <c r="R174" s="8"/>
      <c r="S174" s="8"/>
      <c r="T174" s="8"/>
      <c r="U174" s="8"/>
      <c r="V174" s="8"/>
      <c r="W174" s="8"/>
      <c r="X174" s="8"/>
      <c r="Y174" s="8"/>
      <c r="Z174" s="8"/>
      <c r="AA174" s="8"/>
      <c r="AB174" s="8"/>
      <c r="AC174" s="8"/>
    </row>
    <row r="175" spans="1:29" ht="14.4">
      <c r="A175" s="58"/>
      <c r="B175" s="69">
        <v>145</v>
      </c>
      <c r="C175" s="43" t="s">
        <v>371</v>
      </c>
      <c r="D175" s="69">
        <v>15.2007311321037</v>
      </c>
      <c r="E175" s="43">
        <f t="shared" si="7"/>
        <v>0.86183770724361874</v>
      </c>
      <c r="F175" s="71">
        <f t="shared" si="5"/>
        <v>86.183770724361878</v>
      </c>
      <c r="G175" s="84">
        <f t="shared" si="6"/>
        <v>881.65997451022201</v>
      </c>
      <c r="H175" s="43"/>
      <c r="I175" s="8"/>
      <c r="J175" s="8"/>
      <c r="K175" s="8"/>
      <c r="L175" s="8"/>
      <c r="M175" s="8"/>
      <c r="N175" s="8"/>
      <c r="O175" s="8"/>
      <c r="P175" s="8"/>
      <c r="Q175" s="8"/>
      <c r="R175" s="8"/>
      <c r="S175" s="8"/>
      <c r="T175" s="8"/>
      <c r="U175" s="8"/>
      <c r="V175" s="8"/>
      <c r="W175" s="8"/>
      <c r="X175" s="8"/>
      <c r="Y175" s="8"/>
      <c r="Z175" s="8"/>
      <c r="AA175" s="8"/>
      <c r="AB175" s="8"/>
      <c r="AC175" s="8"/>
    </row>
    <row r="176" spans="1:29" ht="14.4">
      <c r="A176" s="58"/>
      <c r="B176" s="69">
        <v>146</v>
      </c>
      <c r="C176" s="43" t="s">
        <v>372</v>
      </c>
      <c r="D176" s="69">
        <v>16.291740238538001</v>
      </c>
      <c r="E176" s="43">
        <f t="shared" si="7"/>
        <v>0.86927442043664549</v>
      </c>
      <c r="F176" s="71">
        <f t="shared" si="5"/>
        <v>86.927442043664556</v>
      </c>
      <c r="G176" s="84">
        <f t="shared" si="6"/>
        <v>889.2677321066883</v>
      </c>
      <c r="H176" s="43"/>
      <c r="I176" s="8"/>
      <c r="J176" s="8"/>
      <c r="K176" s="8"/>
      <c r="L176" s="8"/>
      <c r="M176" s="8"/>
      <c r="N176" s="8"/>
      <c r="O176" s="8"/>
      <c r="P176" s="8"/>
      <c r="Q176" s="8"/>
      <c r="R176" s="8"/>
      <c r="S176" s="8"/>
      <c r="T176" s="8"/>
      <c r="U176" s="8"/>
      <c r="V176" s="8"/>
      <c r="W176" s="8"/>
      <c r="X176" s="8"/>
      <c r="Y176" s="8"/>
      <c r="Z176" s="8"/>
      <c r="AA176" s="8"/>
      <c r="AB176" s="8"/>
      <c r="AC176" s="8"/>
    </row>
    <row r="177" spans="1:29" ht="14.4">
      <c r="A177" s="58"/>
      <c r="B177" s="69">
        <v>147</v>
      </c>
      <c r="C177" s="43" t="s">
        <v>373</v>
      </c>
      <c r="D177" s="69">
        <v>17.461054846199701</v>
      </c>
      <c r="E177" s="43">
        <f t="shared" si="7"/>
        <v>0.87671143128387774</v>
      </c>
      <c r="F177" s="71">
        <f t="shared" si="5"/>
        <v>87.671143128387769</v>
      </c>
      <c r="G177" s="84">
        <f t="shared" si="6"/>
        <v>896.87579420340694</v>
      </c>
      <c r="H177" s="43"/>
      <c r="I177" s="8"/>
      <c r="J177" s="8"/>
      <c r="K177" s="8"/>
      <c r="L177" s="8"/>
      <c r="M177" s="8"/>
      <c r="N177" s="8"/>
      <c r="O177" s="8"/>
      <c r="P177" s="8"/>
      <c r="Q177" s="8"/>
      <c r="R177" s="8"/>
      <c r="S177" s="8"/>
      <c r="T177" s="8"/>
      <c r="U177" s="8"/>
      <c r="V177" s="8"/>
      <c r="W177" s="8"/>
      <c r="X177" s="8"/>
      <c r="Y177" s="8"/>
      <c r="Z177" s="8"/>
      <c r="AA177" s="8"/>
      <c r="AB177" s="8"/>
      <c r="AC177" s="8"/>
    </row>
    <row r="178" spans="1:29" ht="14.4">
      <c r="A178" s="58"/>
      <c r="B178" s="69">
        <v>148</v>
      </c>
      <c r="C178" s="43" t="s">
        <v>374</v>
      </c>
      <c r="D178" s="69">
        <v>18.714295212047599</v>
      </c>
      <c r="E178" s="43">
        <f t="shared" si="7"/>
        <v>0.88414871987380095</v>
      </c>
      <c r="F178" s="71">
        <f t="shared" si="5"/>
        <v>88.414871987380096</v>
      </c>
      <c r="G178" s="84">
        <f t="shared" si="6"/>
        <v>904.48414043089838</v>
      </c>
      <c r="H178" s="43"/>
      <c r="I178" s="8"/>
      <c r="J178" s="8"/>
      <c r="K178" s="8"/>
      <c r="L178" s="8"/>
      <c r="M178" s="8"/>
      <c r="N178" s="8"/>
      <c r="O178" s="8"/>
      <c r="P178" s="8"/>
      <c r="Q178" s="8"/>
      <c r="R178" s="8"/>
      <c r="S178" s="8"/>
      <c r="T178" s="8"/>
      <c r="U178" s="8"/>
      <c r="V178" s="8"/>
      <c r="W178" s="8"/>
      <c r="X178" s="8"/>
      <c r="Y178" s="8"/>
      <c r="Z178" s="8"/>
      <c r="AA178" s="8"/>
      <c r="AB178" s="8"/>
      <c r="AC178" s="8"/>
    </row>
    <row r="179" spans="1:29" ht="14.4">
      <c r="A179" s="58"/>
      <c r="B179" s="69">
        <v>149</v>
      </c>
      <c r="C179" s="43" t="s">
        <v>375</v>
      </c>
      <c r="D179" s="69">
        <v>20.0574849783426</v>
      </c>
      <c r="E179" s="43">
        <f t="shared" si="7"/>
        <v>0.89158626762553317</v>
      </c>
      <c r="F179" s="71">
        <f t="shared" si="5"/>
        <v>89.158626762553311</v>
      </c>
      <c r="G179" s="84">
        <f t="shared" si="6"/>
        <v>912.09275178092048</v>
      </c>
      <c r="H179" s="43"/>
      <c r="I179" s="8"/>
      <c r="J179" s="8"/>
      <c r="K179" s="8"/>
      <c r="L179" s="8"/>
      <c r="M179" s="8"/>
      <c r="N179" s="8"/>
      <c r="O179" s="8"/>
      <c r="P179" s="8"/>
      <c r="Q179" s="8"/>
      <c r="R179" s="8"/>
      <c r="S179" s="8"/>
      <c r="T179" s="8"/>
      <c r="U179" s="8"/>
      <c r="V179" s="8"/>
      <c r="W179" s="8"/>
      <c r="X179" s="8"/>
      <c r="Y179" s="8"/>
      <c r="Z179" s="8"/>
      <c r="AA179" s="8"/>
      <c r="AB179" s="8"/>
      <c r="AC179" s="8"/>
    </row>
    <row r="180" spans="1:29" ht="14.4">
      <c r="A180" s="58"/>
      <c r="B180" s="69">
        <v>150</v>
      </c>
      <c r="C180" s="43" t="s">
        <v>376</v>
      </c>
      <c r="D180" s="69">
        <v>21.497080125008001</v>
      </c>
      <c r="E180" s="43">
        <f t="shared" si="7"/>
        <v>0.89902405720007927</v>
      </c>
      <c r="F180" s="71">
        <f t="shared" si="5"/>
        <v>89.902405720007934</v>
      </c>
      <c r="G180" s="84">
        <f t="shared" si="6"/>
        <v>919.70161051568107</v>
      </c>
      <c r="H180" s="43"/>
      <c r="I180" s="8"/>
      <c r="J180" s="8"/>
      <c r="K180" s="8"/>
      <c r="L180" s="8"/>
      <c r="M180" s="8"/>
      <c r="N180" s="8"/>
      <c r="O180" s="8"/>
      <c r="P180" s="8"/>
      <c r="Q180" s="8"/>
      <c r="R180" s="8"/>
      <c r="S180" s="8"/>
      <c r="T180" s="8"/>
      <c r="U180" s="8"/>
      <c r="V180" s="8"/>
      <c r="W180" s="8"/>
      <c r="X180" s="8"/>
      <c r="Y180" s="8"/>
      <c r="Z180" s="8"/>
      <c r="AA180" s="8"/>
      <c r="AB180" s="8"/>
      <c r="AC180" s="8"/>
    </row>
    <row r="181" spans="1:29" ht="14.4">
      <c r="A181" s="58"/>
      <c r="B181" s="69">
        <v>151</v>
      </c>
      <c r="C181" s="43" t="s">
        <v>377</v>
      </c>
      <c r="D181" s="69">
        <v>23.04</v>
      </c>
      <c r="E181" s="43">
        <f t="shared" si="7"/>
        <v>0.90646207241747478</v>
      </c>
      <c r="F181" s="71">
        <f t="shared" si="5"/>
        <v>90.646207241747476</v>
      </c>
      <c r="G181" s="84">
        <f t="shared" si="6"/>
        <v>927.31070008307665</v>
      </c>
      <c r="H181" s="43"/>
      <c r="I181" s="8"/>
      <c r="J181" s="8"/>
      <c r="K181" s="8"/>
      <c r="L181" s="8"/>
      <c r="M181" s="8"/>
      <c r="N181" s="8"/>
      <c r="O181" s="8"/>
      <c r="P181" s="8"/>
      <c r="Q181" s="8"/>
      <c r="R181" s="8"/>
      <c r="S181" s="8"/>
      <c r="T181" s="8"/>
      <c r="U181" s="8"/>
      <c r="V181" s="8"/>
      <c r="W181" s="8"/>
      <c r="X181" s="8"/>
      <c r="Y181" s="8"/>
      <c r="Z181" s="8"/>
      <c r="AA181" s="8"/>
      <c r="AB181" s="8"/>
      <c r="AC181" s="8"/>
    </row>
    <row r="182" spans="1:29" ht="14.4">
      <c r="A182" s="58"/>
      <c r="B182" s="69">
        <v>152</v>
      </c>
      <c r="C182" s="43" t="s">
        <v>378</v>
      </c>
      <c r="D182" s="69">
        <v>24.693660576836098</v>
      </c>
      <c r="E182" s="43">
        <f t="shared" si="7"/>
        <v>0.91390029817944463</v>
      </c>
      <c r="F182" s="71">
        <f t="shared" si="5"/>
        <v>91.390029817944466</v>
      </c>
      <c r="G182" s="84">
        <f t="shared" si="6"/>
        <v>934.92000503757185</v>
      </c>
      <c r="H182" s="43"/>
      <c r="I182" s="8"/>
      <c r="J182" s="8"/>
      <c r="K182" s="8"/>
      <c r="L182" s="8"/>
      <c r="M182" s="8"/>
      <c r="N182" s="8"/>
      <c r="O182" s="8"/>
      <c r="P182" s="8"/>
      <c r="Q182" s="8"/>
      <c r="R182" s="8"/>
      <c r="S182" s="8"/>
      <c r="T182" s="8"/>
      <c r="U182" s="8"/>
      <c r="V182" s="8"/>
      <c r="W182" s="8"/>
      <c r="X182" s="8"/>
      <c r="Y182" s="8"/>
      <c r="Z182" s="8"/>
      <c r="AA182" s="8"/>
      <c r="AB182" s="8"/>
      <c r="AC182" s="8"/>
    </row>
    <row r="183" spans="1:29" ht="14.4">
      <c r="A183" s="58"/>
      <c r="B183" s="69">
        <v>153</v>
      </c>
      <c r="C183" s="43" t="s">
        <v>379</v>
      </c>
      <c r="D183" s="69">
        <v>26.466010099131601</v>
      </c>
      <c r="E183" s="43">
        <f t="shared" si="7"/>
        <v>0.92133872039720255</v>
      </c>
      <c r="F183" s="71">
        <f t="shared" si="5"/>
        <v>92.133872039720259</v>
      </c>
      <c r="G183" s="84">
        <f t="shared" si="6"/>
        <v>942.52951096633819</v>
      </c>
      <c r="H183" s="43"/>
      <c r="I183" s="8"/>
      <c r="J183" s="8"/>
      <c r="K183" s="8"/>
      <c r="L183" s="8"/>
      <c r="M183" s="8"/>
      <c r="N183" s="8"/>
      <c r="O183" s="8"/>
      <c r="P183" s="8"/>
      <c r="Q183" s="8"/>
      <c r="R183" s="8"/>
      <c r="S183" s="8"/>
      <c r="T183" s="8"/>
      <c r="U183" s="8"/>
      <c r="V183" s="8"/>
      <c r="W183" s="8"/>
      <c r="X183" s="8"/>
      <c r="Y183" s="8"/>
      <c r="Z183" s="8"/>
      <c r="AA183" s="8"/>
      <c r="AB183" s="8"/>
      <c r="AC183" s="8"/>
    </row>
    <row r="184" spans="1:29" ht="14.4">
      <c r="A184" s="58"/>
      <c r="B184" s="69">
        <v>154</v>
      </c>
      <c r="C184" s="43" t="s">
        <v>380</v>
      </c>
      <c r="D184" s="69">
        <v>28.365567283466799</v>
      </c>
      <c r="E184" s="43">
        <f t="shared" si="7"/>
        <v>0.92877732592405449</v>
      </c>
      <c r="F184" s="71">
        <f t="shared" si="5"/>
        <v>92.877732592405451</v>
      </c>
      <c r="G184" s="84">
        <f t="shared" si="6"/>
        <v>950.13920442030769</v>
      </c>
      <c r="H184" s="43"/>
      <c r="I184" s="8"/>
      <c r="J184" s="8"/>
      <c r="K184" s="8"/>
      <c r="L184" s="8"/>
      <c r="M184" s="8"/>
      <c r="N184" s="8"/>
      <c r="O184" s="8"/>
      <c r="P184" s="8"/>
      <c r="Q184" s="8"/>
      <c r="R184" s="8"/>
      <c r="S184" s="8"/>
      <c r="T184" s="8"/>
      <c r="U184" s="8"/>
      <c r="V184" s="8"/>
      <c r="W184" s="8"/>
      <c r="X184" s="8"/>
      <c r="Y184" s="8"/>
      <c r="Z184" s="8"/>
      <c r="AA184" s="8"/>
      <c r="AB184" s="8"/>
      <c r="AC184" s="8"/>
    </row>
    <row r="185" spans="1:29" ht="14.4">
      <c r="A185" s="58"/>
      <c r="B185" s="69">
        <v>155</v>
      </c>
      <c r="C185" s="43" t="s">
        <v>381</v>
      </c>
      <c r="D185" s="69">
        <v>30.401462264207399</v>
      </c>
      <c r="E185" s="43">
        <f t="shared" si="7"/>
        <v>0.93621610249248932</v>
      </c>
      <c r="F185" s="71">
        <f t="shared" si="5"/>
        <v>93.621610249248931</v>
      </c>
      <c r="G185" s="84">
        <f t="shared" si="6"/>
        <v>957.74907284981657</v>
      </c>
      <c r="H185" s="43"/>
      <c r="I185" s="8"/>
      <c r="J185" s="8"/>
      <c r="K185" s="8"/>
      <c r="L185" s="8"/>
      <c r="M185" s="8"/>
      <c r="N185" s="8"/>
      <c r="O185" s="8"/>
      <c r="P185" s="8"/>
      <c r="Q185" s="8"/>
      <c r="R185" s="8"/>
      <c r="S185" s="8"/>
      <c r="T185" s="8"/>
      <c r="U185" s="8"/>
      <c r="V185" s="8"/>
      <c r="W185" s="8"/>
      <c r="X185" s="8"/>
      <c r="Y185" s="8"/>
      <c r="Z185" s="8"/>
      <c r="AA185" s="8"/>
      <c r="AB185" s="8"/>
      <c r="AC185" s="8"/>
    </row>
    <row r="186" spans="1:29" ht="14.4">
      <c r="A186" s="58"/>
      <c r="B186" s="69">
        <v>156</v>
      </c>
      <c r="C186" s="43" t="s">
        <v>382</v>
      </c>
      <c r="D186" s="69">
        <v>32.583480477076101</v>
      </c>
      <c r="E186" s="43">
        <f t="shared" si="7"/>
        <v>0.94365503865546063</v>
      </c>
      <c r="F186" s="71">
        <f t="shared" si="5"/>
        <v>94.36550386554606</v>
      </c>
      <c r="G186" s="84">
        <f t="shared" si="6"/>
        <v>965.35910454453619</v>
      </c>
      <c r="H186" s="43"/>
      <c r="I186" s="8"/>
      <c r="J186" s="8"/>
      <c r="K186" s="8"/>
      <c r="L186" s="8"/>
      <c r="M186" s="8"/>
      <c r="N186" s="8"/>
      <c r="O186" s="8"/>
      <c r="P186" s="8"/>
      <c r="Q186" s="8"/>
      <c r="R186" s="8"/>
      <c r="S186" s="8"/>
      <c r="T186" s="8"/>
      <c r="U186" s="8"/>
      <c r="V186" s="8"/>
      <c r="W186" s="8"/>
      <c r="X186" s="8"/>
      <c r="Y186" s="8"/>
      <c r="Z186" s="8"/>
      <c r="AA186" s="8"/>
      <c r="AB186" s="8"/>
      <c r="AC186" s="8"/>
    </row>
    <row r="187" spans="1:29" ht="14.4">
      <c r="A187" s="58"/>
      <c r="B187" s="69">
        <v>157</v>
      </c>
      <c r="C187" s="43" t="s">
        <v>383</v>
      </c>
      <c r="D187" s="69">
        <v>34.922109692399502</v>
      </c>
      <c r="E187" s="43">
        <f t="shared" si="7"/>
        <v>0.9510941237315772</v>
      </c>
      <c r="F187" s="71">
        <f t="shared" si="5"/>
        <v>95.109412373157724</v>
      </c>
      <c r="G187" s="84">
        <f t="shared" si="6"/>
        <v>972.96928857740352</v>
      </c>
      <c r="H187" s="43"/>
      <c r="I187" s="8"/>
      <c r="J187" s="8"/>
      <c r="K187" s="8"/>
      <c r="L187" s="8"/>
      <c r="M187" s="8"/>
      <c r="N187" s="8"/>
      <c r="O187" s="8"/>
      <c r="P187" s="8"/>
      <c r="Q187" s="8"/>
      <c r="R187" s="8"/>
      <c r="S187" s="8"/>
      <c r="T187" s="8"/>
      <c r="U187" s="8"/>
      <c r="V187" s="8"/>
      <c r="W187" s="8"/>
      <c r="X187" s="8"/>
      <c r="Y187" s="8"/>
      <c r="Z187" s="8"/>
      <c r="AA187" s="8"/>
      <c r="AB187" s="8"/>
      <c r="AC187" s="8"/>
    </row>
    <row r="188" spans="1:29" ht="14.4">
      <c r="A188" s="58"/>
      <c r="B188" s="69">
        <v>158</v>
      </c>
      <c r="C188" s="43" t="s">
        <v>384</v>
      </c>
      <c r="D188" s="69">
        <v>37.428590424095297</v>
      </c>
      <c r="E188" s="43">
        <f t="shared" si="7"/>
        <v>0.95853334775395038</v>
      </c>
      <c r="F188" s="71">
        <f t="shared" si="5"/>
        <v>95.853334775395041</v>
      </c>
      <c r="G188" s="84">
        <f t="shared" si="6"/>
        <v>980.57961475229126</v>
      </c>
      <c r="H188" s="43"/>
      <c r="I188" s="8"/>
      <c r="J188" s="8"/>
      <c r="K188" s="8"/>
      <c r="L188" s="8"/>
      <c r="M188" s="8"/>
      <c r="N188" s="8"/>
      <c r="O188" s="8"/>
      <c r="P188" s="8"/>
      <c r="Q188" s="8"/>
      <c r="R188" s="8"/>
      <c r="S188" s="8"/>
      <c r="T188" s="8"/>
      <c r="U188" s="8"/>
      <c r="V188" s="8"/>
      <c r="W188" s="8"/>
      <c r="X188" s="8"/>
      <c r="Y188" s="8"/>
      <c r="Z188" s="8"/>
      <c r="AA188" s="8"/>
      <c r="AB188" s="8"/>
      <c r="AC188" s="8"/>
    </row>
    <row r="189" spans="1:29" ht="14.4">
      <c r="A189" s="58"/>
      <c r="B189" s="69">
        <v>159</v>
      </c>
      <c r="C189" s="43" t="s">
        <v>385</v>
      </c>
      <c r="D189" s="69">
        <v>40.1149699566853</v>
      </c>
      <c r="E189" s="43">
        <f t="shared" si="7"/>
        <v>0.9659727014224474</v>
      </c>
      <c r="F189" s="71">
        <f t="shared" si="5"/>
        <v>96.597270142244739</v>
      </c>
      <c r="G189" s="84">
        <f t="shared" si="6"/>
        <v>988.19007355516374</v>
      </c>
      <c r="H189" s="43"/>
      <c r="I189" s="8"/>
      <c r="J189" s="8"/>
      <c r="K189" s="8"/>
      <c r="L189" s="8"/>
      <c r="M189" s="8"/>
      <c r="N189" s="8"/>
      <c r="O189" s="8"/>
      <c r="P189" s="8"/>
      <c r="Q189" s="8"/>
      <c r="R189" s="8"/>
      <c r="S189" s="8"/>
      <c r="T189" s="8"/>
      <c r="U189" s="8"/>
      <c r="V189" s="8"/>
      <c r="W189" s="8"/>
      <c r="X189" s="8"/>
      <c r="Y189" s="8"/>
      <c r="Z189" s="8"/>
      <c r="AA189" s="8"/>
      <c r="AB189" s="8"/>
      <c r="AC189" s="8"/>
    </row>
    <row r="190" spans="1:29" ht="14.4">
      <c r="A190" s="58"/>
      <c r="B190" s="69">
        <v>160</v>
      </c>
      <c r="C190" s="43" t="s">
        <v>386</v>
      </c>
      <c r="D190" s="69">
        <v>42.994160250016002</v>
      </c>
      <c r="E190" s="43">
        <f t="shared" si="7"/>
        <v>0.97341217605913199</v>
      </c>
      <c r="F190" s="71">
        <f t="shared" si="5"/>
        <v>97.341217605913201</v>
      </c>
      <c r="G190" s="84">
        <f t="shared" si="6"/>
        <v>995.80065610849203</v>
      </c>
      <c r="H190" s="43"/>
      <c r="I190" s="8"/>
      <c r="J190" s="8"/>
      <c r="K190" s="8"/>
      <c r="L190" s="8"/>
      <c r="M190" s="8"/>
      <c r="N190" s="8"/>
      <c r="O190" s="8"/>
      <c r="P190" s="8"/>
      <c r="Q190" s="8"/>
      <c r="R190" s="8"/>
      <c r="S190" s="8"/>
      <c r="T190" s="8"/>
      <c r="U190" s="8"/>
      <c r="V190" s="8"/>
      <c r="W190" s="8"/>
      <c r="X190" s="8"/>
      <c r="Y190" s="8"/>
      <c r="Z190" s="8"/>
      <c r="AA190" s="8"/>
      <c r="AB190" s="8"/>
      <c r="AC190" s="8"/>
    </row>
    <row r="191" spans="1:29" ht="14.4">
      <c r="A191" s="58"/>
      <c r="B191" s="69">
        <v>161</v>
      </c>
      <c r="C191" s="43" t="s">
        <v>387</v>
      </c>
      <c r="D191" s="69">
        <v>46.08</v>
      </c>
      <c r="E191" s="43">
        <f t="shared" si="7"/>
        <v>0.98085176356667592</v>
      </c>
      <c r="F191" s="71">
        <f t="shared" si="5"/>
        <v>98.085176356667588</v>
      </c>
      <c r="G191" s="84">
        <f t="shared" si="6"/>
        <v>1003.4113541287095</v>
      </c>
      <c r="H191" s="43"/>
      <c r="I191" s="8"/>
      <c r="J191" s="8"/>
      <c r="K191" s="8"/>
      <c r="L191" s="8"/>
      <c r="M191" s="8"/>
      <c r="N191" s="8"/>
      <c r="O191" s="8"/>
      <c r="P191" s="8"/>
      <c r="Q191" s="8"/>
      <c r="R191" s="8"/>
      <c r="S191" s="8"/>
      <c r="T191" s="8"/>
      <c r="U191" s="8"/>
      <c r="V191" s="8"/>
      <c r="W191" s="8"/>
      <c r="X191" s="8"/>
      <c r="Y191" s="8"/>
      <c r="Z191" s="8"/>
      <c r="AA191" s="8"/>
      <c r="AB191" s="8"/>
      <c r="AC191" s="8"/>
    </row>
    <row r="192" spans="1:29" ht="14.4">
      <c r="A192" s="8"/>
      <c r="B192" s="69">
        <v>162</v>
      </c>
      <c r="C192" s="43" t="s">
        <v>388</v>
      </c>
      <c r="D192" s="43">
        <f>0.18*2^8.1</f>
        <v>49.387321153672374</v>
      </c>
      <c r="E192" s="43">
        <f t="shared" si="7"/>
        <v>0.98829145638954463</v>
      </c>
      <c r="F192" s="71">
        <f t="shared" si="5"/>
        <v>98.829145638954458</v>
      </c>
      <c r="G192" s="84">
        <f t="shared" si="6"/>
        <v>1011.0221598865041</v>
      </c>
      <c r="H192" s="43"/>
      <c r="I192" s="8"/>
      <c r="J192" s="8"/>
      <c r="K192" s="8"/>
      <c r="L192" s="8"/>
      <c r="M192" s="8"/>
      <c r="N192" s="8"/>
      <c r="O192" s="8"/>
      <c r="P192" s="8"/>
      <c r="Q192" s="8"/>
      <c r="R192" s="8"/>
      <c r="S192" s="8"/>
      <c r="T192" s="8"/>
      <c r="U192" s="8"/>
      <c r="V192" s="8"/>
      <c r="W192" s="8"/>
      <c r="X192" s="8"/>
      <c r="Y192" s="8"/>
      <c r="Z192" s="8"/>
      <c r="AA192" s="8"/>
      <c r="AB192" s="8"/>
      <c r="AC192" s="8"/>
    </row>
    <row r="193" spans="1:29" ht="14.4">
      <c r="A193" s="8"/>
      <c r="B193" s="69">
        <v>163</v>
      </c>
      <c r="C193" s="43" t="s">
        <v>389</v>
      </c>
      <c r="D193" s="43">
        <f>0.18*2^8.2</f>
        <v>52.932020198263317</v>
      </c>
      <c r="E193" s="43">
        <f t="shared" si="7"/>
        <v>0.99573124747777619</v>
      </c>
      <c r="F193" s="71">
        <f t="shared" si="5"/>
        <v>99.573124747777626</v>
      </c>
      <c r="G193" s="84">
        <f t="shared" si="6"/>
        <v>1018.633066169765</v>
      </c>
      <c r="H193" s="43"/>
      <c r="I193" s="8"/>
      <c r="J193" s="8"/>
      <c r="K193" s="8"/>
      <c r="L193" s="8"/>
      <c r="M193" s="8"/>
      <c r="N193" s="8"/>
      <c r="O193" s="8"/>
      <c r="P193" s="8"/>
      <c r="Q193" s="8"/>
      <c r="R193" s="8"/>
      <c r="S193" s="8"/>
      <c r="T193" s="8"/>
      <c r="U193" s="8"/>
      <c r="V193" s="8"/>
      <c r="W193" s="8"/>
      <c r="X193" s="8"/>
      <c r="Y193" s="8"/>
      <c r="Z193" s="8"/>
      <c r="AA193" s="8"/>
      <c r="AB193" s="8"/>
      <c r="AC193" s="8"/>
    </row>
    <row r="194" spans="1:29" ht="14.4">
      <c r="A194" s="8"/>
      <c r="B194" s="69">
        <v>164</v>
      </c>
      <c r="C194" s="43" t="s">
        <v>390</v>
      </c>
      <c r="D194" s="43">
        <f>0.18*2^8.3</f>
        <v>56.731134566933783</v>
      </c>
      <c r="E194" s="43">
        <f t="shared" si="7"/>
        <v>1.0031711302531754</v>
      </c>
      <c r="F194" s="71">
        <f t="shared" si="5"/>
        <v>100.31711302531754</v>
      </c>
      <c r="G194" s="84">
        <f t="shared" si="6"/>
        <v>1026.2440662489985</v>
      </c>
      <c r="H194" s="43"/>
      <c r="I194" s="8"/>
      <c r="J194" s="8"/>
      <c r="K194" s="8"/>
      <c r="L194" s="8"/>
      <c r="M194" s="8"/>
      <c r="N194" s="8"/>
      <c r="O194" s="8"/>
      <c r="P194" s="8"/>
      <c r="Q194" s="8"/>
      <c r="R194" s="8"/>
      <c r="S194" s="8"/>
      <c r="T194" s="8"/>
      <c r="U194" s="8"/>
      <c r="V194" s="8"/>
      <c r="W194" s="8"/>
      <c r="X194" s="8"/>
      <c r="Y194" s="8"/>
      <c r="Z194" s="8"/>
      <c r="AA194" s="8"/>
      <c r="AB194" s="8"/>
      <c r="AC194" s="8"/>
    </row>
    <row r="195" spans="1:29" ht="14.4">
      <c r="A195" s="8"/>
      <c r="B195" s="69">
        <v>165</v>
      </c>
      <c r="C195" s="43" t="s">
        <v>391</v>
      </c>
      <c r="D195" s="43">
        <f>0.18*2^8.4</f>
        <v>60.802924528414955</v>
      </c>
      <c r="E195" s="43">
        <f t="shared" si="7"/>
        <v>1.010611098577765</v>
      </c>
      <c r="F195" s="71">
        <f t="shared" si="5"/>
        <v>101.0611098577765</v>
      </c>
      <c r="G195" s="84">
        <f t="shared" si="6"/>
        <v>1033.8551538450536</v>
      </c>
      <c r="H195" s="43"/>
      <c r="I195" s="8"/>
      <c r="J195" s="8"/>
      <c r="K195" s="8"/>
      <c r="L195" s="8"/>
      <c r="M195" s="8"/>
      <c r="N195" s="8"/>
      <c r="O195" s="8"/>
      <c r="P195" s="8"/>
      <c r="Q195" s="8"/>
      <c r="R195" s="8"/>
      <c r="S195" s="8"/>
      <c r="T195" s="8"/>
      <c r="U195" s="8"/>
      <c r="V195" s="8"/>
      <c r="W195" s="8"/>
      <c r="X195" s="8"/>
      <c r="Y195" s="8"/>
      <c r="Z195" s="8"/>
      <c r="AA195" s="8"/>
      <c r="AB195" s="8"/>
      <c r="AC195" s="8"/>
    </row>
    <row r="196" spans="1:29" ht="14.4">
      <c r="A196" s="8"/>
      <c r="B196" s="69">
        <v>166</v>
      </c>
      <c r="C196" s="43" t="s">
        <v>392</v>
      </c>
      <c r="D196" s="43">
        <f>0.18*2^8.5</f>
        <v>65.166960954152216</v>
      </c>
      <c r="E196" s="43">
        <f t="shared" si="7"/>
        <v>1.0180511467243472</v>
      </c>
      <c r="F196" s="71">
        <f t="shared" si="5"/>
        <v>101.80511467243471</v>
      </c>
      <c r="G196" s="84">
        <f t="shared" si="6"/>
        <v>1041.4663230990072</v>
      </c>
      <c r="H196" s="43"/>
      <c r="I196" s="8"/>
      <c r="J196" s="8"/>
      <c r="K196" s="8"/>
      <c r="L196" s="8"/>
      <c r="M196" s="8"/>
      <c r="N196" s="8"/>
      <c r="O196" s="8"/>
      <c r="P196" s="8"/>
      <c r="Q196" s="8"/>
      <c r="R196" s="8"/>
      <c r="S196" s="8"/>
      <c r="T196" s="8"/>
      <c r="U196" s="8"/>
      <c r="V196" s="8"/>
      <c r="W196" s="8"/>
      <c r="X196" s="8"/>
      <c r="Y196" s="8"/>
      <c r="Z196" s="8"/>
      <c r="AA196" s="8"/>
      <c r="AB196" s="8"/>
      <c r="AC196" s="8"/>
    </row>
    <row r="197" spans="1:29" ht="14.4">
      <c r="A197" s="8"/>
      <c r="B197" s="69">
        <v>167</v>
      </c>
      <c r="C197" s="43" t="s">
        <v>393</v>
      </c>
      <c r="D197" s="43">
        <f>0.18*2^8.6</f>
        <v>69.844219384799132</v>
      </c>
      <c r="E197" s="43">
        <f t="shared" si="7"/>
        <v>1.0254912693490268</v>
      </c>
      <c r="F197" s="71">
        <f t="shared" si="5"/>
        <v>102.54912693490267</v>
      </c>
      <c r="G197" s="84">
        <f t="shared" si="6"/>
        <v>1049.0775685440544</v>
      </c>
      <c r="H197" s="43"/>
      <c r="I197" s="8"/>
      <c r="J197" s="8"/>
      <c r="K197" s="8"/>
      <c r="L197" s="8"/>
      <c r="M197" s="8"/>
      <c r="N197" s="8"/>
      <c r="O197" s="8"/>
      <c r="P197" s="8"/>
      <c r="Q197" s="8"/>
      <c r="R197" s="8"/>
      <c r="S197" s="8"/>
      <c r="T197" s="8"/>
      <c r="U197" s="8"/>
      <c r="V197" s="8"/>
      <c r="W197" s="8"/>
      <c r="X197" s="8"/>
      <c r="Y197" s="8"/>
      <c r="Z197" s="8"/>
      <c r="AA197" s="8"/>
      <c r="AB197" s="8"/>
      <c r="AC197" s="8"/>
    </row>
    <row r="198" spans="1:29" ht="14.4">
      <c r="A198" s="8"/>
      <c r="B198" s="69">
        <v>168</v>
      </c>
      <c r="C198" s="43" t="s">
        <v>394</v>
      </c>
      <c r="D198" s="43">
        <f>0.18*2^8.7</f>
        <v>74.85718084819058</v>
      </c>
      <c r="E198" s="43">
        <f t="shared" si="7"/>
        <v>1.0329314614655736</v>
      </c>
      <c r="F198" s="71">
        <f t="shared" si="5"/>
        <v>103.29314614655736</v>
      </c>
      <c r="G198" s="84">
        <f t="shared" si="6"/>
        <v>1056.6888850792818</v>
      </c>
      <c r="H198" s="43"/>
      <c r="I198" s="8"/>
      <c r="J198" s="8"/>
      <c r="K198" s="8"/>
      <c r="L198" s="8"/>
      <c r="M198" s="8"/>
      <c r="N198" s="8"/>
      <c r="O198" s="8"/>
      <c r="P198" s="8"/>
      <c r="Q198" s="8"/>
      <c r="R198" s="8"/>
      <c r="S198" s="8"/>
      <c r="T198" s="8"/>
      <c r="U198" s="8"/>
      <c r="V198" s="8"/>
      <c r="W198" s="8"/>
      <c r="X198" s="8"/>
      <c r="Y198" s="8"/>
      <c r="Z198" s="8"/>
      <c r="AA198" s="8"/>
      <c r="AB198" s="8"/>
      <c r="AC198" s="8"/>
    </row>
    <row r="199" spans="1:29" ht="14.4">
      <c r="A199" s="8"/>
      <c r="B199" s="69">
        <v>169</v>
      </c>
      <c r="C199" s="43" t="s">
        <v>395</v>
      </c>
      <c r="D199" s="43">
        <f>0.18*2^8.8</f>
        <v>80.229939913370785</v>
      </c>
      <c r="E199" s="43">
        <f t="shared" si="7"/>
        <v>1.0403717184214964</v>
      </c>
      <c r="F199" s="71">
        <f t="shared" si="5"/>
        <v>104.03717184214965</v>
      </c>
      <c r="G199" s="84">
        <f t="shared" si="6"/>
        <v>1064.3002679451909</v>
      </c>
      <c r="H199" s="43"/>
      <c r="I199" s="8"/>
      <c r="J199" s="8"/>
      <c r="K199" s="8"/>
      <c r="L199" s="8"/>
      <c r="M199" s="8"/>
      <c r="N199" s="8"/>
      <c r="O199" s="8"/>
      <c r="P199" s="8"/>
      <c r="Q199" s="8"/>
      <c r="R199" s="8"/>
      <c r="S199" s="8"/>
      <c r="T199" s="8"/>
      <c r="U199" s="8"/>
      <c r="V199" s="8"/>
      <c r="W199" s="8"/>
      <c r="X199" s="8"/>
      <c r="Y199" s="8"/>
      <c r="Z199" s="8"/>
      <c r="AA199" s="8"/>
      <c r="AB199" s="8"/>
      <c r="AC199" s="8"/>
    </row>
    <row r="200" spans="1:29" ht="14.4">
      <c r="A200" s="8"/>
      <c r="B200" s="69">
        <v>170</v>
      </c>
      <c r="C200" s="43" t="s">
        <v>396</v>
      </c>
      <c r="D200" s="43">
        <f>0.18*2^8.9</f>
        <v>85.98832050003216</v>
      </c>
      <c r="E200" s="43">
        <f t="shared" si="7"/>
        <v>1.0478120358757161</v>
      </c>
      <c r="F200" s="71">
        <f t="shared" si="5"/>
        <v>104.78120358757161</v>
      </c>
      <c r="G200" s="84">
        <f t="shared" si="6"/>
        <v>1071.9117127008576</v>
      </c>
      <c r="H200" s="43"/>
      <c r="I200" s="8"/>
      <c r="J200" s="8"/>
      <c r="K200" s="8"/>
      <c r="L200" s="8"/>
      <c r="M200" s="8"/>
      <c r="N200" s="8"/>
      <c r="O200" s="8"/>
      <c r="P200" s="8"/>
      <c r="Q200" s="8"/>
      <c r="R200" s="8"/>
      <c r="S200" s="8"/>
      <c r="T200" s="8"/>
      <c r="U200" s="8"/>
      <c r="V200" s="8"/>
      <c r="W200" s="8"/>
      <c r="X200" s="8"/>
      <c r="Y200" s="8"/>
      <c r="Z200" s="8"/>
      <c r="AA200" s="8"/>
      <c r="AB200" s="8"/>
      <c r="AC200" s="8"/>
    </row>
    <row r="201" spans="1:29" ht="14.4">
      <c r="A201" s="8"/>
      <c r="B201" s="69">
        <v>171</v>
      </c>
      <c r="C201" s="43" t="s">
        <v>397</v>
      </c>
      <c r="D201" s="43">
        <f>0.18*2^9</f>
        <v>92.16</v>
      </c>
      <c r="E201" s="43">
        <f t="shared" si="7"/>
        <v>1.0552524097777298</v>
      </c>
      <c r="F201" s="71">
        <f t="shared" si="5"/>
        <v>105.52524097777298</v>
      </c>
      <c r="G201" s="84">
        <f t="shared" si="6"/>
        <v>1079.5232152026176</v>
      </c>
      <c r="H201" s="43"/>
      <c r="I201" s="8"/>
      <c r="J201" s="8"/>
      <c r="K201" s="8"/>
      <c r="L201" s="8"/>
      <c r="M201" s="8"/>
      <c r="N201" s="8"/>
      <c r="O201" s="8"/>
      <c r="P201" s="8"/>
      <c r="Q201" s="8"/>
      <c r="R201" s="8"/>
      <c r="S201" s="8"/>
      <c r="T201" s="8"/>
      <c r="U201" s="8"/>
      <c r="V201" s="8"/>
      <c r="W201" s="8"/>
      <c r="X201" s="8"/>
      <c r="Y201" s="8"/>
      <c r="Z201" s="8"/>
      <c r="AA201" s="8"/>
      <c r="AB201" s="8"/>
      <c r="AC201" s="8"/>
    </row>
    <row r="202" spans="1:29" ht="14.4">
      <c r="A202" s="8"/>
      <c r="B202" s="69">
        <v>172</v>
      </c>
      <c r="C202" s="43" t="s">
        <v>398</v>
      </c>
      <c r="D202" s="43">
        <f>0.18*2^8.25735</f>
        <v>55.078555239939668</v>
      </c>
      <c r="E202" s="43">
        <f t="shared" si="7"/>
        <v>0.99999800943966954</v>
      </c>
      <c r="F202" s="71">
        <f t="shared" si="5"/>
        <v>99.99980094396696</v>
      </c>
      <c r="G202" s="84">
        <f t="shared" si="6"/>
        <v>1022.997963656782</v>
      </c>
      <c r="H202" s="43" t="s">
        <v>399</v>
      </c>
      <c r="I202" s="8"/>
      <c r="J202" s="8"/>
      <c r="K202" s="8"/>
      <c r="L202" s="8"/>
      <c r="M202" s="8"/>
      <c r="N202" s="8"/>
      <c r="O202" s="8"/>
      <c r="P202" s="8"/>
      <c r="Q202" s="8"/>
      <c r="R202" s="8"/>
      <c r="S202" s="8"/>
      <c r="T202" s="8"/>
      <c r="U202" s="8"/>
      <c r="V202" s="8"/>
      <c r="W202" s="8"/>
      <c r="X202" s="8"/>
      <c r="Y202" s="8"/>
      <c r="Z202" s="8"/>
      <c r="AA202" s="8"/>
      <c r="AB202" s="8"/>
      <c r="AC202" s="8"/>
    </row>
    <row r="203" spans="1:29" ht="12.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row>
    <row r="204" spans="1:29" ht="12.3">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row>
    <row r="205" spans="1:29" ht="12.3">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row>
    <row r="206" spans="1:29" ht="12.3">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row>
    <row r="207" spans="1:29" ht="12.3">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row>
    <row r="208" spans="1:29" ht="12.3">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row>
    <row r="209" spans="1:29" ht="12.3">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row>
    <row r="210" spans="1:29" ht="12.3">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row>
    <row r="211" spans="1:29" ht="12.3">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row>
    <row r="212" spans="1:29" ht="12.3">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row>
    <row r="213" spans="1:29" ht="12.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row>
    <row r="214" spans="1:29" ht="12.3">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row>
    <row r="215" spans="1:29" ht="12.3">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row>
    <row r="216" spans="1:29" ht="12.3">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row>
    <row r="217" spans="1:29" ht="12.3">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row>
    <row r="218" spans="1:29" ht="12.3">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row>
    <row r="219" spans="1:29" ht="12.3">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row>
    <row r="220" spans="1:29" ht="12.3">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row>
    <row r="221" spans="1:29" ht="12.3">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row>
    <row r="222" spans="1:29" ht="12.3">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row>
    <row r="223" spans="1:29" ht="1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row>
    <row r="224" spans="1:29" ht="12.3">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row>
    <row r="225" spans="1:29" ht="12.3">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row>
    <row r="226" spans="1:29" ht="12.3">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row>
    <row r="227" spans="1:29" ht="12.3">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row>
    <row r="228" spans="1:29" ht="12.3">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row>
    <row r="229" spans="1:29" ht="12.3">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row>
    <row r="230" spans="1:29" ht="12.3">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row>
    <row r="231" spans="1:29" ht="12.3">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row>
    <row r="232" spans="1:29" ht="12.3">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row>
    <row r="233" spans="1:29" ht="12.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row>
    <row r="234" spans="1:29" ht="12.3">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row>
    <row r="235" spans="1:29" ht="12.3">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row>
    <row r="236" spans="1:29" ht="12.3">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row>
    <row r="237" spans="1:29" ht="12.3">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row>
    <row r="238" spans="1:29" ht="12.3">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row>
    <row r="239" spans="1:29" ht="12.3">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row>
    <row r="240" spans="1:29" ht="12.3">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row>
    <row r="241" spans="1:29" ht="12.3">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row>
    <row r="242" spans="1:29" ht="12.3">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row>
    <row r="243" spans="1:29" ht="12.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row>
    <row r="244" spans="1:29" ht="12.3">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row>
    <row r="245" spans="1:29" ht="12.3">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row>
    <row r="246" spans="1:29" ht="12.3">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row>
    <row r="247" spans="1:29" ht="12.3">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row>
    <row r="248" spans="1:29" ht="12.3">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row>
    <row r="249" spans="1:29" ht="12.3">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row>
    <row r="250" spans="1:29" ht="12.3">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row>
    <row r="251" spans="1:29" ht="12.3">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row>
    <row r="252" spans="1:29" ht="12.3">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row>
    <row r="253" spans="1:29" ht="12.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row>
    <row r="254" spans="1:29" ht="12.3">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row>
    <row r="255" spans="1:29" ht="12.3">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row>
    <row r="256" spans="1:29" ht="12.3">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row>
    <row r="257" spans="1:29" ht="12.3">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row>
    <row r="258" spans="1:29" ht="12.3">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row>
    <row r="259" spans="1:29" ht="12.3">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row>
    <row r="260" spans="1:29" ht="12.3">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row>
    <row r="261" spans="1:29" ht="12.3">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row>
    <row r="262" spans="1:29" ht="12.3">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row>
    <row r="263" spans="1:29" ht="12.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row>
    <row r="264" spans="1:29" ht="12.3">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row>
    <row r="265" spans="1:29" ht="12.3">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row>
    <row r="266" spans="1:29" ht="12.3">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row>
    <row r="267" spans="1:29" ht="12.3">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row>
    <row r="268" spans="1:29" ht="12.3">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row>
    <row r="269" spans="1:29" ht="12.3">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row>
    <row r="270" spans="1:29" ht="12.3">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row>
    <row r="271" spans="1:29" ht="12.3">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row>
    <row r="272" spans="1:29" ht="12.3">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row>
    <row r="273" spans="1:29" ht="12.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row>
    <row r="274" spans="1:29" ht="12.3">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row>
    <row r="275" spans="1:29" ht="12.3">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row>
    <row r="276" spans="1:29" ht="12.3">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row>
    <row r="277" spans="1:29" ht="12.3">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row>
    <row r="278" spans="1:29" ht="12.3">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row>
    <row r="279" spans="1:29" ht="12.3">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row>
    <row r="280" spans="1:29" ht="12.3">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row>
    <row r="281" spans="1:29" ht="12.3">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row>
    <row r="282" spans="1:29" ht="12.3">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row>
    <row r="283" spans="1:29" ht="12.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row>
    <row r="284" spans="1:29" ht="12.3">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row>
    <row r="285" spans="1:29" ht="12.3">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row>
    <row r="286" spans="1:29" ht="12.3">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row>
    <row r="287" spans="1:29" ht="12.3">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row>
    <row r="288" spans="1:29" ht="12.3">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row>
    <row r="289" spans="1:29" ht="12.3">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row>
    <row r="290" spans="1:29" ht="12.3">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row>
    <row r="291" spans="1:29" ht="12.3">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row>
    <row r="292" spans="1:29" ht="12.3">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row>
    <row r="293" spans="1:29" ht="12.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row>
    <row r="294" spans="1:29" ht="12.3">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row>
    <row r="295" spans="1:29" ht="12.3">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row>
    <row r="296" spans="1:29" ht="12.3">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row>
    <row r="297" spans="1:29" ht="12.3">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row>
    <row r="298" spans="1:29" ht="12.3">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row>
    <row r="299" spans="1:29" ht="12.3">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row>
    <row r="300" spans="1:29" ht="12.3">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row>
    <row r="301" spans="1:29" ht="12.3">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row>
    <row r="302" spans="1:29" ht="12.3">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row>
    <row r="303" spans="1:29" ht="12.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row>
    <row r="304" spans="1:29" ht="12.3">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row>
    <row r="305" spans="1:29" ht="12.3">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row>
    <row r="306" spans="1:29" ht="12.3">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row>
    <row r="307" spans="1:29" ht="12.3">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row>
    <row r="308" spans="1:29" ht="12.3">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row>
    <row r="309" spans="1:29" ht="12.3">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row>
    <row r="310" spans="1:29" ht="12.3">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row>
    <row r="311" spans="1:29" ht="12.3">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row>
    <row r="312" spans="1:29" ht="12.3">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row>
    <row r="313" spans="1:29" ht="12.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row>
    <row r="314" spans="1:29" ht="12.3">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row>
    <row r="315" spans="1:29" ht="12.3">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row>
    <row r="316" spans="1:29" ht="12.3">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row>
    <row r="317" spans="1:29" ht="12.3">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row>
    <row r="318" spans="1:29" ht="12.3">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row>
    <row r="319" spans="1:29" ht="12.3">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row>
    <row r="320" spans="1:29" ht="12.3">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row>
    <row r="321" spans="1:29" ht="12.3">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row>
    <row r="322" spans="1:29" ht="12.3">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row>
    <row r="323" spans="1:29" ht="1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row>
    <row r="324" spans="1:29" ht="12.3">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row>
    <row r="325" spans="1:29" ht="12.3">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row>
    <row r="326" spans="1:29" ht="12.3">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row>
    <row r="327" spans="1:29" ht="12.3">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row>
    <row r="328" spans="1:29" ht="12.3">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row>
    <row r="329" spans="1:29" ht="12.3">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row>
    <row r="330" spans="1:29" ht="12.3">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row>
    <row r="331" spans="1:29" ht="12.3">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row>
    <row r="332" spans="1:29" ht="12.3">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row>
    <row r="333" spans="1:29" ht="12.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row>
    <row r="334" spans="1:29" ht="12.3">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row>
    <row r="335" spans="1:29" ht="12.3">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row>
    <row r="336" spans="1:29" ht="12.3">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row>
    <row r="337" spans="1:29" ht="12.3">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row>
    <row r="338" spans="1:29" ht="12.3">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row>
    <row r="339" spans="1:29" ht="12.3">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row>
    <row r="340" spans="1:29" ht="12.3">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row>
    <row r="341" spans="1:29" ht="12.3">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row>
    <row r="342" spans="1:29" ht="12.3">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row>
    <row r="343" spans="1:29" ht="12.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row>
    <row r="344" spans="1:29" ht="12.3">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row>
    <row r="345" spans="1:29" ht="12.3">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row>
    <row r="346" spans="1:29" ht="12.3">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row>
    <row r="347" spans="1:29" ht="12.3">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row>
    <row r="348" spans="1:29" ht="12.3">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row>
    <row r="349" spans="1:29" ht="12.3">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row>
    <row r="350" spans="1:29" ht="12.3">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row>
    <row r="351" spans="1:29" ht="12.3">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row>
    <row r="352" spans="1:29" ht="12.3">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row>
    <row r="353" spans="1:29" ht="12.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row>
    <row r="354" spans="1:29" ht="12.3">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row>
    <row r="355" spans="1:29" ht="12.3">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row>
    <row r="356" spans="1:29" ht="12.3">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row>
    <row r="357" spans="1:29" ht="12.3">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row>
    <row r="358" spans="1:29" ht="12.3">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row>
    <row r="359" spans="1:29" ht="12.3">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row>
    <row r="360" spans="1:29" ht="12.3">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row>
    <row r="361" spans="1:29" ht="12.3">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row>
    <row r="362" spans="1:29" ht="12.3">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row>
    <row r="363" spans="1:29" ht="12.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row>
    <row r="364" spans="1:29" ht="12.3">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row>
    <row r="365" spans="1:29" ht="12.3">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row>
    <row r="366" spans="1:29" ht="12.3">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row>
    <row r="367" spans="1:29" ht="12.3">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row>
    <row r="368" spans="1:29" ht="12.3">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row>
    <row r="369" spans="1:29" ht="12.3">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row>
    <row r="370" spans="1:29" ht="12.3">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row>
    <row r="371" spans="1:29" ht="12.3">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row>
    <row r="372" spans="1:29" ht="12.3">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row>
    <row r="373" spans="1:29" ht="12.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row>
    <row r="374" spans="1:29" ht="12.3">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row>
    <row r="375" spans="1:29" ht="12.3">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row>
    <row r="376" spans="1:29" ht="12.3">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row>
    <row r="377" spans="1:29" ht="12.3">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row>
    <row r="378" spans="1:29" ht="12.3">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row>
    <row r="379" spans="1:29" ht="12.3">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row>
    <row r="380" spans="1:29" ht="12.3">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row>
    <row r="381" spans="1:29" ht="12.3">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row>
    <row r="382" spans="1:29" ht="12.3">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row>
    <row r="383" spans="1:29" ht="12.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row>
    <row r="384" spans="1:29" ht="12.3">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row>
    <row r="385" spans="1:29" ht="12.3">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row>
    <row r="386" spans="1:29" ht="12.3">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row>
    <row r="387" spans="1:29" ht="12.3">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row>
    <row r="388" spans="1:29" ht="12.3">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row>
    <row r="389" spans="1:29" ht="12.3">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row>
    <row r="390" spans="1:29" ht="12.3">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row>
    <row r="391" spans="1:29" ht="12.3">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row>
    <row r="392" spans="1:29" ht="12.3">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row>
    <row r="393" spans="1:29" ht="12.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row>
    <row r="394" spans="1:29" ht="12.3">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row>
    <row r="395" spans="1:29" ht="12.3">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row>
    <row r="396" spans="1:29" ht="12.3">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row>
    <row r="397" spans="1:29" ht="12.3">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row>
    <row r="398" spans="1:29" ht="12.3">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row>
    <row r="399" spans="1:29" ht="12.3">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row>
    <row r="400" spans="1:29" ht="12.3">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row>
    <row r="401" spans="1:29" ht="12.3">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row>
    <row r="402" spans="1:29" ht="12.3">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row>
    <row r="403" spans="1:29" ht="12.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row>
    <row r="404" spans="1:29" ht="12.3">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row>
    <row r="405" spans="1:29" ht="12.3">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row>
    <row r="406" spans="1:29" ht="12.3">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row>
    <row r="407" spans="1:29" ht="12.3">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row>
    <row r="408" spans="1:29" ht="12.3">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row>
    <row r="409" spans="1:29" ht="12.3">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row>
    <row r="410" spans="1:29" ht="12.3">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row>
    <row r="411" spans="1:29" ht="12.3">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row>
    <row r="412" spans="1:29" ht="12.3">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row>
    <row r="413" spans="1:29" ht="12.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row>
    <row r="414" spans="1:29" ht="12.3">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row>
    <row r="415" spans="1:29" ht="12.3">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row>
    <row r="416" spans="1:29" ht="12.3">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row>
    <row r="417" spans="1:29" ht="12.3">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row>
    <row r="418" spans="1:29" ht="12.3">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row>
    <row r="419" spans="1:29" ht="12.3">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row>
    <row r="420" spans="1:29" ht="12.3">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row>
    <row r="421" spans="1:29" ht="12.3">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row>
    <row r="422" spans="1:29" ht="12.3">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row>
    <row r="423" spans="1:29" ht="1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row>
    <row r="424" spans="1:29" ht="12.3">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row>
    <row r="425" spans="1:29" ht="12.3">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row>
    <row r="426" spans="1:29" ht="12.3">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row>
    <row r="427" spans="1:29" ht="12.3">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row>
    <row r="428" spans="1:29" ht="12.3">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row>
    <row r="429" spans="1:29" ht="12.3">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row>
    <row r="430" spans="1:29" ht="12.3">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row>
    <row r="431" spans="1:29" ht="12.3">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row>
    <row r="432" spans="1:29" ht="12.3">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row>
    <row r="433" spans="1:29" ht="12.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row>
    <row r="434" spans="1:29" ht="12.3">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row>
    <row r="435" spans="1:29" ht="12.3">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row>
    <row r="436" spans="1:29" ht="12.3">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row>
    <row r="437" spans="1:29" ht="12.3">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row>
    <row r="438" spans="1:29" ht="12.3">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row>
    <row r="439" spans="1:29" ht="12.3">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row>
    <row r="440" spans="1:29" ht="12.3">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row>
    <row r="441" spans="1:29" ht="12.3">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row>
    <row r="442" spans="1:29" ht="12.3">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row>
    <row r="443" spans="1:29" ht="12.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row>
    <row r="444" spans="1:29" ht="12.3">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row>
    <row r="445" spans="1:29" ht="12.3">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row>
    <row r="446" spans="1:29" ht="12.3">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row>
    <row r="447" spans="1:29" ht="12.3">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row>
    <row r="448" spans="1:29" ht="12.3">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row>
    <row r="449" spans="1:29" ht="12.3">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row>
    <row r="450" spans="1:29" ht="12.3">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row>
    <row r="451" spans="1:29" ht="12.3">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row>
    <row r="452" spans="1:29" ht="12.3">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row>
    <row r="453" spans="1:29" ht="12.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row>
    <row r="454" spans="1:29" ht="12.3">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row>
    <row r="455" spans="1:29" ht="12.3">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row>
    <row r="456" spans="1:29" ht="12.3">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row>
    <row r="457" spans="1:29" ht="12.3">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row>
    <row r="458" spans="1:29" ht="12.3">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row>
    <row r="459" spans="1:29" ht="12.3">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row>
    <row r="460" spans="1:29" ht="12.3">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row>
    <row r="461" spans="1:29" ht="12.3">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row>
    <row r="462" spans="1:29" ht="12.3">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row>
    <row r="463" spans="1:29" ht="12.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row>
    <row r="464" spans="1:29" ht="12.3">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row>
    <row r="465" spans="1:29" ht="12.3">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row>
    <row r="466" spans="1:29" ht="12.3">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row>
    <row r="467" spans="1:29" ht="12.3">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row>
    <row r="468" spans="1:29" ht="12.3">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row>
    <row r="469" spans="1:29" ht="12.3">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row>
    <row r="470" spans="1:29" ht="12.3">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row>
    <row r="471" spans="1:29" ht="12.3">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row>
    <row r="472" spans="1:29" ht="12.3">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row>
    <row r="473" spans="1:29" ht="12.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row>
    <row r="474" spans="1:29" ht="12.3">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row>
    <row r="475" spans="1:29" ht="12.3">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row>
    <row r="476" spans="1:29" ht="12.3">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row>
    <row r="477" spans="1:29" ht="12.3">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row>
    <row r="478" spans="1:29" ht="12.3">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row>
    <row r="479" spans="1:29" ht="12.3">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row>
    <row r="480" spans="1:29" ht="12.3">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row>
    <row r="481" spans="1:29" ht="12.3">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row>
    <row r="482" spans="1:29" ht="12.3">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row>
    <row r="483" spans="1:29" ht="12.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row>
    <row r="484" spans="1:29" ht="12.3">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row>
    <row r="485" spans="1:29" ht="12.3">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row>
    <row r="486" spans="1:29" ht="12.3">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row>
    <row r="487" spans="1:29" ht="12.3">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row>
    <row r="488" spans="1:29" ht="12.3">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row>
    <row r="489" spans="1:29" ht="12.3">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row>
    <row r="490" spans="1:29" ht="12.3">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row>
    <row r="491" spans="1:29" ht="12.3">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row>
    <row r="492" spans="1:29" ht="12.3">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row>
    <row r="493" spans="1:29" ht="12.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row>
    <row r="494" spans="1:29" ht="12.3">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row>
    <row r="495" spans="1:29" ht="12.3">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row>
    <row r="496" spans="1:29" ht="12.3">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row>
    <row r="497" spans="1:29" ht="12.3">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row>
    <row r="498" spans="1:29" ht="12.3">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row>
    <row r="499" spans="1:29" ht="12.3">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row>
    <row r="500" spans="1:29" ht="12.3">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row>
    <row r="501" spans="1:29" ht="12.3">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row>
    <row r="502" spans="1:29" ht="12.3">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row>
    <row r="503" spans="1:29" ht="12.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row>
    <row r="504" spans="1:29" ht="12.3">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row>
    <row r="505" spans="1:29" ht="12.3">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row>
    <row r="506" spans="1:29" ht="12.3">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row>
    <row r="507" spans="1:29" ht="12.3">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row>
    <row r="508" spans="1:29" ht="12.3">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row>
    <row r="509" spans="1:29" ht="12.3">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row>
    <row r="510" spans="1:29" ht="12.3">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row>
    <row r="511" spans="1:29" ht="12.3">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row>
    <row r="512" spans="1:29" ht="12.3">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row>
    <row r="513" spans="1:29" ht="12.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row>
    <row r="514" spans="1:29" ht="12.3">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row>
    <row r="515" spans="1:29" ht="12.3">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row>
    <row r="516" spans="1:29" ht="12.3">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row>
    <row r="517" spans="1:29" ht="12.3">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row>
    <row r="518" spans="1:29" ht="12.3">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row>
    <row r="519" spans="1:29" ht="12.3">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row>
    <row r="520" spans="1:29" ht="12.3">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row>
    <row r="521" spans="1:29" ht="12.3">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row>
    <row r="522" spans="1:29" ht="12.3">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row>
    <row r="523" spans="1:29" ht="1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row>
    <row r="524" spans="1:29" ht="12.3">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row>
    <row r="525" spans="1:29" ht="12.3">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row>
    <row r="526" spans="1:29" ht="12.3">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row>
    <row r="527" spans="1:29" ht="12.3">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row>
    <row r="528" spans="1:29" ht="12.3">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row>
    <row r="529" spans="1:29" ht="12.3">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row>
    <row r="530" spans="1:29" ht="12.3">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row>
    <row r="531" spans="1:29" ht="12.3">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row>
    <row r="532" spans="1:29" ht="12.3">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row>
    <row r="533" spans="1:29" ht="12.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row>
    <row r="534" spans="1:29" ht="12.3">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row>
    <row r="535" spans="1:29" ht="12.3">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row>
    <row r="536" spans="1:29" ht="12.3">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row>
    <row r="537" spans="1:29" ht="12.3">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row>
    <row r="538" spans="1:29" ht="12.3">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row>
    <row r="539" spans="1:29" ht="12.3">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row>
    <row r="540" spans="1:29" ht="12.3">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row>
    <row r="541" spans="1:29" ht="12.3">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row>
    <row r="542" spans="1:29" ht="12.3">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row>
    <row r="543" spans="1:29" ht="12.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row>
    <row r="544" spans="1:29" ht="12.3">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row>
    <row r="545" spans="1:29" ht="12.3">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row>
    <row r="546" spans="1:29" ht="12.3">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row>
    <row r="547" spans="1:29" ht="12.3">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row>
    <row r="548" spans="1:29" ht="12.3">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row>
    <row r="549" spans="1:29" ht="12.3">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row>
    <row r="550" spans="1:29" ht="12.3">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row>
    <row r="551" spans="1:29" ht="12.3">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row>
    <row r="552" spans="1:29" ht="12.3">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row>
    <row r="553" spans="1:29" ht="12.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row>
    <row r="554" spans="1:29" ht="12.3">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row>
    <row r="555" spans="1:29" ht="12.3">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row>
    <row r="556" spans="1:29" ht="12.3">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row>
    <row r="557" spans="1:29" ht="12.3">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row>
    <row r="558" spans="1:29" ht="12.3">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row>
    <row r="559" spans="1:29" ht="12.3">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row>
    <row r="560" spans="1:29" ht="12.3">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row>
    <row r="561" spans="1:29" ht="12.3">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row>
    <row r="562" spans="1:29" ht="12.3">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row>
    <row r="563" spans="1:29" ht="12.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row>
    <row r="564" spans="1:29" ht="12.3">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row>
    <row r="565" spans="1:29" ht="12.3">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row>
    <row r="566" spans="1:29" ht="12.3">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row>
    <row r="567" spans="1:29" ht="12.3">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row>
    <row r="568" spans="1:29" ht="12.3">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row>
    <row r="569" spans="1:29" ht="12.3">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row>
    <row r="570" spans="1:29" ht="12.3">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row>
    <row r="571" spans="1:29" ht="12.3">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row>
    <row r="572" spans="1:29" ht="12.3">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row>
    <row r="573" spans="1:29" ht="12.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row>
    <row r="574" spans="1:29" ht="12.3">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row>
    <row r="575" spans="1:29" ht="12.3">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row>
    <row r="576" spans="1:29" ht="12.3">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row>
    <row r="577" spans="1:29" ht="12.3">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row>
    <row r="578" spans="1:29" ht="12.3">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row>
    <row r="579" spans="1:29" ht="12.3">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row>
    <row r="580" spans="1:29" ht="12.3">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row>
    <row r="581" spans="1:29" ht="12.3">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row>
    <row r="582" spans="1:29" ht="12.3">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row>
    <row r="583" spans="1:29" ht="12.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row>
    <row r="584" spans="1:29" ht="12.3">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row>
    <row r="585" spans="1:29" ht="12.3">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row>
    <row r="586" spans="1:29" ht="12.3">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row>
    <row r="587" spans="1:29" ht="12.3">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row>
    <row r="588" spans="1:29" ht="12.3">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row>
    <row r="589" spans="1:29" ht="12.3">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row>
    <row r="590" spans="1:29" ht="12.3">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row>
    <row r="591" spans="1:29" ht="12.3">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row>
    <row r="592" spans="1:29" ht="12.3">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row>
    <row r="593" spans="1:29" ht="12.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row>
    <row r="594" spans="1:29" ht="12.3">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row>
    <row r="595" spans="1:29" ht="12.3">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row>
    <row r="596" spans="1:29" ht="12.3">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row>
    <row r="597" spans="1:29" ht="12.3">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row>
    <row r="598" spans="1:29" ht="12.3">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row>
    <row r="599" spans="1:29" ht="12.3">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row>
    <row r="600" spans="1:29" ht="12.3">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row>
    <row r="601" spans="1:29" ht="12.3">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row>
    <row r="602" spans="1:29" ht="12.3">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row>
    <row r="603" spans="1:29" ht="12.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row>
    <row r="604" spans="1:29" ht="12.3">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row>
    <row r="605" spans="1:29" ht="12.3">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row>
    <row r="606" spans="1:29" ht="12.3">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row>
    <row r="607" spans="1:29" ht="12.3">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row>
    <row r="608" spans="1:29" ht="12.3">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row>
    <row r="609" spans="1:29" ht="12.3">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row>
    <row r="610" spans="1:29" ht="12.3">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row>
    <row r="611" spans="1:29" ht="12.3">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row>
    <row r="612" spans="1:29" ht="12.3">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row>
    <row r="613" spans="1:29" ht="12.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row>
    <row r="614" spans="1:29" ht="12.3">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row>
    <row r="615" spans="1:29" ht="12.3">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row>
    <row r="616" spans="1:29" ht="12.3">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row>
    <row r="617" spans="1:29" ht="12.3">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row>
    <row r="618" spans="1:29" ht="12.3">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row>
    <row r="619" spans="1:29" ht="12.3">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row>
    <row r="620" spans="1:29" ht="12.3">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row>
    <row r="621" spans="1:29" ht="12.3">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row>
    <row r="622" spans="1:29" ht="12.3">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row>
    <row r="623" spans="1:29" ht="1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row>
    <row r="624" spans="1:29" ht="12.3">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row>
    <row r="625" spans="1:29" ht="12.3">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row>
    <row r="626" spans="1:29" ht="12.3">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row>
    <row r="627" spans="1:29" ht="12.3">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row>
    <row r="628" spans="1:29" ht="12.3">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row>
    <row r="629" spans="1:29" ht="12.3">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row>
    <row r="630" spans="1:29" ht="12.3">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row>
    <row r="631" spans="1:29" ht="12.3">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row>
    <row r="632" spans="1:29" ht="12.3">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row>
    <row r="633" spans="1:29" ht="12.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row>
    <row r="634" spans="1:29" ht="12.3">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row>
    <row r="635" spans="1:29" ht="12.3">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row>
    <row r="636" spans="1:29" ht="12.3">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row>
    <row r="637" spans="1:29" ht="12.3">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row>
    <row r="638" spans="1:29" ht="12.3">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row>
    <row r="639" spans="1:29" ht="12.3">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row>
    <row r="640" spans="1:29" ht="12.3">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row>
    <row r="641" spans="1:29" ht="12.3">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row>
    <row r="642" spans="1:29" ht="12.3">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row>
    <row r="643" spans="1:29" ht="12.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row>
    <row r="644" spans="1:29" ht="12.3">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row>
    <row r="645" spans="1:29" ht="12.3">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row>
    <row r="646" spans="1:29" ht="12.3">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row>
    <row r="647" spans="1:29" ht="12.3">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row>
    <row r="648" spans="1:29" ht="12.3">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row>
    <row r="649" spans="1:29" ht="12.3">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row>
    <row r="650" spans="1:29" ht="12.3">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row>
    <row r="651" spans="1:29" ht="12.3">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row>
    <row r="652" spans="1:29" ht="12.3">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row>
    <row r="653" spans="1:29" ht="12.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row>
    <row r="654" spans="1:29" ht="12.3">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row>
    <row r="655" spans="1:29" ht="12.3">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row>
    <row r="656" spans="1:29" ht="12.3">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row>
    <row r="657" spans="1:29" ht="12.3">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row>
    <row r="658" spans="1:29" ht="12.3">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row>
    <row r="659" spans="1:29" ht="12.3">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row>
    <row r="660" spans="1:29" ht="12.3">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row>
    <row r="661" spans="1:29" ht="12.3">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row>
    <row r="662" spans="1:29" ht="12.3">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row>
    <row r="663" spans="1:29" ht="12.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row>
    <row r="664" spans="1:29" ht="12.3">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row>
    <row r="665" spans="1:29" ht="12.3">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row>
    <row r="666" spans="1:29" ht="12.3">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row>
    <row r="667" spans="1:29" ht="12.3">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row>
    <row r="668" spans="1:29" ht="12.3">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row>
    <row r="669" spans="1:29" ht="12.3">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row>
    <row r="670" spans="1:29" ht="12.3">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row>
    <row r="671" spans="1:29" ht="12.3">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row>
    <row r="672" spans="1:29" ht="12.3">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row>
    <row r="673" spans="1:29" ht="12.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row>
    <row r="674" spans="1:29" ht="12.3">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row>
    <row r="675" spans="1:29" ht="12.3">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row>
    <row r="676" spans="1:29" ht="12.3">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row>
    <row r="677" spans="1:29" ht="12.3">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row>
    <row r="678" spans="1:29" ht="12.3">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row>
    <row r="679" spans="1:29" ht="12.3">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row>
    <row r="680" spans="1:29" ht="12.3">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row>
    <row r="681" spans="1:29" ht="12.3">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row>
    <row r="682" spans="1:29" ht="12.3">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row>
    <row r="683" spans="1:29" ht="12.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row>
    <row r="684" spans="1:29" ht="12.3">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row>
    <row r="685" spans="1:29" ht="12.3">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row>
    <row r="686" spans="1:29" ht="12.3">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row>
    <row r="687" spans="1:29" ht="12.3">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row>
    <row r="688" spans="1:29" ht="12.3">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row>
    <row r="689" spans="1:29" ht="12.3">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row>
    <row r="690" spans="1:29" ht="12.3">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row>
    <row r="691" spans="1:29" ht="12.3">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row>
    <row r="692" spans="1:29" ht="12.3">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row>
    <row r="693" spans="1:29" ht="12.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row>
    <row r="694" spans="1:29" ht="12.3">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row>
    <row r="695" spans="1:29" ht="12.3">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row>
    <row r="696" spans="1:29" ht="12.3">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row>
    <row r="697" spans="1:29" ht="12.3">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row>
    <row r="698" spans="1:29" ht="12.3">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row>
    <row r="699" spans="1:29" ht="12.3">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row>
    <row r="700" spans="1:29" ht="12.3">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row>
    <row r="701" spans="1:29" ht="12.3">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row>
    <row r="702" spans="1:29" ht="12.3">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row>
    <row r="703" spans="1:29" ht="12.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row>
    <row r="704" spans="1:29" ht="12.3">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row>
    <row r="705" spans="1:29" ht="12.3">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row>
    <row r="706" spans="1:29" ht="12.3">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row>
    <row r="707" spans="1:29" ht="12.3">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row>
    <row r="708" spans="1:29" ht="12.3">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row>
    <row r="709" spans="1:29" ht="12.3">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row>
    <row r="710" spans="1:29" ht="12.3">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row>
    <row r="711" spans="1:29" ht="12.3">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row>
    <row r="712" spans="1:29" ht="12.3">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row>
    <row r="713" spans="1:29" ht="12.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row>
    <row r="714" spans="1:29" ht="12.3">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row>
    <row r="715" spans="1:29" ht="12.3">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row>
    <row r="716" spans="1:29" ht="12.3">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row>
    <row r="717" spans="1:29" ht="12.3">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row>
    <row r="718" spans="1:29" ht="12.3">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row>
    <row r="719" spans="1:29" ht="12.3">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row>
    <row r="720" spans="1:29" ht="12.3">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row>
    <row r="721" spans="1:29" ht="12.3">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row>
    <row r="722" spans="1:29" ht="12.3">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row>
    <row r="723" spans="1:29" ht="1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row>
    <row r="724" spans="1:29" ht="12.3">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row>
    <row r="725" spans="1:29" ht="12.3">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row>
    <row r="726" spans="1:29" ht="12.3">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row>
    <row r="727" spans="1:29" ht="12.3">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row>
    <row r="728" spans="1:29" ht="12.3">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row>
    <row r="729" spans="1:29" ht="12.3">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row>
    <row r="730" spans="1:29" ht="12.3">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row>
    <row r="731" spans="1:29" ht="12.3">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row>
    <row r="732" spans="1:29" ht="12.3">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row>
    <row r="733" spans="1:29" ht="12.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row>
    <row r="734" spans="1:29" ht="12.3">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row>
    <row r="735" spans="1:29" ht="12.3">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row>
    <row r="736" spans="1:29" ht="12.3">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row>
    <row r="737" spans="1:29" ht="12.3">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row>
    <row r="738" spans="1:29" ht="12.3">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row>
    <row r="739" spans="1:29" ht="12.3">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row>
    <row r="740" spans="1:29" ht="12.3">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row>
    <row r="741" spans="1:29" ht="12.3">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row>
    <row r="742" spans="1:29" ht="12.3">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row>
    <row r="743" spans="1:29" ht="12.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row>
    <row r="744" spans="1:29" ht="12.3">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row>
    <row r="745" spans="1:29" ht="12.3">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row>
    <row r="746" spans="1:29" ht="12.3">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row>
    <row r="747" spans="1:29" ht="12.3">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row>
    <row r="748" spans="1:29" ht="12.3">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row>
    <row r="749" spans="1:29" ht="12.3">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row>
    <row r="750" spans="1:29" ht="12.3">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row>
    <row r="751" spans="1:29" ht="12.3">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row>
    <row r="752" spans="1:29" ht="12.3">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row>
    <row r="753" spans="1:29" ht="12.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row>
    <row r="754" spans="1:29" ht="12.3">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row>
    <row r="755" spans="1:29" ht="12.3">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row>
    <row r="756" spans="1:29" ht="12.3">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row>
    <row r="757" spans="1:29" ht="12.3">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row>
    <row r="758" spans="1:29" ht="12.3">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row>
    <row r="759" spans="1:29" ht="12.3">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row>
    <row r="760" spans="1:29" ht="12.3">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row>
    <row r="761" spans="1:29" ht="12.3">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row>
    <row r="762" spans="1:29" ht="12.3">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row>
    <row r="763" spans="1:29" ht="12.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row>
    <row r="764" spans="1:29" ht="12.3">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row>
    <row r="765" spans="1:29" ht="12.3">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row>
    <row r="766" spans="1:29" ht="12.3">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row>
    <row r="767" spans="1:29" ht="12.3">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row>
    <row r="768" spans="1:29" ht="12.3">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row>
    <row r="769" spans="1:29" ht="12.3">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row>
    <row r="770" spans="1:29" ht="12.3">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row>
    <row r="771" spans="1:29" ht="12.3">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row>
    <row r="772" spans="1:29" ht="12.3">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row>
    <row r="773" spans="1:29" ht="12.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row>
    <row r="774" spans="1:29" ht="12.3">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row>
    <row r="775" spans="1:29" ht="12.3">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row>
    <row r="776" spans="1:29" ht="12.3">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row>
    <row r="777" spans="1:29" ht="12.3">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row>
    <row r="778" spans="1:29" ht="12.3">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row>
    <row r="779" spans="1:29" ht="12.3">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row>
    <row r="780" spans="1:29" ht="12.3">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row>
    <row r="781" spans="1:29" ht="12.3">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row>
    <row r="782" spans="1:29" ht="12.3">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row>
    <row r="783" spans="1:29" ht="12.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row>
    <row r="784" spans="1:29" ht="12.3">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row>
    <row r="785" spans="1:29" ht="12.3">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row>
    <row r="786" spans="1:29" ht="12.3">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row>
    <row r="787" spans="1:29" ht="12.3">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row>
    <row r="788" spans="1:29" ht="12.3">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row>
    <row r="789" spans="1:29" ht="12.3">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row>
    <row r="790" spans="1:29" ht="12.3">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row>
    <row r="791" spans="1:29" ht="12.3">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row>
    <row r="792" spans="1:29" ht="12.3">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row>
    <row r="793" spans="1:29" ht="12.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row>
    <row r="794" spans="1:29" ht="12.3">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row>
    <row r="795" spans="1:29" ht="12.3">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row>
    <row r="796" spans="1:29" ht="12.3">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row>
    <row r="797" spans="1:29" ht="12.3">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row>
    <row r="798" spans="1:29" ht="12.3">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row>
    <row r="799" spans="1:29" ht="12.3">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row>
    <row r="800" spans="1:29" ht="12.3">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row>
    <row r="801" spans="1:29" ht="12.3">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row>
    <row r="802" spans="1:29" ht="12.3">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row>
    <row r="803" spans="1:29" ht="12.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row>
    <row r="804" spans="1:29" ht="12.3">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row>
    <row r="805" spans="1:29" ht="12.3">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row>
    <row r="806" spans="1:29" ht="12.3">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row>
    <row r="807" spans="1:29" ht="12.3">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row>
    <row r="808" spans="1:29" ht="12.3">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row>
    <row r="809" spans="1:29" ht="12.3">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row>
    <row r="810" spans="1:29" ht="12.3">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row>
    <row r="811" spans="1:29" ht="12.3">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row>
    <row r="812" spans="1:29" ht="12.3">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row>
    <row r="813" spans="1:29" ht="12.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row>
    <row r="814" spans="1:29" ht="12.3">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row>
    <row r="815" spans="1:29" ht="12.3">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row>
    <row r="816" spans="1:29" ht="12.3">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row>
    <row r="817" spans="1:29" ht="12.3">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row>
    <row r="818" spans="1:29" ht="12.3">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row>
    <row r="819" spans="1:29" ht="12.3">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row>
    <row r="820" spans="1:29" ht="12.3">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row>
    <row r="821" spans="1:29" ht="12.3">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row>
    <row r="822" spans="1:29" ht="12.3">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row>
    <row r="823" spans="1:29" ht="1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row>
    <row r="824" spans="1:29" ht="12.3">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row>
    <row r="825" spans="1:29" ht="12.3">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row>
    <row r="826" spans="1:29" ht="12.3">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row>
    <row r="827" spans="1:29" ht="12.3">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row>
    <row r="828" spans="1:29" ht="12.3">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row>
    <row r="829" spans="1:29" ht="12.3">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row>
    <row r="830" spans="1:29" ht="12.3">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row>
    <row r="831" spans="1:29" ht="12.3">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row>
    <row r="832" spans="1:29" ht="12.3">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row>
    <row r="833" spans="1:29" ht="12.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row>
    <row r="834" spans="1:29" ht="12.3">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row>
    <row r="835" spans="1:29" ht="12.3">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row>
    <row r="836" spans="1:29" ht="12.3">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row>
    <row r="837" spans="1:29" ht="12.3">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row>
    <row r="838" spans="1:29" ht="12.3">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row>
    <row r="839" spans="1:29" ht="12.3">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row>
    <row r="840" spans="1:29" ht="12.3">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row>
    <row r="841" spans="1:29" ht="12.3">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row>
    <row r="842" spans="1:29" ht="12.3">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row>
    <row r="843" spans="1:29" ht="12.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row>
    <row r="844" spans="1:29" ht="12.3">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row>
    <row r="845" spans="1:29" ht="12.3">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row>
    <row r="846" spans="1:29" ht="12.3">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row>
    <row r="847" spans="1:29" ht="12.3">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row>
    <row r="848" spans="1:29" ht="12.3">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row>
    <row r="849" spans="1:29" ht="12.3">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row>
    <row r="850" spans="1:29" ht="12.3">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row>
    <row r="851" spans="1:29" ht="12.3">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row>
    <row r="852" spans="1:29" ht="12.3">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row>
    <row r="853" spans="1:29" ht="12.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row>
    <row r="854" spans="1:29" ht="12.3">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row>
    <row r="855" spans="1:29" ht="12.3">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row>
    <row r="856" spans="1:29" ht="12.3">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row>
    <row r="857" spans="1:29" ht="12.3">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row>
    <row r="858" spans="1:29" ht="12.3">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row>
    <row r="859" spans="1:29" ht="12.3">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row>
    <row r="860" spans="1:29" ht="12.3">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row>
    <row r="861" spans="1:29" ht="12.3">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row>
    <row r="862" spans="1:29" ht="12.3">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row>
    <row r="863" spans="1:29" ht="12.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row>
    <row r="864" spans="1:29" ht="12.3">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row>
    <row r="865" spans="1:29" ht="12.3">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row>
    <row r="866" spans="1:29" ht="12.3">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row>
    <row r="867" spans="1:29" ht="12.3">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row>
    <row r="868" spans="1:29" ht="12.3">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row>
    <row r="869" spans="1:29" ht="12.3">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row>
    <row r="870" spans="1:29" ht="12.3">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row>
    <row r="871" spans="1:29" ht="12.3">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row>
    <row r="872" spans="1:29" ht="12.3">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row>
    <row r="873" spans="1:29" ht="12.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row>
    <row r="874" spans="1:29" ht="12.3">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row>
    <row r="875" spans="1:29" ht="12.3">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row>
    <row r="876" spans="1:29" ht="12.3">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row>
    <row r="877" spans="1:29" ht="12.3">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row>
    <row r="878" spans="1:29" ht="12.3">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row>
    <row r="879" spans="1:29" ht="12.3">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row>
    <row r="880" spans="1:29" ht="12.3">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row>
    <row r="881" spans="1:29" ht="12.3">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row>
    <row r="882" spans="1:29" ht="12.3">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row>
    <row r="883" spans="1:29" ht="12.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row>
    <row r="884" spans="1:29" ht="12.3">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row>
    <row r="885" spans="1:29" ht="12.3">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row>
    <row r="886" spans="1:29" ht="12.3">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row>
    <row r="887" spans="1:29" ht="12.3">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row>
    <row r="888" spans="1:29" ht="12.3">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row>
    <row r="889" spans="1:29" ht="12.3">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row>
    <row r="890" spans="1:29" ht="12.3">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row>
    <row r="891" spans="1:29" ht="12.3">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row>
    <row r="892" spans="1:29" ht="12.3">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row>
    <row r="893" spans="1:29" ht="12.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row>
    <row r="894" spans="1:29" ht="12.3">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row>
    <row r="895" spans="1:29" ht="12.3">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row>
    <row r="896" spans="1:29" ht="12.3">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row>
    <row r="897" spans="1:29" ht="12.3">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row>
    <row r="898" spans="1:29" ht="12.3">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row>
    <row r="899" spans="1:29" ht="12.3">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row>
    <row r="900" spans="1:29" ht="12.3">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row>
    <row r="901" spans="1:29" ht="12.3">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row>
    <row r="902" spans="1:29" ht="12.3">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row>
    <row r="903" spans="1:29" ht="12.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row>
    <row r="904" spans="1:29" ht="12.3">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row>
    <row r="905" spans="1:29" ht="12.3">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row>
    <row r="906" spans="1:29" ht="12.3">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row>
    <row r="907" spans="1:29" ht="12.3">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row>
    <row r="908" spans="1:29" ht="12.3">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row>
    <row r="909" spans="1:29" ht="12.3">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row>
    <row r="910" spans="1:29" ht="12.3">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row>
    <row r="911" spans="1:29" ht="12.3">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row>
    <row r="912" spans="1:29" ht="12.3">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row>
    <row r="913" spans="1:29" ht="12.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row>
    <row r="914" spans="1:29" ht="12.3">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row>
    <row r="915" spans="1:29" ht="12.3">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row>
    <row r="916" spans="1:29" ht="12.3">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row>
    <row r="917" spans="1:29" ht="12.3">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row>
    <row r="918" spans="1:29" ht="12.3">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row>
    <row r="919" spans="1:29" ht="12.3">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row>
    <row r="920" spans="1:29" ht="12.3">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row>
    <row r="921" spans="1:29" ht="12.3">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row>
    <row r="922" spans="1:29" ht="12.3">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row>
    <row r="923" spans="1:29" ht="1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row>
    <row r="924" spans="1:29" ht="12.3">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row>
    <row r="925" spans="1:29" ht="12.3">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row>
    <row r="926" spans="1:29" ht="12.3">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row>
    <row r="927" spans="1:29" ht="12.3">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row>
    <row r="928" spans="1:29" ht="12.3">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row>
    <row r="929" spans="1:29" ht="12.3">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row>
    <row r="930" spans="1:29" ht="12.3">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row>
    <row r="931" spans="1:29" ht="12.3">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row>
    <row r="932" spans="1:29" ht="12.3">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row>
    <row r="933" spans="1:29" ht="12.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row>
    <row r="934" spans="1:29" ht="12.3">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row>
    <row r="935" spans="1:29" ht="12.3">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row>
    <row r="936" spans="1:29" ht="12.3">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row>
    <row r="937" spans="1:29" ht="12.3">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row>
    <row r="938" spans="1:29" ht="12.3">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row>
    <row r="939" spans="1:29" ht="12.3">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row>
    <row r="940" spans="1:29" ht="12.3">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row>
    <row r="941" spans="1:29" ht="12.3">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row>
    <row r="942" spans="1:29" ht="12.3">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row>
    <row r="943" spans="1:29" ht="12.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row>
    <row r="944" spans="1:29" ht="12.3">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row>
    <row r="945" spans="1:29" ht="12.3">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row>
    <row r="946" spans="1:29" ht="12.3">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row>
    <row r="947" spans="1:29" ht="12.3">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row>
    <row r="948" spans="1:29" ht="12.3">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row>
    <row r="949" spans="1:29" ht="12.3">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row>
    <row r="950" spans="1:29" ht="12.3">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row>
    <row r="951" spans="1:29" ht="12.3">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row>
    <row r="952" spans="1:29" ht="12.3">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row>
    <row r="953" spans="1:29" ht="12.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row>
    <row r="954" spans="1:29" ht="12.3">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row>
    <row r="955" spans="1:29" ht="12.3">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row>
    <row r="956" spans="1:29" ht="12.3">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row>
    <row r="957" spans="1:29" ht="12.3">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row>
    <row r="958" spans="1:29" ht="12.3">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row>
    <row r="959" spans="1:29" ht="12.3">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row>
    <row r="960" spans="1:29" ht="12.3">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row>
    <row r="961" spans="1:29" ht="12.3">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row>
    <row r="962" spans="1:29" ht="12.3">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row>
    <row r="963" spans="1:29" ht="12.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row>
    <row r="964" spans="1:29" ht="12.3">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row>
    <row r="965" spans="1:29" ht="12.3">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row>
    <row r="966" spans="1:29" ht="12.3">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row>
    <row r="967" spans="1:29" ht="12.3">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row>
    <row r="968" spans="1:29" ht="12.3">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row>
    <row r="969" spans="1:29" ht="12.3">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row>
    <row r="970" spans="1:29" ht="12.3">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row>
    <row r="971" spans="1:29" ht="12.3">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row>
    <row r="972" spans="1:29" ht="12.3">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row>
    <row r="973" spans="1:29" ht="12.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row>
    <row r="974" spans="1:29" ht="12.3">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row>
    <row r="975" spans="1:29" ht="12.3">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row>
    <row r="976" spans="1:29" ht="12.3">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row>
    <row r="977" spans="1:29" ht="12.3">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row>
    <row r="978" spans="1:29" ht="12.3">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row>
    <row r="979" spans="1:29" ht="12.3">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row>
    <row r="980" spans="1:29" ht="12.3">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row>
    <row r="981" spans="1:29" ht="12.3">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row>
    <row r="982" spans="1:29" ht="12.3">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row>
    <row r="983" spans="1:29" ht="12.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row>
    <row r="984" spans="1:29" ht="12.3">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row>
    <row r="985" spans="1:29" ht="12.3">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row>
    <row r="986" spans="1:29" ht="12.3">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row>
    <row r="987" spans="1:29" ht="12.3">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row>
    <row r="988" spans="1:29" ht="12.3">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row>
    <row r="989" spans="1:29" ht="12.3">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row>
    <row r="990" spans="1:29" ht="12.3">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row>
    <row r="991" spans="1:29" ht="12.3">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row>
    <row r="992" spans="1:29" ht="12.3">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row>
    <row r="993" spans="1:29" ht="12.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row>
    <row r="994" spans="1:29" ht="12.3">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row>
    <row r="995" spans="1:29" ht="12.3">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row>
    <row r="996" spans="1:29" ht="12.3">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row>
    <row r="997" spans="1:29" ht="12.3">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row>
    <row r="998" spans="1:29" ht="12.3">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row>
    <row r="999" spans="1:29" ht="12.3">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row>
    <row r="1000" spans="1:29" ht="12.3">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row>
    <row r="1001" spans="1:29" ht="12.3">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row>
    <row r="1002" spans="1:29" ht="12.3">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c r="AB1002" s="8"/>
      <c r="AC1002" s="8"/>
    </row>
    <row r="1003" spans="1:29" ht="12.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c r="AB1003" s="8"/>
      <c r="AC1003" s="8"/>
    </row>
    <row r="1004" spans="1:29" ht="12.3">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c r="AA1004" s="8"/>
      <c r="AB1004" s="8"/>
      <c r="AC1004" s="8"/>
    </row>
  </sheetData>
  <mergeCells count="2">
    <mergeCell ref="D2:G2"/>
    <mergeCell ref="D29:G2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C1004"/>
  <sheetViews>
    <sheetView workbookViewId="0"/>
  </sheetViews>
  <sheetFormatPr defaultColWidth="12.609375" defaultRowHeight="15.75" customHeight="1"/>
  <cols>
    <col min="1" max="1" width="12.109375" customWidth="1"/>
    <col min="2" max="2" width="3.71875" customWidth="1"/>
    <col min="3" max="3" width="12.88671875" customWidth="1"/>
    <col min="6" max="6" width="7.88671875" customWidth="1"/>
    <col min="7" max="7" width="10.38671875" customWidth="1"/>
    <col min="8" max="8" width="76.5" customWidth="1"/>
    <col min="9" max="9" width="3.609375" customWidth="1"/>
  </cols>
  <sheetData>
    <row r="1" spans="1:29" ht="12.3">
      <c r="A1" s="8"/>
      <c r="B1" s="9"/>
      <c r="C1" s="9"/>
      <c r="D1" s="9"/>
      <c r="E1" s="9"/>
      <c r="F1" s="9"/>
      <c r="G1" s="9"/>
      <c r="H1" s="9"/>
      <c r="I1" s="8"/>
      <c r="J1" s="8"/>
      <c r="K1" s="8"/>
      <c r="L1" s="8"/>
      <c r="M1" s="8"/>
      <c r="N1" s="8"/>
      <c r="O1" s="8"/>
      <c r="P1" s="8"/>
      <c r="Q1" s="8"/>
      <c r="R1" s="8"/>
      <c r="S1" s="8"/>
      <c r="T1" s="8"/>
      <c r="U1" s="8"/>
      <c r="V1" s="8"/>
      <c r="W1" s="8"/>
      <c r="X1" s="8"/>
      <c r="Y1" s="8"/>
      <c r="Z1" s="8"/>
      <c r="AA1" s="8"/>
      <c r="AB1" s="8"/>
      <c r="AC1" s="8"/>
    </row>
    <row r="2" spans="1:29" ht="29.25" customHeight="1">
      <c r="A2" s="8"/>
      <c r="B2" s="56"/>
      <c r="C2" s="13" t="s">
        <v>400</v>
      </c>
      <c r="D2" s="138" t="s">
        <v>142</v>
      </c>
      <c r="E2" s="130"/>
      <c r="F2" s="130"/>
      <c r="G2" s="131"/>
      <c r="H2" s="16"/>
      <c r="I2" s="8"/>
      <c r="J2" s="8"/>
      <c r="K2" s="8"/>
      <c r="L2" s="8"/>
      <c r="M2" s="8" t="s">
        <v>401</v>
      </c>
      <c r="N2" s="8"/>
      <c r="O2" s="8"/>
      <c r="P2" s="8"/>
      <c r="Q2" s="8"/>
      <c r="R2" s="8"/>
      <c r="S2" s="8"/>
      <c r="T2" s="8"/>
      <c r="U2" s="8"/>
      <c r="V2" s="8"/>
      <c r="W2" s="8"/>
      <c r="X2" s="8"/>
      <c r="Y2" s="8"/>
      <c r="Z2" s="8"/>
      <c r="AA2" s="8"/>
      <c r="AB2" s="8"/>
      <c r="AC2" s="8"/>
    </row>
    <row r="3" spans="1:29" ht="36.9">
      <c r="A3" s="55"/>
      <c r="B3" s="49" t="s">
        <v>58</v>
      </c>
      <c r="C3" s="12" t="s">
        <v>59</v>
      </c>
      <c r="D3" s="12" t="s">
        <v>143</v>
      </c>
      <c r="E3" s="13" t="s">
        <v>144</v>
      </c>
      <c r="F3" s="13" t="s">
        <v>145</v>
      </c>
      <c r="G3" s="13" t="s">
        <v>146</v>
      </c>
      <c r="H3" s="12" t="s">
        <v>153</v>
      </c>
      <c r="I3" s="8"/>
      <c r="J3" s="8"/>
      <c r="K3" s="8"/>
      <c r="L3" s="8"/>
      <c r="M3" s="8" t="s">
        <v>168</v>
      </c>
      <c r="N3" s="8"/>
      <c r="O3" s="8"/>
      <c r="P3" s="8"/>
      <c r="Q3" s="8"/>
      <c r="R3" s="8"/>
      <c r="S3" s="8"/>
      <c r="T3" s="8"/>
      <c r="U3" s="8"/>
      <c r="V3" s="8"/>
      <c r="W3" s="8"/>
      <c r="X3" s="8"/>
      <c r="Y3" s="8"/>
      <c r="Z3" s="8"/>
      <c r="AA3" s="8"/>
      <c r="AB3" s="8"/>
      <c r="AC3" s="8"/>
    </row>
    <row r="4" spans="1:29" ht="12.3">
      <c r="A4" s="58"/>
      <c r="B4" s="50">
        <v>1</v>
      </c>
      <c r="C4" s="16" t="s">
        <v>75</v>
      </c>
      <c r="D4" s="17">
        <v>1.4247000000000001E-6</v>
      </c>
      <c r="E4" s="8">
        <v>9.2868769332739604E-2</v>
      </c>
      <c r="F4" s="18">
        <f t="shared" ref="F4:F27" si="0">E4*100</f>
        <v>9.2868769332739607</v>
      </c>
      <c r="G4" s="33">
        <f t="shared" ref="G4:G27" si="1">E4*1023</f>
        <v>95.004751027392615</v>
      </c>
      <c r="H4" s="16" t="s">
        <v>161</v>
      </c>
      <c r="I4" s="8"/>
      <c r="J4" s="64" t="s">
        <v>162</v>
      </c>
      <c r="K4" s="8"/>
      <c r="L4" s="8"/>
      <c r="M4" s="8" t="s">
        <v>402</v>
      </c>
      <c r="N4" s="8"/>
      <c r="O4" s="8"/>
      <c r="P4" s="8"/>
      <c r="Q4" s="8"/>
      <c r="R4" s="8"/>
      <c r="S4" s="8"/>
      <c r="T4" s="8"/>
      <c r="U4" s="8"/>
      <c r="V4" s="8"/>
      <c r="W4" s="8"/>
      <c r="X4" s="8"/>
      <c r="Y4" s="8"/>
      <c r="Z4" s="8"/>
      <c r="AA4" s="8"/>
      <c r="AB4" s="8"/>
      <c r="AC4" s="8"/>
    </row>
    <row r="5" spans="1:29" ht="12.3">
      <c r="A5" s="58"/>
      <c r="B5" s="50">
        <v>2</v>
      </c>
      <c r="C5" s="16" t="s">
        <v>76</v>
      </c>
      <c r="D5" s="17">
        <v>7.0312499999999997E-4</v>
      </c>
      <c r="E5" s="8">
        <v>9.51285663613822E-2</v>
      </c>
      <c r="F5" s="18">
        <f t="shared" si="0"/>
        <v>9.5128566361382205</v>
      </c>
      <c r="G5" s="33">
        <f t="shared" si="1"/>
        <v>97.316523387693991</v>
      </c>
      <c r="H5" s="16" t="s">
        <v>164</v>
      </c>
      <c r="I5" s="8"/>
      <c r="J5" s="56" t="s">
        <v>165</v>
      </c>
      <c r="K5" s="8"/>
      <c r="L5" s="8"/>
      <c r="M5" s="8" t="s">
        <v>403</v>
      </c>
      <c r="N5" s="8"/>
      <c r="O5" s="8"/>
      <c r="P5" s="8"/>
      <c r="Q5" s="8"/>
      <c r="R5" s="8"/>
      <c r="S5" s="8"/>
      <c r="T5" s="8"/>
      <c r="U5" s="8"/>
      <c r="V5" s="8"/>
      <c r="W5" s="8"/>
      <c r="X5" s="8"/>
      <c r="Y5" s="8"/>
      <c r="Z5" s="8"/>
      <c r="AA5" s="8"/>
      <c r="AB5" s="8"/>
      <c r="AC5" s="8"/>
    </row>
    <row r="6" spans="1:29" ht="12.3">
      <c r="A6" s="58"/>
      <c r="B6" s="50">
        <v>3</v>
      </c>
      <c r="C6" s="16" t="s">
        <v>77</v>
      </c>
      <c r="D6" s="17">
        <v>1.4062499999999999E-3</v>
      </c>
      <c r="E6" s="8">
        <v>9.7339449070738396E-2</v>
      </c>
      <c r="F6" s="18">
        <f t="shared" si="0"/>
        <v>9.7339449070738393</v>
      </c>
      <c r="G6" s="33">
        <f t="shared" si="1"/>
        <v>99.578256399365372</v>
      </c>
      <c r="H6" s="16" t="s">
        <v>404</v>
      </c>
      <c r="I6" s="8"/>
      <c r="K6" s="8"/>
      <c r="L6" s="8"/>
      <c r="M6" s="8" t="s">
        <v>405</v>
      </c>
      <c r="N6" s="8"/>
      <c r="O6" s="8"/>
      <c r="P6" s="8"/>
      <c r="Q6" s="8"/>
      <c r="R6" s="8"/>
      <c r="S6" s="8"/>
      <c r="T6" s="8"/>
      <c r="U6" s="8"/>
      <c r="V6" s="8"/>
      <c r="W6" s="8"/>
      <c r="X6" s="8"/>
      <c r="Y6" s="8"/>
      <c r="Z6" s="8"/>
      <c r="AA6" s="8"/>
      <c r="AB6" s="8"/>
      <c r="AC6" s="8"/>
    </row>
    <row r="7" spans="1:29" ht="12.3">
      <c r="A7" s="58"/>
      <c r="B7" s="50">
        <v>4</v>
      </c>
      <c r="C7" s="16" t="s">
        <v>78</v>
      </c>
      <c r="D7" s="17">
        <v>2.8124999999999999E-3</v>
      </c>
      <c r="E7" s="8">
        <v>0.101610271605416</v>
      </c>
      <c r="F7" s="18">
        <f t="shared" si="0"/>
        <v>10.1610271605416</v>
      </c>
      <c r="G7" s="33">
        <f t="shared" si="1"/>
        <v>103.94730785234057</v>
      </c>
      <c r="H7" s="16"/>
      <c r="I7" s="8"/>
      <c r="J7" s="8"/>
      <c r="K7" s="8"/>
      <c r="L7" s="8"/>
      <c r="M7" s="8" t="s">
        <v>406</v>
      </c>
      <c r="N7" s="8"/>
      <c r="O7" s="8"/>
      <c r="P7" s="8"/>
      <c r="Q7" s="8"/>
      <c r="R7" s="8"/>
      <c r="S7" s="8"/>
      <c r="T7" s="8"/>
      <c r="U7" s="8"/>
      <c r="V7" s="8"/>
      <c r="W7" s="8"/>
      <c r="X7" s="8"/>
      <c r="Y7" s="8"/>
      <c r="Z7" s="8"/>
      <c r="AA7" s="8"/>
      <c r="AB7" s="8"/>
      <c r="AC7" s="8"/>
    </row>
    <row r="8" spans="1:29" ht="12.3">
      <c r="A8" s="58"/>
      <c r="B8" s="50">
        <v>5</v>
      </c>
      <c r="C8" s="16" t="s">
        <v>79</v>
      </c>
      <c r="D8" s="17">
        <v>5.6249999999999998E-3</v>
      </c>
      <c r="E8" s="8">
        <v>0.109607669095174</v>
      </c>
      <c r="F8" s="18">
        <f t="shared" si="0"/>
        <v>10.9607669095174</v>
      </c>
      <c r="G8" s="33">
        <f t="shared" si="1"/>
        <v>112.12864548436301</v>
      </c>
      <c r="H8" s="16"/>
      <c r="I8" s="8"/>
      <c r="J8" s="8"/>
      <c r="K8" s="8"/>
      <c r="L8" s="8"/>
      <c r="M8" s="8" t="s">
        <v>407</v>
      </c>
      <c r="N8" s="8"/>
      <c r="O8" s="8"/>
      <c r="P8" s="8"/>
      <c r="Q8" s="8"/>
      <c r="R8" s="8"/>
      <c r="S8" s="8"/>
      <c r="T8" s="8"/>
      <c r="U8" s="8"/>
      <c r="V8" s="8"/>
      <c r="W8" s="8"/>
      <c r="X8" s="8"/>
      <c r="Y8" s="8"/>
      <c r="Z8" s="8"/>
      <c r="AA8" s="8"/>
      <c r="AB8" s="8"/>
      <c r="AC8" s="8"/>
    </row>
    <row r="9" spans="1:29" ht="12.3">
      <c r="A9" s="58"/>
      <c r="B9" s="50">
        <v>6</v>
      </c>
      <c r="C9" s="16" t="s">
        <v>80</v>
      </c>
      <c r="D9" s="17">
        <v>1.125E-2</v>
      </c>
      <c r="E9" s="8">
        <v>0.1238028883191</v>
      </c>
      <c r="F9" s="18">
        <f t="shared" si="0"/>
        <v>12.380288831909999</v>
      </c>
      <c r="G9" s="33">
        <f t="shared" si="1"/>
        <v>126.65035475043929</v>
      </c>
      <c r="H9" s="16"/>
      <c r="I9" s="8"/>
      <c r="J9" s="8"/>
      <c r="K9" s="8"/>
      <c r="L9" s="8"/>
      <c r="M9" s="8" t="s">
        <v>408</v>
      </c>
      <c r="N9" s="8"/>
      <c r="O9" s="8"/>
      <c r="P9" s="8"/>
      <c r="Q9" s="8"/>
      <c r="R9" s="8"/>
      <c r="S9" s="8"/>
      <c r="T9" s="8"/>
      <c r="U9" s="8"/>
      <c r="V9" s="8"/>
      <c r="W9" s="8"/>
      <c r="X9" s="8"/>
      <c r="Y9" s="8"/>
      <c r="Z9" s="8"/>
      <c r="AA9" s="8"/>
      <c r="AB9" s="8"/>
      <c r="AC9" s="8"/>
    </row>
    <row r="10" spans="1:29" ht="12.3">
      <c r="A10" s="58"/>
      <c r="B10" s="50">
        <v>7</v>
      </c>
      <c r="C10" s="16" t="s">
        <v>81</v>
      </c>
      <c r="D10" s="17">
        <v>2.2499999999999999E-2</v>
      </c>
      <c r="E10" s="8">
        <v>0.147008610830409</v>
      </c>
      <c r="F10" s="18">
        <f t="shared" si="0"/>
        <v>14.7008610830409</v>
      </c>
      <c r="G10" s="33">
        <f t="shared" si="1"/>
        <v>150.38980887950842</v>
      </c>
      <c r="H10" s="16"/>
      <c r="I10" s="8"/>
      <c r="K10" s="8"/>
      <c r="L10" s="8"/>
      <c r="M10" s="8"/>
      <c r="N10" s="8"/>
      <c r="O10" s="8"/>
      <c r="P10" s="8"/>
      <c r="Q10" s="8"/>
      <c r="R10" s="8"/>
      <c r="S10" s="8"/>
      <c r="T10" s="8"/>
      <c r="U10" s="8"/>
      <c r="V10" s="8"/>
      <c r="W10" s="8"/>
      <c r="X10" s="8"/>
      <c r="Y10" s="8"/>
      <c r="Z10" s="8"/>
      <c r="AA10" s="8"/>
      <c r="AB10" s="8"/>
      <c r="AC10" s="8"/>
    </row>
    <row r="11" spans="1:29" ht="12.3">
      <c r="A11" s="58"/>
      <c r="B11" s="50">
        <v>8</v>
      </c>
      <c r="C11" s="16" t="s">
        <v>82</v>
      </c>
      <c r="D11" s="17">
        <v>4.4999999999999998E-2</v>
      </c>
      <c r="E11" s="8">
        <v>0.18107329782147999</v>
      </c>
      <c r="F11" s="18">
        <f t="shared" si="0"/>
        <v>18.107329782148</v>
      </c>
      <c r="G11" s="33">
        <f t="shared" si="1"/>
        <v>185.23798367137402</v>
      </c>
      <c r="H11" s="16"/>
      <c r="I11" s="8"/>
      <c r="J11" s="8"/>
      <c r="K11" s="8"/>
      <c r="L11" s="8"/>
      <c r="M11" s="85" t="s">
        <v>409</v>
      </c>
      <c r="N11" s="8"/>
      <c r="O11" s="8"/>
      <c r="P11" s="8"/>
      <c r="Q11" s="8"/>
      <c r="R11" s="8"/>
      <c r="S11" s="8"/>
      <c r="T11" s="8"/>
      <c r="U11" s="8"/>
      <c r="V11" s="8"/>
      <c r="W11" s="8"/>
      <c r="X11" s="8"/>
      <c r="Y11" s="8"/>
      <c r="Z11" s="8"/>
      <c r="AA11" s="8"/>
      <c r="AB11" s="8"/>
      <c r="AC11" s="8"/>
    </row>
    <row r="12" spans="1:29" ht="12.3">
      <c r="A12" s="58"/>
      <c r="B12" s="50">
        <v>9</v>
      </c>
      <c r="C12" s="16" t="s">
        <v>83</v>
      </c>
      <c r="D12" s="17">
        <v>0.09</v>
      </c>
      <c r="E12" s="8">
        <v>0.22563706491379101</v>
      </c>
      <c r="F12" s="18">
        <f t="shared" si="0"/>
        <v>22.563706491379101</v>
      </c>
      <c r="G12" s="33">
        <f t="shared" si="1"/>
        <v>230.8267174068082</v>
      </c>
      <c r="H12" s="16"/>
      <c r="I12" s="8"/>
      <c r="J12" s="8"/>
      <c r="K12" s="8"/>
      <c r="L12" s="8"/>
      <c r="M12" s="8" t="s">
        <v>410</v>
      </c>
      <c r="N12" s="8"/>
      <c r="O12" s="8"/>
      <c r="P12" s="8"/>
      <c r="Q12" s="8"/>
      <c r="R12" s="8"/>
      <c r="S12" s="8"/>
      <c r="T12" s="8"/>
      <c r="U12" s="8"/>
      <c r="V12" s="8"/>
      <c r="W12" s="8"/>
      <c r="X12" s="8"/>
      <c r="Y12" s="8"/>
      <c r="Z12" s="8"/>
      <c r="AA12" s="8"/>
      <c r="AB12" s="8"/>
      <c r="AC12" s="8"/>
    </row>
    <row r="13" spans="1:29" ht="12.3">
      <c r="A13" s="58"/>
      <c r="B13" s="50">
        <v>10</v>
      </c>
      <c r="C13" s="16" t="s">
        <v>84</v>
      </c>
      <c r="D13" s="17">
        <v>0.13500000000000001</v>
      </c>
      <c r="E13" s="8">
        <v>0.25569011126845798</v>
      </c>
      <c r="F13" s="18">
        <f t="shared" si="0"/>
        <v>25.569011126845798</v>
      </c>
      <c r="G13" s="33">
        <f t="shared" si="1"/>
        <v>261.57098382763252</v>
      </c>
      <c r="H13" s="16"/>
      <c r="I13" s="8"/>
      <c r="K13" s="8"/>
      <c r="L13" s="8"/>
      <c r="M13" s="8" t="s">
        <v>411</v>
      </c>
      <c r="N13" s="8"/>
      <c r="O13" s="8"/>
      <c r="P13" s="8"/>
      <c r="Q13" s="8"/>
      <c r="R13" s="8"/>
      <c r="S13" s="8"/>
      <c r="T13" s="8"/>
      <c r="U13" s="8"/>
      <c r="V13" s="8"/>
      <c r="W13" s="8"/>
      <c r="X13" s="8"/>
      <c r="Y13" s="8"/>
      <c r="Z13" s="8"/>
      <c r="AA13" s="8"/>
      <c r="AB13" s="8"/>
      <c r="AC13" s="8"/>
    </row>
    <row r="14" spans="1:29" ht="14.4">
      <c r="A14" s="58"/>
      <c r="B14" s="50">
        <v>11</v>
      </c>
      <c r="C14" s="43" t="s">
        <v>85</v>
      </c>
      <c r="D14" s="69">
        <v>0.16794593847662501</v>
      </c>
      <c r="E14" s="58">
        <v>0.27283377479663001</v>
      </c>
      <c r="F14" s="71">
        <f t="shared" si="0"/>
        <v>27.283377479663002</v>
      </c>
      <c r="G14" s="72">
        <f t="shared" si="1"/>
        <v>279.10895161695248</v>
      </c>
      <c r="H14" s="16"/>
      <c r="I14" s="8"/>
      <c r="J14" s="8"/>
      <c r="K14" s="8"/>
      <c r="L14" s="58"/>
      <c r="M14" s="8"/>
      <c r="N14" s="58"/>
      <c r="O14" s="8"/>
      <c r="P14" s="8"/>
      <c r="Q14" s="8"/>
      <c r="R14" s="8"/>
      <c r="S14" s="8"/>
      <c r="T14" s="8"/>
      <c r="U14" s="8"/>
      <c r="V14" s="8"/>
      <c r="W14" s="8"/>
      <c r="X14" s="8"/>
      <c r="Y14" s="8"/>
      <c r="Z14" s="8"/>
      <c r="AA14" s="8"/>
      <c r="AB14" s="8"/>
      <c r="AC14" s="8"/>
    </row>
    <row r="15" spans="1:29" ht="12.3">
      <c r="A15" s="58"/>
      <c r="B15" s="50">
        <v>12</v>
      </c>
      <c r="C15" s="16" t="s">
        <v>86</v>
      </c>
      <c r="D15" s="17">
        <v>0.18</v>
      </c>
      <c r="E15" s="8">
        <v>0.278395836548265</v>
      </c>
      <c r="F15" s="18">
        <f t="shared" si="0"/>
        <v>27.839583654826498</v>
      </c>
      <c r="G15" s="33">
        <f t="shared" si="1"/>
        <v>284.79894078887509</v>
      </c>
      <c r="H15" s="16"/>
      <c r="I15" s="8"/>
      <c r="J15" s="8"/>
      <c r="K15" s="8"/>
      <c r="L15" s="8"/>
      <c r="M15" s="8" t="s">
        <v>412</v>
      </c>
      <c r="N15" s="8"/>
      <c r="O15" s="8"/>
      <c r="P15" s="8"/>
      <c r="Q15" s="8"/>
      <c r="R15" s="8"/>
      <c r="S15" s="8"/>
      <c r="T15" s="8"/>
      <c r="U15" s="8"/>
      <c r="V15" s="8"/>
      <c r="W15" s="8"/>
      <c r="X15" s="8"/>
      <c r="Y15" s="8"/>
      <c r="Z15" s="8"/>
      <c r="AA15" s="8"/>
      <c r="AB15" s="8"/>
      <c r="AC15" s="8"/>
    </row>
    <row r="16" spans="1:29" ht="14.4">
      <c r="A16" s="58"/>
      <c r="B16" s="50">
        <v>13</v>
      </c>
      <c r="C16" s="43" t="s">
        <v>87</v>
      </c>
      <c r="D16" s="69">
        <v>0.206765703899466</v>
      </c>
      <c r="E16" s="8">
        <v>0.289677052893207</v>
      </c>
      <c r="F16" s="71">
        <f t="shared" si="0"/>
        <v>28.967705289320701</v>
      </c>
      <c r="G16" s="72">
        <f t="shared" si="1"/>
        <v>296.33962510975078</v>
      </c>
      <c r="H16" s="16"/>
      <c r="I16" s="8"/>
      <c r="K16" s="8"/>
      <c r="L16" s="8"/>
      <c r="M16" s="8" t="s">
        <v>413</v>
      </c>
      <c r="N16" s="8"/>
      <c r="O16" s="8"/>
      <c r="P16" s="8"/>
      <c r="Q16" s="8"/>
      <c r="R16" s="8"/>
      <c r="S16" s="8"/>
      <c r="T16" s="8"/>
      <c r="U16" s="8"/>
      <c r="V16" s="8"/>
      <c r="W16" s="8"/>
      <c r="X16" s="8"/>
      <c r="Y16" s="8"/>
      <c r="Z16" s="8"/>
      <c r="AA16" s="8"/>
      <c r="AB16" s="8"/>
      <c r="AC16" s="8"/>
    </row>
    <row r="17" spans="1:29" ht="12.3">
      <c r="A17" s="58"/>
      <c r="B17" s="50">
        <v>14</v>
      </c>
      <c r="C17" s="16" t="s">
        <v>88</v>
      </c>
      <c r="D17" s="17">
        <f>0.18*2^0.5</f>
        <v>0.2545584412271571</v>
      </c>
      <c r="E17" s="8">
        <v>0.30695324504979798</v>
      </c>
      <c r="F17" s="18">
        <f t="shared" si="0"/>
        <v>30.695324504979798</v>
      </c>
      <c r="G17" s="33">
        <f t="shared" si="1"/>
        <v>314.01316968594335</v>
      </c>
      <c r="H17" s="16"/>
      <c r="I17" s="8"/>
      <c r="K17" s="8"/>
      <c r="L17" s="8"/>
      <c r="M17" s="8" t="s">
        <v>414</v>
      </c>
      <c r="N17" s="8"/>
      <c r="O17" s="8"/>
      <c r="P17" s="8"/>
      <c r="Q17" s="8"/>
      <c r="R17" s="8"/>
      <c r="S17" s="8"/>
      <c r="T17" s="8"/>
      <c r="U17" s="8"/>
      <c r="V17" s="8"/>
      <c r="W17" s="8"/>
      <c r="X17" s="8"/>
      <c r="Y17" s="8"/>
      <c r="Z17" s="8"/>
      <c r="AA17" s="8"/>
      <c r="AB17" s="8"/>
      <c r="AC17" s="8"/>
    </row>
    <row r="18" spans="1:29" ht="12.3">
      <c r="A18" s="58"/>
      <c r="B18" s="50">
        <v>15</v>
      </c>
      <c r="C18" s="16" t="s">
        <v>89</v>
      </c>
      <c r="D18" s="17">
        <v>0.36</v>
      </c>
      <c r="E18" s="8">
        <v>0.33653696932251997</v>
      </c>
      <c r="F18" s="18">
        <f t="shared" si="0"/>
        <v>33.653696932251997</v>
      </c>
      <c r="G18" s="33">
        <f t="shared" si="1"/>
        <v>344.27731961693792</v>
      </c>
      <c r="H18" s="16"/>
      <c r="I18" s="8"/>
      <c r="K18" s="8"/>
      <c r="L18" s="8"/>
      <c r="M18" s="8" t="s">
        <v>415</v>
      </c>
      <c r="N18" s="8"/>
      <c r="O18" s="8"/>
      <c r="P18" s="8"/>
      <c r="Q18" s="8"/>
      <c r="R18" s="8"/>
      <c r="S18" s="8"/>
      <c r="T18" s="8"/>
      <c r="U18" s="8"/>
      <c r="V18" s="8"/>
      <c r="W18" s="8"/>
      <c r="X18" s="8"/>
      <c r="Y18" s="8"/>
      <c r="Z18" s="8"/>
      <c r="AA18" s="8"/>
      <c r="AB18" s="8"/>
      <c r="AC18" s="8"/>
    </row>
    <row r="19" spans="1:29" ht="12.3">
      <c r="A19" s="58"/>
      <c r="B19" s="50">
        <v>16</v>
      </c>
      <c r="C19" s="16" t="s">
        <v>90</v>
      </c>
      <c r="D19" s="17">
        <v>0.72</v>
      </c>
      <c r="E19" s="8">
        <v>0.39781875116437199</v>
      </c>
      <c r="F19" s="18">
        <f t="shared" si="0"/>
        <v>39.781875116437199</v>
      </c>
      <c r="G19" s="33">
        <f t="shared" si="1"/>
        <v>406.96858244115253</v>
      </c>
      <c r="H19" s="16"/>
      <c r="I19" s="8"/>
      <c r="K19" s="8"/>
      <c r="L19" s="8"/>
      <c r="M19" s="8" t="s">
        <v>416</v>
      </c>
      <c r="N19" s="8"/>
      <c r="O19" s="8"/>
      <c r="P19" s="8"/>
      <c r="Q19" s="8"/>
      <c r="R19" s="8"/>
      <c r="S19" s="8"/>
      <c r="T19" s="8"/>
      <c r="U19" s="8"/>
      <c r="V19" s="8"/>
      <c r="W19" s="8"/>
      <c r="X19" s="8"/>
      <c r="Y19" s="8"/>
      <c r="Z19" s="8"/>
      <c r="AA19" s="8"/>
      <c r="AB19" s="8"/>
      <c r="AC19" s="8"/>
    </row>
    <row r="20" spans="1:29" ht="12.3">
      <c r="A20" s="58"/>
      <c r="B20" s="82">
        <v>17</v>
      </c>
      <c r="C20" s="73" t="s">
        <v>91</v>
      </c>
      <c r="D20" s="8">
        <v>0.90004485786135058</v>
      </c>
      <c r="E20" s="86">
        <v>0.417959358921077</v>
      </c>
      <c r="F20" s="76">
        <f t="shared" si="0"/>
        <v>41.7959358921077</v>
      </c>
      <c r="G20" s="77">
        <f t="shared" si="1"/>
        <v>427.57242417626179</v>
      </c>
      <c r="H20" s="73" t="s">
        <v>205</v>
      </c>
      <c r="I20" s="8"/>
      <c r="J20" s="8"/>
      <c r="K20" s="8"/>
      <c r="L20" s="8"/>
      <c r="N20" s="8"/>
      <c r="O20" s="8"/>
      <c r="P20" s="8"/>
      <c r="Q20" s="8"/>
      <c r="R20" s="8"/>
      <c r="S20" s="8"/>
      <c r="T20" s="8"/>
      <c r="U20" s="8"/>
      <c r="V20" s="8"/>
      <c r="W20" s="8"/>
      <c r="X20" s="8"/>
      <c r="Y20" s="8"/>
      <c r="Z20" s="8"/>
      <c r="AA20" s="8"/>
      <c r="AB20" s="8"/>
      <c r="AC20" s="8"/>
    </row>
    <row r="21" spans="1:29" ht="12.3">
      <c r="A21" s="58"/>
      <c r="B21" s="50">
        <v>18</v>
      </c>
      <c r="C21" s="16" t="s">
        <v>92</v>
      </c>
      <c r="D21" s="17">
        <v>1.44</v>
      </c>
      <c r="E21" s="8">
        <v>0.46080655270816101</v>
      </c>
      <c r="F21" s="18">
        <f t="shared" si="0"/>
        <v>46.080655270816102</v>
      </c>
      <c r="G21" s="33">
        <f t="shared" si="1"/>
        <v>471.40510342044871</v>
      </c>
      <c r="H21" s="16"/>
      <c r="I21" s="8"/>
      <c r="J21" s="8"/>
      <c r="K21" s="8"/>
      <c r="L21" s="8"/>
      <c r="M21" s="2" t="s">
        <v>417</v>
      </c>
      <c r="N21" s="8"/>
      <c r="O21" s="8"/>
      <c r="P21" s="8"/>
      <c r="Q21" s="8"/>
      <c r="R21" s="8"/>
      <c r="S21" s="8"/>
      <c r="T21" s="8"/>
      <c r="U21" s="8"/>
      <c r="V21" s="8"/>
      <c r="W21" s="8"/>
      <c r="X21" s="8"/>
      <c r="Y21" s="8"/>
      <c r="Z21" s="8"/>
      <c r="AA21" s="8"/>
      <c r="AB21" s="8"/>
      <c r="AC21" s="8"/>
    </row>
    <row r="22" spans="1:29" ht="12.3">
      <c r="A22" s="58"/>
      <c r="B22" s="50">
        <v>19</v>
      </c>
      <c r="C22" s="16" t="s">
        <v>93</v>
      </c>
      <c r="D22" s="17">
        <v>2.88</v>
      </c>
      <c r="E22" s="8">
        <v>0.52468488436523897</v>
      </c>
      <c r="F22" s="18">
        <f t="shared" si="0"/>
        <v>52.468488436523899</v>
      </c>
      <c r="G22" s="33">
        <f t="shared" si="1"/>
        <v>536.75263670563947</v>
      </c>
      <c r="H22" s="73" t="s">
        <v>418</v>
      </c>
      <c r="I22" s="8"/>
      <c r="J22" s="8"/>
      <c r="K22" s="8"/>
      <c r="L22" s="8"/>
      <c r="M22" s="2" t="s">
        <v>419</v>
      </c>
      <c r="N22" s="8"/>
      <c r="O22" s="8"/>
      <c r="P22" s="8"/>
      <c r="Q22" s="8"/>
      <c r="R22" s="8"/>
      <c r="S22" s="8"/>
      <c r="T22" s="8"/>
      <c r="U22" s="8"/>
      <c r="V22" s="8"/>
      <c r="W22" s="8"/>
      <c r="X22" s="8"/>
      <c r="Y22" s="8"/>
      <c r="Z22" s="8"/>
      <c r="AA22" s="8"/>
      <c r="AB22" s="8"/>
      <c r="AC22" s="8"/>
    </row>
    <row r="23" spans="1:29" ht="12.3">
      <c r="A23" s="58"/>
      <c r="B23" s="50">
        <v>20</v>
      </c>
      <c r="C23" s="16" t="s">
        <v>94</v>
      </c>
      <c r="D23" s="17">
        <v>5.76</v>
      </c>
      <c r="E23" s="8">
        <v>0.58901836387713302</v>
      </c>
      <c r="F23" s="18">
        <f t="shared" si="0"/>
        <v>58.901836387713303</v>
      </c>
      <c r="G23" s="33">
        <f t="shared" si="1"/>
        <v>602.56578624630708</v>
      </c>
      <c r="H23" s="16"/>
      <c r="I23" s="8"/>
      <c r="J23" s="8"/>
      <c r="K23" s="8"/>
      <c r="L23" s="8"/>
      <c r="M23" s="8"/>
      <c r="N23" s="8"/>
      <c r="O23" s="8"/>
      <c r="P23" s="8"/>
      <c r="Q23" s="8"/>
      <c r="R23" s="8"/>
      <c r="S23" s="8"/>
      <c r="T23" s="8"/>
      <c r="U23" s="8"/>
      <c r="V23" s="8"/>
      <c r="W23" s="8"/>
      <c r="X23" s="8"/>
      <c r="Y23" s="8"/>
      <c r="Z23" s="8"/>
      <c r="AA23" s="8"/>
      <c r="AB23" s="8"/>
      <c r="AC23" s="8"/>
    </row>
    <row r="24" spans="1:29" ht="12.3">
      <c r="A24" s="58"/>
      <c r="B24" s="50">
        <v>21</v>
      </c>
      <c r="C24" s="16" t="s">
        <v>95</v>
      </c>
      <c r="D24" s="17">
        <v>11.52</v>
      </c>
      <c r="E24" s="8">
        <v>0.65358195460069901</v>
      </c>
      <c r="F24" s="18">
        <f t="shared" si="0"/>
        <v>65.358195460069908</v>
      </c>
      <c r="G24" s="33">
        <f t="shared" si="1"/>
        <v>668.61433955651512</v>
      </c>
      <c r="H24" s="73" t="s">
        <v>214</v>
      </c>
      <c r="I24" s="8"/>
      <c r="J24" s="8"/>
      <c r="K24" s="8"/>
      <c r="L24" s="8"/>
      <c r="M24" s="8" t="s">
        <v>420</v>
      </c>
      <c r="N24" s="8"/>
      <c r="O24" s="8"/>
      <c r="P24" s="8"/>
      <c r="Q24" s="8"/>
      <c r="R24" s="8"/>
      <c r="S24" s="8"/>
      <c r="T24" s="8"/>
      <c r="U24" s="8"/>
      <c r="V24" s="8"/>
      <c r="W24" s="8"/>
      <c r="X24" s="8"/>
      <c r="Y24" s="8"/>
      <c r="Z24" s="8"/>
      <c r="AA24" s="8"/>
      <c r="AB24" s="8"/>
      <c r="AC24" s="8"/>
    </row>
    <row r="25" spans="1:29" ht="12.3">
      <c r="A25" s="58"/>
      <c r="B25" s="50">
        <v>22</v>
      </c>
      <c r="C25" s="16" t="s">
        <v>96</v>
      </c>
      <c r="D25" s="17">
        <v>23.04</v>
      </c>
      <c r="E25" s="8">
        <v>0.71826124382305101</v>
      </c>
      <c r="F25" s="18">
        <f t="shared" si="0"/>
        <v>71.826124382305096</v>
      </c>
      <c r="G25" s="33">
        <f t="shared" si="1"/>
        <v>734.78125243098123</v>
      </c>
      <c r="H25" s="16"/>
      <c r="I25" s="8"/>
      <c r="J25" s="8"/>
      <c r="K25" s="8"/>
      <c r="L25" s="8"/>
      <c r="M25" s="8" t="s">
        <v>421</v>
      </c>
      <c r="N25" s="8"/>
      <c r="O25" s="8"/>
      <c r="P25" s="8"/>
      <c r="Q25" s="8"/>
      <c r="R25" s="8"/>
      <c r="S25" s="8"/>
      <c r="T25" s="8"/>
      <c r="U25" s="8"/>
      <c r="V25" s="8"/>
      <c r="W25" s="8"/>
      <c r="X25" s="8"/>
      <c r="Y25" s="8"/>
      <c r="Z25" s="8"/>
      <c r="AA25" s="8"/>
      <c r="AB25" s="8"/>
      <c r="AC25" s="8"/>
    </row>
    <row r="26" spans="1:29" ht="12.3">
      <c r="A26" s="58"/>
      <c r="B26" s="50">
        <v>23</v>
      </c>
      <c r="C26" s="16" t="s">
        <v>97</v>
      </c>
      <c r="D26" s="17">
        <v>46.08</v>
      </c>
      <c r="E26" s="8">
        <v>0.78299854410556502</v>
      </c>
      <c r="F26" s="18">
        <f t="shared" si="0"/>
        <v>78.299854410556506</v>
      </c>
      <c r="G26" s="33">
        <f t="shared" si="1"/>
        <v>801.00751061999301</v>
      </c>
      <c r="H26" s="73" t="s">
        <v>422</v>
      </c>
      <c r="I26" s="8"/>
      <c r="K26" s="8"/>
      <c r="L26" s="8"/>
      <c r="M26" s="8" t="s">
        <v>423</v>
      </c>
      <c r="N26" s="8"/>
      <c r="O26" s="8"/>
      <c r="P26" s="8"/>
      <c r="Q26" s="8"/>
      <c r="R26" s="8"/>
      <c r="S26" s="8"/>
      <c r="T26" s="8"/>
      <c r="U26" s="8"/>
      <c r="V26" s="8"/>
      <c r="W26" s="8"/>
      <c r="X26" s="8"/>
      <c r="Y26" s="8"/>
      <c r="Z26" s="8"/>
      <c r="AA26" s="8"/>
      <c r="AB26" s="8"/>
      <c r="AC26" s="8"/>
    </row>
    <row r="27" spans="1:29" ht="12.3">
      <c r="A27" s="58"/>
      <c r="B27" s="50">
        <v>24</v>
      </c>
      <c r="C27" s="16" t="s">
        <v>98</v>
      </c>
      <c r="D27" s="5">
        <f>0.18*2^9</f>
        <v>92.16</v>
      </c>
      <c r="E27" s="8">
        <v>0.84776489050781001</v>
      </c>
      <c r="F27" s="18">
        <f t="shared" si="0"/>
        <v>84.776489050780995</v>
      </c>
      <c r="G27" s="33">
        <f t="shared" si="1"/>
        <v>867.2634829894896</v>
      </c>
      <c r="H27" s="43" t="s">
        <v>424</v>
      </c>
      <c r="I27" s="8"/>
      <c r="J27" s="8"/>
      <c r="K27" s="8"/>
      <c r="L27" s="8"/>
      <c r="M27" s="8" t="s">
        <v>425</v>
      </c>
      <c r="N27" s="8"/>
      <c r="O27" s="8"/>
      <c r="P27" s="8"/>
      <c r="Q27" s="8"/>
      <c r="R27" s="8"/>
      <c r="S27" s="8"/>
      <c r="T27" s="8"/>
      <c r="U27" s="8"/>
      <c r="V27" s="8"/>
      <c r="W27" s="8"/>
      <c r="X27" s="8"/>
      <c r="Y27" s="8"/>
      <c r="Z27" s="8"/>
      <c r="AA27" s="8"/>
      <c r="AB27" s="8"/>
      <c r="AC27" s="8"/>
    </row>
    <row r="28" spans="1:29" ht="12.3">
      <c r="A28" s="81"/>
      <c r="B28" s="81"/>
      <c r="C28" s="81"/>
      <c r="D28" s="81"/>
      <c r="E28" s="81"/>
      <c r="F28" s="81"/>
      <c r="G28" s="81"/>
      <c r="H28" s="81"/>
      <c r="I28" s="81"/>
      <c r="J28" s="81"/>
      <c r="K28" s="81"/>
      <c r="L28" s="81"/>
      <c r="M28" s="81"/>
      <c r="N28" s="81"/>
      <c r="O28" s="81"/>
      <c r="P28" s="81"/>
      <c r="Q28" s="81"/>
      <c r="R28" s="81"/>
      <c r="S28" s="81"/>
      <c r="T28" s="81"/>
      <c r="U28" s="81"/>
      <c r="V28" s="81"/>
      <c r="W28" s="81"/>
      <c r="X28" s="81"/>
      <c r="Y28" s="81"/>
      <c r="Z28" s="81"/>
      <c r="AA28" s="81"/>
      <c r="AB28" s="81"/>
      <c r="AC28" s="81"/>
    </row>
    <row r="29" spans="1:29" ht="25.5">
      <c r="A29" s="8"/>
      <c r="B29" s="43"/>
      <c r="C29" s="13" t="s">
        <v>426</v>
      </c>
      <c r="D29" s="135" t="s">
        <v>142</v>
      </c>
      <c r="E29" s="133"/>
      <c r="F29" s="133"/>
      <c r="G29" s="134"/>
      <c r="H29" s="41" t="s">
        <v>228</v>
      </c>
      <c r="I29" s="8"/>
      <c r="J29" s="8"/>
      <c r="K29" s="87" t="s">
        <v>427</v>
      </c>
      <c r="L29" s="139" t="s">
        <v>428</v>
      </c>
      <c r="M29" s="140"/>
      <c r="N29" s="140"/>
      <c r="O29" s="140"/>
      <c r="P29" s="140"/>
      <c r="Q29" s="8"/>
      <c r="R29" s="8"/>
      <c r="S29" s="8"/>
      <c r="T29" s="8"/>
      <c r="U29" s="8"/>
      <c r="V29" s="8"/>
      <c r="W29" s="8"/>
      <c r="X29" s="8"/>
      <c r="Y29" s="8"/>
      <c r="Z29" s="8"/>
      <c r="AA29" s="8"/>
      <c r="AB29" s="8"/>
      <c r="AC29" s="8"/>
    </row>
    <row r="30" spans="1:29" ht="37.799999999999997">
      <c r="A30" s="8"/>
      <c r="B30" s="41" t="s">
        <v>58</v>
      </c>
      <c r="C30" s="41" t="s">
        <v>59</v>
      </c>
      <c r="D30" s="41" t="s">
        <v>143</v>
      </c>
      <c r="E30" s="83" t="s">
        <v>144</v>
      </c>
      <c r="F30" s="83" t="s">
        <v>145</v>
      </c>
      <c r="G30" s="83" t="s">
        <v>146</v>
      </c>
      <c r="H30" s="43"/>
      <c r="I30" s="8"/>
      <c r="J30" s="8"/>
      <c r="K30" s="87" t="s">
        <v>429</v>
      </c>
      <c r="L30" s="87" t="s">
        <v>430</v>
      </c>
      <c r="M30" s="87" t="s">
        <v>431</v>
      </c>
      <c r="N30" s="87" t="s">
        <v>432</v>
      </c>
      <c r="O30" s="87" t="s">
        <v>433</v>
      </c>
      <c r="P30" s="87" t="s">
        <v>434</v>
      </c>
      <c r="Q30" s="8"/>
      <c r="R30" s="87"/>
      <c r="S30" s="87" t="s">
        <v>429</v>
      </c>
      <c r="T30" s="87" t="s">
        <v>430</v>
      </c>
      <c r="U30" s="87" t="s">
        <v>431</v>
      </c>
      <c r="V30" s="87" t="s">
        <v>432</v>
      </c>
      <c r="W30" s="87" t="s">
        <v>433</v>
      </c>
      <c r="X30" s="87" t="s">
        <v>434</v>
      </c>
      <c r="Y30" s="8"/>
      <c r="Z30" s="8"/>
      <c r="AA30" s="8"/>
      <c r="AB30" s="8"/>
      <c r="AC30" s="8"/>
    </row>
    <row r="31" spans="1:29" ht="14.4">
      <c r="A31" s="58"/>
      <c r="B31" s="69">
        <v>1</v>
      </c>
      <c r="C31" s="43" t="s">
        <v>229</v>
      </c>
      <c r="D31" s="69">
        <v>7.0312499999999997E-4</v>
      </c>
      <c r="E31" s="43">
        <v>9.51285663613822E-2</v>
      </c>
      <c r="F31" s="71">
        <f t="shared" ref="F31:F201" si="2">E31*100</f>
        <v>9.5128566361382205</v>
      </c>
      <c r="G31" s="84">
        <f t="shared" ref="G31:G201" si="3">E31*1023</f>
        <v>97.316523387693991</v>
      </c>
      <c r="H31" s="43"/>
      <c r="I31" s="8"/>
      <c r="J31" s="8"/>
      <c r="K31" s="88" t="s">
        <v>435</v>
      </c>
      <c r="L31" s="87">
        <v>151</v>
      </c>
      <c r="M31" s="87">
        <v>606</v>
      </c>
      <c r="N31" s="87">
        <v>102</v>
      </c>
      <c r="O31" s="87">
        <v>409</v>
      </c>
      <c r="P31" s="89">
        <v>9.9900000000000003E-2</v>
      </c>
      <c r="Q31" s="8"/>
      <c r="R31" s="87"/>
      <c r="S31" s="88" t="s">
        <v>436</v>
      </c>
      <c r="T31" s="87">
        <v>145</v>
      </c>
      <c r="U31" s="87">
        <v>581</v>
      </c>
      <c r="V31" s="87">
        <v>95</v>
      </c>
      <c r="W31" s="87">
        <v>380</v>
      </c>
      <c r="X31" s="89">
        <v>9.2899999999999996E-2</v>
      </c>
      <c r="Y31" s="8"/>
      <c r="Z31" s="8"/>
      <c r="AA31" s="8"/>
      <c r="AB31" s="8"/>
      <c r="AC31" s="8"/>
    </row>
    <row r="32" spans="1:29" ht="14.4">
      <c r="A32" s="58"/>
      <c r="B32" s="69">
        <v>2</v>
      </c>
      <c r="C32" s="43" t="s">
        <v>230</v>
      </c>
      <c r="D32" s="69">
        <v>7.5359071584583004E-4</v>
      </c>
      <c r="E32" s="43">
        <v>9.5289002686607602E-2</v>
      </c>
      <c r="F32" s="71">
        <f t="shared" si="2"/>
        <v>9.5289002686607596</v>
      </c>
      <c r="G32" s="84">
        <f t="shared" si="3"/>
        <v>97.480649748399571</v>
      </c>
      <c r="H32" s="43"/>
      <c r="I32" s="8"/>
      <c r="J32" s="8"/>
      <c r="K32" s="88">
        <v>-6</v>
      </c>
      <c r="L32" s="87">
        <v>153</v>
      </c>
      <c r="M32" s="87">
        <v>612</v>
      </c>
      <c r="N32" s="87">
        <v>104</v>
      </c>
      <c r="O32" s="87">
        <v>416</v>
      </c>
      <c r="P32" s="89">
        <v>0.1016</v>
      </c>
      <c r="Q32" s="8"/>
      <c r="R32" s="87"/>
      <c r="S32" s="88">
        <v>-6.31</v>
      </c>
      <c r="T32" s="87">
        <v>152</v>
      </c>
      <c r="U32" s="87">
        <v>606</v>
      </c>
      <c r="V32" s="87">
        <v>102</v>
      </c>
      <c r="W32" s="87">
        <v>410</v>
      </c>
      <c r="X32" s="89">
        <v>0.1</v>
      </c>
      <c r="Y32" s="8"/>
      <c r="Z32" s="8"/>
      <c r="AA32" s="8"/>
      <c r="AB32" s="8"/>
      <c r="AC32" s="8"/>
    </row>
    <row r="33" spans="1:29" ht="14.4">
      <c r="A33" s="58"/>
      <c r="B33" s="69">
        <v>3</v>
      </c>
      <c r="C33" s="43" t="s">
        <v>231</v>
      </c>
      <c r="D33" s="69">
        <v>8.0767853085729003E-4</v>
      </c>
      <c r="E33" s="43">
        <v>9.5460648927046102E-2</v>
      </c>
      <c r="F33" s="71">
        <f t="shared" si="2"/>
        <v>9.5460648927046101</v>
      </c>
      <c r="G33" s="84">
        <f t="shared" si="3"/>
        <v>97.656243852368164</v>
      </c>
      <c r="H33" s="43"/>
      <c r="I33" s="8"/>
      <c r="J33" s="8"/>
      <c r="K33" s="88" t="s">
        <v>437</v>
      </c>
      <c r="L33" s="87">
        <v>155</v>
      </c>
      <c r="M33" s="87">
        <v>620</v>
      </c>
      <c r="N33" s="87">
        <v>106</v>
      </c>
      <c r="O33" s="87">
        <v>425</v>
      </c>
      <c r="P33" s="89">
        <v>0.1038</v>
      </c>
      <c r="Q33" s="8"/>
      <c r="R33" s="87"/>
      <c r="S33" s="88">
        <v>-4.96</v>
      </c>
      <c r="T33" s="87">
        <v>160</v>
      </c>
      <c r="U33" s="87">
        <v>641</v>
      </c>
      <c r="V33" s="87">
        <v>113</v>
      </c>
      <c r="W33" s="87">
        <v>450</v>
      </c>
      <c r="X33" s="89">
        <v>0.11</v>
      </c>
      <c r="Y33" s="8"/>
      <c r="Z33" s="8"/>
      <c r="AA33" s="8"/>
      <c r="AB33" s="8"/>
      <c r="AC33" s="8"/>
    </row>
    <row r="34" spans="1:29" ht="14.4">
      <c r="A34" s="58"/>
      <c r="B34" s="69">
        <v>4</v>
      </c>
      <c r="C34" s="43" t="s">
        <v>232</v>
      </c>
      <c r="D34" s="69">
        <v>8.6564841563314401E-4</v>
      </c>
      <c r="E34" s="43">
        <v>9.5644265566823303E-2</v>
      </c>
      <c r="F34" s="71">
        <f t="shared" si="2"/>
        <v>9.5644265566823297</v>
      </c>
      <c r="G34" s="84">
        <f t="shared" si="3"/>
        <v>97.844083674860244</v>
      </c>
      <c r="H34" s="43"/>
      <c r="I34" s="8"/>
      <c r="J34" s="8"/>
      <c r="K34" s="88" t="s">
        <v>438</v>
      </c>
      <c r="L34" s="87">
        <v>157</v>
      </c>
      <c r="M34" s="87">
        <v>629</v>
      </c>
      <c r="N34" s="87">
        <v>109</v>
      </c>
      <c r="O34" s="87">
        <v>436</v>
      </c>
      <c r="P34" s="89">
        <v>0.10639999999999999</v>
      </c>
      <c r="Q34" s="8"/>
      <c r="R34" s="87"/>
      <c r="S34" s="88">
        <v>-4.22</v>
      </c>
      <c r="T34" s="87">
        <v>169</v>
      </c>
      <c r="U34" s="87">
        <v>676</v>
      </c>
      <c r="V34" s="87">
        <v>123</v>
      </c>
      <c r="W34" s="87">
        <v>491</v>
      </c>
      <c r="X34" s="89">
        <v>0.12</v>
      </c>
      <c r="Y34" s="8"/>
      <c r="Z34" s="8"/>
      <c r="AA34" s="8"/>
      <c r="AB34" s="8"/>
      <c r="AC34" s="8"/>
    </row>
    <row r="35" spans="1:29" ht="14.4">
      <c r="A35" s="58"/>
      <c r="B35" s="69">
        <v>5</v>
      </c>
      <c r="C35" s="43" t="s">
        <v>233</v>
      </c>
      <c r="D35" s="69">
        <v>9.2777899976219098E-4</v>
      </c>
      <c r="E35" s="43">
        <v>9.5840661407054994E-2</v>
      </c>
      <c r="F35" s="71">
        <f t="shared" si="2"/>
        <v>9.5840661407054988</v>
      </c>
      <c r="G35" s="84">
        <f t="shared" si="3"/>
        <v>98.044996619417262</v>
      </c>
      <c r="H35" s="43"/>
      <c r="I35" s="8"/>
      <c r="J35" s="8"/>
      <c r="K35" s="88">
        <v>-5</v>
      </c>
      <c r="L35" s="87">
        <v>160</v>
      </c>
      <c r="M35" s="87">
        <v>640</v>
      </c>
      <c r="N35" s="87">
        <v>112</v>
      </c>
      <c r="O35" s="87">
        <v>449</v>
      </c>
      <c r="P35" s="89">
        <v>0.1096</v>
      </c>
      <c r="Q35" s="8"/>
      <c r="R35" s="87"/>
      <c r="S35" s="88">
        <v>-3.69</v>
      </c>
      <c r="T35" s="87">
        <v>178</v>
      </c>
      <c r="U35" s="87">
        <v>712</v>
      </c>
      <c r="V35" s="87">
        <v>133</v>
      </c>
      <c r="W35" s="87">
        <v>532</v>
      </c>
      <c r="X35" s="89">
        <v>0.13</v>
      </c>
      <c r="Y35" s="8"/>
      <c r="Z35" s="8"/>
      <c r="AA35" s="8"/>
      <c r="AB35" s="8"/>
      <c r="AC35" s="8"/>
    </row>
    <row r="36" spans="1:29" ht="14.4">
      <c r="A36" s="58"/>
      <c r="B36" s="69">
        <v>6</v>
      </c>
      <c r="C36" s="43" t="s">
        <v>234</v>
      </c>
      <c r="D36" s="69">
        <v>9.9436891104358197E-4</v>
      </c>
      <c r="E36" s="43">
        <v>9.6050696161617502E-2</v>
      </c>
      <c r="F36" s="71">
        <f t="shared" si="2"/>
        <v>9.6050696161617495</v>
      </c>
      <c r="G36" s="84">
        <f t="shared" si="3"/>
        <v>98.25986217333471</v>
      </c>
      <c r="H36" s="43"/>
      <c r="I36" s="8"/>
      <c r="J36" s="8"/>
      <c r="K36" s="88" t="s">
        <v>439</v>
      </c>
      <c r="L36" s="87">
        <v>163</v>
      </c>
      <c r="M36" s="87">
        <v>654</v>
      </c>
      <c r="N36" s="87">
        <v>116</v>
      </c>
      <c r="O36" s="87">
        <v>465</v>
      </c>
      <c r="P36" s="89">
        <v>0.1135</v>
      </c>
      <c r="Q36" s="8"/>
      <c r="R36" s="87"/>
      <c r="S36" s="88">
        <v>-3.26</v>
      </c>
      <c r="T36" s="87">
        <v>187</v>
      </c>
      <c r="U36" s="87">
        <v>747</v>
      </c>
      <c r="V36" s="87">
        <v>143</v>
      </c>
      <c r="W36" s="87">
        <v>573</v>
      </c>
      <c r="X36" s="89">
        <v>0.14000000000000001</v>
      </c>
      <c r="Y36" s="8"/>
      <c r="Z36" s="8"/>
      <c r="AA36" s="8"/>
      <c r="AB36" s="8"/>
      <c r="AC36" s="8"/>
    </row>
    <row r="37" spans="1:29" ht="14.4">
      <c r="A37" s="58"/>
      <c r="B37" s="69">
        <v>7</v>
      </c>
      <c r="C37" s="43" t="s">
        <v>235</v>
      </c>
      <c r="D37" s="69">
        <v>1.06573821082762E-3</v>
      </c>
      <c r="E37" s="43">
        <v>9.62752831324859E-2</v>
      </c>
      <c r="F37" s="71">
        <f t="shared" si="2"/>
        <v>9.6275283132485896</v>
      </c>
      <c r="G37" s="84">
        <f t="shared" si="3"/>
        <v>98.489614644533077</v>
      </c>
      <c r="H37" s="43"/>
      <c r="I37" s="8"/>
      <c r="J37" s="8"/>
      <c r="K37" s="88" t="s">
        <v>440</v>
      </c>
      <c r="L37" s="87">
        <v>168</v>
      </c>
      <c r="M37" s="87">
        <v>670</v>
      </c>
      <c r="N37" s="87">
        <v>121</v>
      </c>
      <c r="O37" s="87">
        <v>484</v>
      </c>
      <c r="P37" s="89">
        <v>0.1182</v>
      </c>
      <c r="Q37" s="8"/>
      <c r="R37" s="87"/>
      <c r="S37" s="88">
        <v>-2.9</v>
      </c>
      <c r="T37" s="87">
        <v>195</v>
      </c>
      <c r="U37" s="87">
        <v>782</v>
      </c>
      <c r="V37" s="87">
        <v>153</v>
      </c>
      <c r="W37" s="87">
        <v>614</v>
      </c>
      <c r="X37" s="89">
        <v>0.15</v>
      </c>
      <c r="Y37" s="8"/>
      <c r="Z37" s="8"/>
      <c r="AA37" s="8"/>
      <c r="AB37" s="8"/>
      <c r="AC37" s="8"/>
    </row>
    <row r="38" spans="1:29" ht="14.4">
      <c r="A38" s="58"/>
      <c r="B38" s="69">
        <v>8</v>
      </c>
      <c r="C38" s="43" t="s">
        <v>236</v>
      </c>
      <c r="D38" s="69">
        <v>1.1422299323759499E-3</v>
      </c>
      <c r="E38" s="43">
        <v>9.6515391936031203E-2</v>
      </c>
      <c r="F38" s="71">
        <f t="shared" si="2"/>
        <v>9.6515391936031207</v>
      </c>
      <c r="G38" s="84">
        <f t="shared" si="3"/>
        <v>98.735245950559914</v>
      </c>
      <c r="H38" s="43"/>
      <c r="I38" s="8"/>
      <c r="J38" s="8"/>
      <c r="K38" s="88">
        <v>-4</v>
      </c>
      <c r="L38" s="87">
        <v>172</v>
      </c>
      <c r="M38" s="87">
        <v>690</v>
      </c>
      <c r="N38" s="87">
        <v>127</v>
      </c>
      <c r="O38" s="87">
        <v>507</v>
      </c>
      <c r="P38" s="89">
        <v>0.12379999999999999</v>
      </c>
      <c r="Q38" s="8"/>
      <c r="R38" s="87"/>
      <c r="S38" s="88">
        <v>-2.58</v>
      </c>
      <c r="T38" s="87">
        <v>204</v>
      </c>
      <c r="U38" s="87">
        <v>817</v>
      </c>
      <c r="V38" s="87">
        <v>164</v>
      </c>
      <c r="W38" s="87">
        <v>655</v>
      </c>
      <c r="X38" s="89">
        <v>0.16</v>
      </c>
      <c r="Y38" s="8"/>
      <c r="Z38" s="8"/>
      <c r="AA38" s="8"/>
      <c r="AB38" s="8"/>
      <c r="AC38" s="8"/>
    </row>
    <row r="39" spans="1:29" ht="14.4">
      <c r="A39" s="58"/>
      <c r="B39" s="69">
        <v>9</v>
      </c>
      <c r="C39" s="43" t="s">
        <v>237</v>
      </c>
      <c r="D39" s="69">
        <v>1.22421172963517E-3</v>
      </c>
      <c r="E39" s="43">
        <v>9.6772051302130693E-2</v>
      </c>
      <c r="F39" s="71">
        <f t="shared" si="2"/>
        <v>9.6772051302130695</v>
      </c>
      <c r="G39" s="84">
        <f t="shared" si="3"/>
        <v>98.997808482079705</v>
      </c>
      <c r="H39" s="43"/>
      <c r="I39" s="8"/>
      <c r="J39" s="8"/>
      <c r="K39" s="88" t="s">
        <v>441</v>
      </c>
      <c r="L39" s="87">
        <v>178</v>
      </c>
      <c r="M39" s="87">
        <v>713</v>
      </c>
      <c r="N39" s="87">
        <v>133</v>
      </c>
      <c r="O39" s="87">
        <v>534</v>
      </c>
      <c r="P39" s="89">
        <v>0.13039999999999999</v>
      </c>
      <c r="Q39" s="8"/>
      <c r="R39" s="87"/>
      <c r="S39" s="88">
        <v>-2.29</v>
      </c>
      <c r="T39" s="87">
        <v>213</v>
      </c>
      <c r="U39" s="87">
        <v>852</v>
      </c>
      <c r="V39" s="87">
        <v>174</v>
      </c>
      <c r="W39" s="87">
        <v>696</v>
      </c>
      <c r="X39" s="89">
        <v>0.17</v>
      </c>
      <c r="Y39" s="8"/>
      <c r="Z39" s="8"/>
      <c r="AA39" s="8"/>
      <c r="AB39" s="8"/>
      <c r="AC39" s="8"/>
    </row>
    <row r="40" spans="1:29" ht="14.4">
      <c r="A40" s="58"/>
      <c r="B40" s="69">
        <v>10</v>
      </c>
      <c r="C40" s="43" t="s">
        <v>238</v>
      </c>
      <c r="D40" s="69">
        <v>1.31207764434863E-3</v>
      </c>
      <c r="E40" s="43">
        <v>9.7046351871525105E-2</v>
      </c>
      <c r="F40" s="71">
        <f t="shared" si="2"/>
        <v>9.7046351871525101</v>
      </c>
      <c r="G40" s="84">
        <f t="shared" si="3"/>
        <v>99.278417964570181</v>
      </c>
      <c r="H40" s="43"/>
      <c r="I40" s="8"/>
      <c r="J40" s="8"/>
      <c r="K40" s="88" t="s">
        <v>442</v>
      </c>
      <c r="L40" s="87">
        <v>185</v>
      </c>
      <c r="M40" s="87">
        <v>740</v>
      </c>
      <c r="N40" s="87">
        <v>141</v>
      </c>
      <c r="O40" s="87">
        <v>566</v>
      </c>
      <c r="P40" s="89">
        <v>0.1381</v>
      </c>
      <c r="Q40" s="8"/>
      <c r="R40" s="87"/>
      <c r="S40" s="88">
        <v>-2.0299999999999998</v>
      </c>
      <c r="T40" s="87">
        <v>222</v>
      </c>
      <c r="U40" s="87">
        <v>887</v>
      </c>
      <c r="V40" s="87">
        <v>184</v>
      </c>
      <c r="W40" s="87">
        <v>737</v>
      </c>
      <c r="X40" s="89">
        <v>0.18</v>
      </c>
      <c r="Y40" s="8"/>
      <c r="Z40" s="8"/>
      <c r="AA40" s="8"/>
      <c r="AB40" s="8"/>
      <c r="AC40" s="8"/>
    </row>
    <row r="41" spans="1:29" ht="14.4">
      <c r="A41" s="58"/>
      <c r="B41" s="69">
        <v>11</v>
      </c>
      <c r="C41" s="43" t="s">
        <v>239</v>
      </c>
      <c r="D41" s="69">
        <v>1.4062499999999999E-3</v>
      </c>
      <c r="E41" s="43">
        <v>9.7339449070738396E-2</v>
      </c>
      <c r="F41" s="71">
        <f t="shared" si="2"/>
        <v>9.7339449070738393</v>
      </c>
      <c r="G41" s="84">
        <f t="shared" si="3"/>
        <v>99.578256399365372</v>
      </c>
      <c r="H41" s="43"/>
      <c r="I41" s="8"/>
      <c r="J41" s="8"/>
      <c r="K41" s="88">
        <v>-3</v>
      </c>
      <c r="L41" s="87">
        <v>193</v>
      </c>
      <c r="M41" s="87">
        <v>771</v>
      </c>
      <c r="N41" s="87">
        <v>150</v>
      </c>
      <c r="O41" s="87">
        <v>602</v>
      </c>
      <c r="P41" s="89">
        <v>0.14699999999999999</v>
      </c>
      <c r="Q41" s="8"/>
      <c r="R41" s="87"/>
      <c r="S41" s="88">
        <v>-1.78</v>
      </c>
      <c r="T41" s="87">
        <v>230</v>
      </c>
      <c r="U41" s="87">
        <v>922</v>
      </c>
      <c r="V41" s="87">
        <v>194</v>
      </c>
      <c r="W41" s="87">
        <v>778</v>
      </c>
      <c r="X41" s="89">
        <v>0.19</v>
      </c>
      <c r="Y41" s="8"/>
      <c r="Z41" s="8"/>
      <c r="AA41" s="8"/>
      <c r="AB41" s="8"/>
      <c r="AC41" s="8"/>
    </row>
    <row r="42" spans="1:29" ht="14.4">
      <c r="A42" s="58"/>
      <c r="B42" s="69">
        <v>12</v>
      </c>
      <c r="C42" s="43" t="s">
        <v>240</v>
      </c>
      <c r="D42" s="69">
        <v>1.5071814316916601E-3</v>
      </c>
      <c r="E42" s="43">
        <v>9.7652565929816595E-2</v>
      </c>
      <c r="F42" s="71">
        <f t="shared" si="2"/>
        <v>9.7652565929816593</v>
      </c>
      <c r="G42" s="84">
        <f t="shared" si="3"/>
        <v>99.898574946202373</v>
      </c>
      <c r="H42" s="43"/>
      <c r="I42" s="8"/>
      <c r="J42" s="8"/>
      <c r="K42" s="88" t="s">
        <v>443</v>
      </c>
      <c r="L42" s="87">
        <v>202</v>
      </c>
      <c r="M42" s="87">
        <v>807</v>
      </c>
      <c r="N42" s="87">
        <v>161</v>
      </c>
      <c r="O42" s="87">
        <v>643</v>
      </c>
      <c r="P42" s="89">
        <v>0.15709999999999999</v>
      </c>
      <c r="Q42" s="8"/>
      <c r="R42" s="87"/>
      <c r="S42" s="88">
        <v>-1.55</v>
      </c>
      <c r="T42" s="87">
        <v>239</v>
      </c>
      <c r="U42" s="87">
        <v>957</v>
      </c>
      <c r="V42" s="87">
        <v>205</v>
      </c>
      <c r="W42" s="87">
        <v>819</v>
      </c>
      <c r="X42" s="89">
        <v>0.2</v>
      </c>
      <c r="Y42" s="8"/>
      <c r="Z42" s="8"/>
      <c r="AA42" s="8"/>
      <c r="AB42" s="8"/>
      <c r="AC42" s="8"/>
    </row>
    <row r="43" spans="1:29" ht="14.4">
      <c r="A43" s="58"/>
      <c r="B43" s="69">
        <v>13</v>
      </c>
      <c r="C43" s="43" t="s">
        <v>241</v>
      </c>
      <c r="D43" s="69">
        <v>1.6153570617145801E-3</v>
      </c>
      <c r="E43" s="43">
        <v>9.7986995921224798E-2</v>
      </c>
      <c r="F43" s="71">
        <f t="shared" si="2"/>
        <v>9.79869959212248</v>
      </c>
      <c r="G43" s="84">
        <f t="shared" si="3"/>
        <v>100.24069682741298</v>
      </c>
      <c r="H43" s="43"/>
      <c r="I43" s="8"/>
      <c r="J43" s="8"/>
      <c r="K43" s="88" t="s">
        <v>444</v>
      </c>
      <c r="L43" s="87">
        <v>212</v>
      </c>
      <c r="M43" s="87">
        <v>846</v>
      </c>
      <c r="N43" s="87">
        <v>172</v>
      </c>
      <c r="O43" s="87">
        <v>690</v>
      </c>
      <c r="P43" s="89">
        <v>0.16850000000000001</v>
      </c>
      <c r="Q43" s="8"/>
      <c r="R43" s="87"/>
      <c r="S43" s="88">
        <v>-1.33</v>
      </c>
      <c r="T43" s="87">
        <v>248</v>
      </c>
      <c r="U43" s="87">
        <v>992</v>
      </c>
      <c r="V43" s="87">
        <v>215</v>
      </c>
      <c r="W43" s="87">
        <v>860</v>
      </c>
      <c r="X43" s="89">
        <v>0.21</v>
      </c>
      <c r="Y43" s="8"/>
      <c r="Z43" s="8"/>
      <c r="AA43" s="8"/>
      <c r="AB43" s="8"/>
      <c r="AC43" s="8"/>
    </row>
    <row r="44" spans="1:29" ht="14.4">
      <c r="A44" s="58"/>
      <c r="B44" s="69">
        <v>14</v>
      </c>
      <c r="C44" s="43" t="s">
        <v>242</v>
      </c>
      <c r="D44" s="69">
        <v>1.73129683126628E-3</v>
      </c>
      <c r="E44" s="43">
        <v>9.8344105736152307E-2</v>
      </c>
      <c r="F44" s="71">
        <f t="shared" si="2"/>
        <v>9.8344105736152301</v>
      </c>
      <c r="G44" s="84">
        <f t="shared" si="3"/>
        <v>100.60602016808382</v>
      </c>
      <c r="H44" s="43"/>
      <c r="I44" s="8"/>
      <c r="J44" s="8"/>
      <c r="K44" s="88">
        <v>-2</v>
      </c>
      <c r="L44" s="87">
        <v>223</v>
      </c>
      <c r="M44" s="87">
        <v>891</v>
      </c>
      <c r="N44" s="87">
        <v>185</v>
      </c>
      <c r="O44" s="87">
        <v>742</v>
      </c>
      <c r="P44" s="89">
        <v>0.18110000000000001</v>
      </c>
      <c r="Q44" s="8"/>
      <c r="R44" s="87"/>
      <c r="S44" s="88">
        <v>-1.1200000000000001</v>
      </c>
      <c r="T44" s="87">
        <v>257</v>
      </c>
      <c r="U44" s="87">
        <v>1027</v>
      </c>
      <c r="V44" s="87">
        <v>225</v>
      </c>
      <c r="W44" s="87">
        <v>901</v>
      </c>
      <c r="X44" s="89">
        <v>0.22</v>
      </c>
      <c r="Y44" s="8"/>
      <c r="Z44" s="8"/>
      <c r="AA44" s="8"/>
      <c r="AB44" s="8"/>
      <c r="AC44" s="8"/>
    </row>
    <row r="45" spans="1:29" ht="14.4">
      <c r="A45" s="58"/>
      <c r="B45" s="69">
        <v>15</v>
      </c>
      <c r="C45" s="43" t="s">
        <v>243</v>
      </c>
      <c r="D45" s="69">
        <v>1.85555799952438E-3</v>
      </c>
      <c r="E45" s="43">
        <v>9.8725337992610102E-2</v>
      </c>
      <c r="F45" s="71">
        <f t="shared" si="2"/>
        <v>9.87253379926101</v>
      </c>
      <c r="G45" s="84">
        <f t="shared" si="3"/>
        <v>100.99602076644014</v>
      </c>
      <c r="H45" s="43"/>
      <c r="I45" s="8"/>
      <c r="J45" s="8"/>
      <c r="K45" s="88" t="s">
        <v>445</v>
      </c>
      <c r="L45" s="87">
        <v>235</v>
      </c>
      <c r="M45" s="87">
        <v>939</v>
      </c>
      <c r="N45" s="87">
        <v>199</v>
      </c>
      <c r="O45" s="87">
        <v>798</v>
      </c>
      <c r="P45" s="89">
        <v>0.19489999999999999</v>
      </c>
      <c r="Q45" s="8"/>
      <c r="R45" s="87"/>
      <c r="S45" s="88">
        <v>-0.91</v>
      </c>
      <c r="T45" s="87">
        <v>265</v>
      </c>
      <c r="U45" s="87">
        <v>1062</v>
      </c>
      <c r="V45" s="87">
        <v>235</v>
      </c>
      <c r="W45" s="87">
        <v>942</v>
      </c>
      <c r="X45" s="89">
        <v>0.23</v>
      </c>
      <c r="Y45" s="8"/>
      <c r="Z45" s="8"/>
      <c r="AA45" s="8"/>
      <c r="AB45" s="8"/>
      <c r="AC45" s="8"/>
    </row>
    <row r="46" spans="1:29" ht="14.4">
      <c r="A46" s="58"/>
      <c r="B46" s="69">
        <v>16</v>
      </c>
      <c r="C46" s="43" t="s">
        <v>244</v>
      </c>
      <c r="D46" s="69">
        <v>1.98873782208716E-3</v>
      </c>
      <c r="E46" s="43">
        <v>9.9132213807565095E-2</v>
      </c>
      <c r="F46" s="71">
        <f t="shared" si="2"/>
        <v>9.913221380756509</v>
      </c>
      <c r="G46" s="84">
        <f t="shared" si="3"/>
        <v>101.41225472513909</v>
      </c>
      <c r="H46" s="43"/>
      <c r="I46" s="8"/>
      <c r="J46" s="8"/>
      <c r="K46" s="88" t="s">
        <v>446</v>
      </c>
      <c r="L46" s="87">
        <v>248</v>
      </c>
      <c r="M46" s="87">
        <v>991</v>
      </c>
      <c r="N46" s="87">
        <v>215</v>
      </c>
      <c r="O46" s="87">
        <v>859</v>
      </c>
      <c r="P46" s="89">
        <v>0.2097</v>
      </c>
      <c r="Q46" s="8"/>
      <c r="R46" s="87"/>
      <c r="S46" s="88">
        <v>-0.71</v>
      </c>
      <c r="T46" s="87">
        <v>274</v>
      </c>
      <c r="U46" s="87">
        <v>1097</v>
      </c>
      <c r="V46" s="87">
        <v>246</v>
      </c>
      <c r="W46" s="87">
        <v>983</v>
      </c>
      <c r="X46" s="89">
        <v>0.24</v>
      </c>
      <c r="Y46" s="8"/>
      <c r="Z46" s="8"/>
      <c r="AA46" s="8"/>
      <c r="AB46" s="8"/>
      <c r="AC46" s="8"/>
    </row>
    <row r="47" spans="1:29" ht="14.4">
      <c r="A47" s="58"/>
      <c r="B47" s="69">
        <v>17</v>
      </c>
      <c r="C47" s="43" t="s">
        <v>245</v>
      </c>
      <c r="D47" s="69">
        <v>2.13147642165524E-3</v>
      </c>
      <c r="E47" s="43">
        <v>9.95663352688302E-2</v>
      </c>
      <c r="F47" s="71">
        <f t="shared" si="2"/>
        <v>9.9566335268830208</v>
      </c>
      <c r="G47" s="84">
        <f t="shared" si="3"/>
        <v>101.85636098001329</v>
      </c>
      <c r="H47" s="43"/>
      <c r="I47" s="8"/>
      <c r="J47" s="8"/>
      <c r="K47" s="88">
        <v>-1</v>
      </c>
      <c r="L47" s="87">
        <v>262</v>
      </c>
      <c r="M47" s="87">
        <v>1047</v>
      </c>
      <c r="N47" s="87">
        <v>231</v>
      </c>
      <c r="O47" s="87">
        <v>924</v>
      </c>
      <c r="P47" s="89">
        <v>0.22559999999999999</v>
      </c>
      <c r="Q47" s="8"/>
      <c r="R47" s="87"/>
      <c r="S47" s="88">
        <v>-0.52</v>
      </c>
      <c r="T47" s="87">
        <v>283</v>
      </c>
      <c r="U47" s="87">
        <v>1132</v>
      </c>
      <c r="V47" s="87">
        <v>256</v>
      </c>
      <c r="W47" s="87">
        <v>1024</v>
      </c>
      <c r="X47" s="89">
        <v>0.25</v>
      </c>
      <c r="Y47" s="8"/>
      <c r="Z47" s="8"/>
      <c r="AA47" s="8"/>
      <c r="AB47" s="8"/>
      <c r="AC47" s="8"/>
    </row>
    <row r="48" spans="1:29" ht="14.4">
      <c r="A48" s="58"/>
      <c r="B48" s="69">
        <v>18</v>
      </c>
      <c r="C48" s="43" t="s">
        <v>246</v>
      </c>
      <c r="D48" s="69">
        <v>2.2844598647519098E-3</v>
      </c>
      <c r="E48" s="43">
        <v>0.10002938766030101</v>
      </c>
      <c r="F48" s="71">
        <f t="shared" si="2"/>
        <v>10.0029387660301</v>
      </c>
      <c r="G48" s="84">
        <f t="shared" si="3"/>
        <v>102.33006357648793</v>
      </c>
      <c r="H48" s="43"/>
      <c r="I48" s="8"/>
      <c r="J48" s="8"/>
      <c r="K48" s="90">
        <v>45353</v>
      </c>
      <c r="L48" s="87">
        <v>276</v>
      </c>
      <c r="M48" s="87">
        <v>1106</v>
      </c>
      <c r="N48" s="87">
        <v>248</v>
      </c>
      <c r="O48" s="87">
        <v>993</v>
      </c>
      <c r="P48" s="89">
        <v>0.24249999999999999</v>
      </c>
      <c r="Q48" s="8"/>
      <c r="R48" s="87"/>
      <c r="S48" s="88">
        <v>-0.33</v>
      </c>
      <c r="T48" s="87">
        <v>292</v>
      </c>
      <c r="U48" s="87">
        <v>1167</v>
      </c>
      <c r="V48" s="87">
        <v>266</v>
      </c>
      <c r="W48" s="87">
        <v>1065</v>
      </c>
      <c r="X48" s="89">
        <v>0.26</v>
      </c>
      <c r="Y48" s="8"/>
      <c r="Z48" s="8"/>
      <c r="AA48" s="8"/>
      <c r="AB48" s="8"/>
      <c r="AC48" s="8"/>
    </row>
    <row r="49" spans="1:29" ht="14.4">
      <c r="A49" s="58"/>
      <c r="B49" s="69">
        <v>19</v>
      </c>
      <c r="C49" s="43" t="s">
        <v>247</v>
      </c>
      <c r="D49" s="69">
        <v>2.44842345927034E-3</v>
      </c>
      <c r="E49" s="43">
        <v>0.100523141491625</v>
      </c>
      <c r="F49" s="71">
        <f t="shared" si="2"/>
        <v>10.0523141491625</v>
      </c>
      <c r="G49" s="84">
        <f t="shared" si="3"/>
        <v>102.83517374593238</v>
      </c>
      <c r="H49" s="43"/>
      <c r="I49" s="8"/>
      <c r="J49" s="8"/>
      <c r="K49" s="90">
        <v>45352</v>
      </c>
      <c r="L49" s="87">
        <v>292</v>
      </c>
      <c r="M49" s="87">
        <v>1167</v>
      </c>
      <c r="N49" s="87">
        <v>266</v>
      </c>
      <c r="O49" s="87">
        <v>1065</v>
      </c>
      <c r="P49" s="89">
        <v>0.2601</v>
      </c>
      <c r="Q49" s="8"/>
      <c r="R49" s="87"/>
      <c r="S49" s="88">
        <v>-0.15</v>
      </c>
      <c r="T49" s="87">
        <v>301</v>
      </c>
      <c r="U49" s="87">
        <v>1202</v>
      </c>
      <c r="V49" s="87">
        <v>276</v>
      </c>
      <c r="W49" s="87">
        <v>1106</v>
      </c>
      <c r="X49" s="89">
        <v>0.27</v>
      </c>
      <c r="Y49" s="8"/>
      <c r="Z49" s="8"/>
      <c r="AA49" s="8"/>
      <c r="AB49" s="8"/>
      <c r="AC49" s="8"/>
    </row>
    <row r="50" spans="1:29" ht="14.4">
      <c r="A50" s="58"/>
      <c r="B50" s="69">
        <v>20</v>
      </c>
      <c r="C50" s="43" t="s">
        <v>248</v>
      </c>
      <c r="D50" s="69">
        <v>2.6241552886972701E-3</v>
      </c>
      <c r="E50" s="43">
        <v>0.10104945421924599</v>
      </c>
      <c r="F50" s="71">
        <f t="shared" si="2"/>
        <v>10.104945421924599</v>
      </c>
      <c r="G50" s="84">
        <f t="shared" si="3"/>
        <v>103.37359166628865</v>
      </c>
      <c r="H50" s="43"/>
      <c r="I50" s="8"/>
      <c r="J50" s="8"/>
      <c r="K50" s="88">
        <v>0</v>
      </c>
      <c r="L50" s="87">
        <v>308</v>
      </c>
      <c r="M50" s="87">
        <v>1232</v>
      </c>
      <c r="N50" s="87">
        <v>285</v>
      </c>
      <c r="O50" s="87">
        <v>1140</v>
      </c>
      <c r="P50" s="89">
        <v>0.27839999999999998</v>
      </c>
      <c r="Q50" s="8"/>
      <c r="R50" s="87"/>
      <c r="S50" s="88">
        <v>0</v>
      </c>
      <c r="T50" s="87">
        <v>308</v>
      </c>
      <c r="U50" s="87">
        <v>1232</v>
      </c>
      <c r="V50" s="87">
        <v>285</v>
      </c>
      <c r="W50" s="87">
        <v>1140</v>
      </c>
      <c r="X50" s="89">
        <v>0.27839999999999998</v>
      </c>
      <c r="Y50" s="8"/>
      <c r="Z50" s="8"/>
      <c r="AA50" s="8"/>
      <c r="AB50" s="8"/>
      <c r="AC50" s="8"/>
    </row>
    <row r="51" spans="1:29" ht="14.4">
      <c r="A51" s="58"/>
      <c r="B51" s="69">
        <v>21</v>
      </c>
      <c r="C51" s="43" t="s">
        <v>249</v>
      </c>
      <c r="D51" s="69">
        <v>2.8124999999999999E-3</v>
      </c>
      <c r="E51" s="43">
        <v>0.101610271605416</v>
      </c>
      <c r="F51" s="71">
        <f t="shared" si="2"/>
        <v>10.1610271605416</v>
      </c>
      <c r="G51" s="84">
        <f t="shared" si="3"/>
        <v>103.94730785234057</v>
      </c>
      <c r="H51" s="43"/>
      <c r="I51" s="8"/>
      <c r="J51" s="8"/>
      <c r="K51" s="90">
        <v>45352</v>
      </c>
      <c r="L51" s="87">
        <v>324</v>
      </c>
      <c r="M51" s="87">
        <v>1298</v>
      </c>
      <c r="N51" s="87">
        <v>304</v>
      </c>
      <c r="O51" s="87">
        <v>1217</v>
      </c>
      <c r="P51" s="89">
        <v>0.29730000000000001</v>
      </c>
      <c r="Q51" s="8"/>
      <c r="R51" s="87"/>
      <c r="S51" s="88">
        <v>0.03</v>
      </c>
      <c r="T51" s="87">
        <v>309</v>
      </c>
      <c r="U51" s="87">
        <v>1237</v>
      </c>
      <c r="V51" s="87">
        <v>286</v>
      </c>
      <c r="W51" s="87">
        <v>1147</v>
      </c>
      <c r="X51" s="89">
        <v>0.28000000000000003</v>
      </c>
      <c r="Y51" s="8"/>
      <c r="Z51" s="8"/>
      <c r="AA51" s="8"/>
      <c r="AB51" s="8"/>
      <c r="AC51" s="8"/>
    </row>
    <row r="52" spans="1:29" ht="14.4">
      <c r="A52" s="58"/>
      <c r="B52" s="69">
        <v>22</v>
      </c>
      <c r="C52" s="43" t="s">
        <v>250</v>
      </c>
      <c r="D52" s="69">
        <v>3.0143628633833202E-3</v>
      </c>
      <c r="E52" s="43">
        <v>0.10220762870073</v>
      </c>
      <c r="F52" s="71">
        <f t="shared" si="2"/>
        <v>10.220762870072999</v>
      </c>
      <c r="G52" s="84">
        <f t="shared" si="3"/>
        <v>104.55840416084679</v>
      </c>
      <c r="H52" s="43"/>
      <c r="I52" s="8"/>
      <c r="J52" s="8"/>
      <c r="K52" s="90">
        <v>45353</v>
      </c>
      <c r="L52" s="87">
        <v>341</v>
      </c>
      <c r="M52" s="87">
        <v>1366</v>
      </c>
      <c r="N52" s="87">
        <v>324</v>
      </c>
      <c r="O52" s="87">
        <v>1297</v>
      </c>
      <c r="P52" s="89">
        <v>0.31669999999999998</v>
      </c>
      <c r="Q52" s="8"/>
      <c r="R52" s="87"/>
      <c r="S52" s="88">
        <v>0.21</v>
      </c>
      <c r="T52" s="87">
        <v>318</v>
      </c>
      <c r="U52" s="87">
        <v>1272</v>
      </c>
      <c r="V52" s="87">
        <v>297</v>
      </c>
      <c r="W52" s="87">
        <v>1188</v>
      </c>
      <c r="X52" s="89">
        <v>0.28999999999999998</v>
      </c>
      <c r="Y52" s="8"/>
      <c r="Z52" s="8"/>
      <c r="AA52" s="8"/>
      <c r="AB52" s="8"/>
      <c r="AC52" s="8"/>
    </row>
    <row r="53" spans="1:29" ht="14.4">
      <c r="A53" s="58"/>
      <c r="B53" s="69">
        <v>23</v>
      </c>
      <c r="C53" s="43" t="s">
        <v>251</v>
      </c>
      <c r="D53" s="69">
        <v>3.2307141234291601E-3</v>
      </c>
      <c r="E53" s="43">
        <v>0.102843650322626</v>
      </c>
      <c r="F53" s="71">
        <f t="shared" si="2"/>
        <v>10.284365032262601</v>
      </c>
      <c r="G53" s="84">
        <f t="shared" si="3"/>
        <v>105.2090542800464</v>
      </c>
      <c r="H53" s="43"/>
      <c r="I53" s="8"/>
      <c r="J53" s="8"/>
      <c r="K53" s="88">
        <v>1</v>
      </c>
      <c r="L53" s="87">
        <v>359</v>
      </c>
      <c r="M53" s="87">
        <v>1435</v>
      </c>
      <c r="N53" s="87">
        <v>344</v>
      </c>
      <c r="O53" s="87">
        <v>1378</v>
      </c>
      <c r="P53" s="89">
        <v>0.33650000000000002</v>
      </c>
      <c r="Q53" s="8"/>
      <c r="R53" s="87"/>
      <c r="S53" s="88">
        <v>0.38</v>
      </c>
      <c r="T53" s="87">
        <v>327</v>
      </c>
      <c r="U53" s="87">
        <v>1307</v>
      </c>
      <c r="V53" s="87">
        <v>307</v>
      </c>
      <c r="W53" s="87">
        <v>1229</v>
      </c>
      <c r="X53" s="89">
        <v>0.3</v>
      </c>
      <c r="Y53" s="8"/>
      <c r="Z53" s="8"/>
      <c r="AA53" s="8"/>
      <c r="AB53" s="8"/>
      <c r="AC53" s="8"/>
    </row>
    <row r="54" spans="1:29" ht="14.4">
      <c r="A54" s="58"/>
      <c r="B54" s="69">
        <v>24</v>
      </c>
      <c r="C54" s="43" t="s">
        <v>252</v>
      </c>
      <c r="D54" s="69">
        <v>3.46259366253257E-3</v>
      </c>
      <c r="E54" s="43">
        <v>0.103520550999166</v>
      </c>
      <c r="F54" s="71">
        <f t="shared" si="2"/>
        <v>10.352055099916599</v>
      </c>
      <c r="G54" s="84">
        <f t="shared" si="3"/>
        <v>105.90152367214682</v>
      </c>
      <c r="H54" s="43"/>
      <c r="I54" s="8"/>
      <c r="J54" s="8"/>
      <c r="K54" s="88" t="s">
        <v>447</v>
      </c>
      <c r="L54" s="87">
        <v>376</v>
      </c>
      <c r="M54" s="87">
        <v>1506</v>
      </c>
      <c r="N54" s="87">
        <v>365</v>
      </c>
      <c r="O54" s="87">
        <v>1461</v>
      </c>
      <c r="P54" s="89">
        <v>0.35670000000000002</v>
      </c>
      <c r="Q54" s="8"/>
      <c r="R54" s="87"/>
      <c r="S54" s="88">
        <v>0.55000000000000004</v>
      </c>
      <c r="T54" s="87">
        <v>336</v>
      </c>
      <c r="U54" s="87">
        <v>1342</v>
      </c>
      <c r="V54" s="87">
        <v>317</v>
      </c>
      <c r="W54" s="87">
        <v>1269</v>
      </c>
      <c r="X54" s="89">
        <v>0.31</v>
      </c>
      <c r="Y54" s="8"/>
      <c r="Z54" s="8"/>
      <c r="AA54" s="8"/>
      <c r="AB54" s="8"/>
      <c r="AC54" s="8"/>
    </row>
    <row r="55" spans="1:29" ht="14.4">
      <c r="A55" s="58"/>
      <c r="B55" s="69">
        <v>25</v>
      </c>
      <c r="C55" s="43" t="s">
        <v>253</v>
      </c>
      <c r="D55" s="69">
        <v>3.71111599904876E-3</v>
      </c>
      <c r="E55" s="43">
        <v>0.10424063428286599</v>
      </c>
      <c r="F55" s="71">
        <f t="shared" si="2"/>
        <v>10.424063428286599</v>
      </c>
      <c r="G55" s="84">
        <f t="shared" si="3"/>
        <v>106.63816887137192</v>
      </c>
      <c r="H55" s="43"/>
      <c r="I55" s="8"/>
      <c r="J55" s="8"/>
      <c r="K55" s="88" t="s">
        <v>448</v>
      </c>
      <c r="L55" s="87">
        <v>394</v>
      </c>
      <c r="M55" s="87">
        <v>1578</v>
      </c>
      <c r="N55" s="87">
        <v>386</v>
      </c>
      <c r="O55" s="87">
        <v>1544</v>
      </c>
      <c r="P55" s="89">
        <v>0.37719999999999998</v>
      </c>
      <c r="Q55" s="8"/>
      <c r="R55" s="87"/>
      <c r="S55" s="88">
        <v>0.72</v>
      </c>
      <c r="T55" s="87">
        <v>344</v>
      </c>
      <c r="U55" s="87">
        <v>1377</v>
      </c>
      <c r="V55" s="87">
        <v>327</v>
      </c>
      <c r="W55" s="87">
        <v>1310</v>
      </c>
      <c r="X55" s="89">
        <v>0.32</v>
      </c>
      <c r="Y55" s="8"/>
      <c r="Z55" s="8"/>
      <c r="AA55" s="8"/>
      <c r="AB55" s="8"/>
      <c r="AC55" s="8"/>
    </row>
    <row r="56" spans="1:29" ht="14.4">
      <c r="A56" s="58"/>
      <c r="B56" s="69">
        <v>26</v>
      </c>
      <c r="C56" s="43" t="s">
        <v>254</v>
      </c>
      <c r="D56" s="69">
        <v>3.9774756441743296E-3</v>
      </c>
      <c r="E56" s="43">
        <v>0.105006291399295</v>
      </c>
      <c r="F56" s="71">
        <f t="shared" si="2"/>
        <v>10.500629139929501</v>
      </c>
      <c r="G56" s="84">
        <f t="shared" si="3"/>
        <v>107.42143610147879</v>
      </c>
      <c r="H56" s="43"/>
      <c r="I56" s="8"/>
      <c r="J56" s="8"/>
      <c r="K56" s="88">
        <v>2</v>
      </c>
      <c r="L56" s="87">
        <v>412</v>
      </c>
      <c r="M56" s="87">
        <v>1650</v>
      </c>
      <c r="N56" s="87">
        <v>407</v>
      </c>
      <c r="O56" s="87">
        <v>1629</v>
      </c>
      <c r="P56" s="89">
        <v>0.39779999999999999</v>
      </c>
      <c r="Q56" s="8"/>
      <c r="R56" s="87"/>
      <c r="S56" s="88">
        <v>0.89</v>
      </c>
      <c r="T56" s="87">
        <v>353</v>
      </c>
      <c r="U56" s="87">
        <v>1412</v>
      </c>
      <c r="V56" s="87">
        <v>338</v>
      </c>
      <c r="W56" s="87">
        <v>1351</v>
      </c>
      <c r="X56" s="89">
        <v>0.33</v>
      </c>
      <c r="Y56" s="8"/>
      <c r="Z56" s="8"/>
      <c r="AA56" s="8"/>
      <c r="AB56" s="8"/>
      <c r="AC56" s="8"/>
    </row>
    <row r="57" spans="1:29" ht="14.4">
      <c r="A57" s="58"/>
      <c r="B57" s="69">
        <v>27</v>
      </c>
      <c r="C57" s="43" t="s">
        <v>255</v>
      </c>
      <c r="D57" s="69">
        <v>4.2629528433104904E-3</v>
      </c>
      <c r="E57" s="43">
        <v>0.10581999908395701</v>
      </c>
      <c r="F57" s="71">
        <f t="shared" si="2"/>
        <v>10.581999908395701</v>
      </c>
      <c r="G57" s="84">
        <f t="shared" si="3"/>
        <v>108.25385906288801</v>
      </c>
      <c r="H57" s="43"/>
      <c r="I57" s="8"/>
      <c r="J57" s="8"/>
      <c r="K57" s="88" t="s">
        <v>449</v>
      </c>
      <c r="L57" s="87">
        <v>431</v>
      </c>
      <c r="M57" s="87">
        <v>1723</v>
      </c>
      <c r="N57" s="87">
        <v>428</v>
      </c>
      <c r="O57" s="87">
        <v>1714</v>
      </c>
      <c r="P57" s="89">
        <v>0.41870000000000002</v>
      </c>
      <c r="Q57" s="8"/>
      <c r="R57" s="87"/>
      <c r="S57" s="88">
        <v>1.06</v>
      </c>
      <c r="T57" s="87">
        <v>362</v>
      </c>
      <c r="U57" s="87">
        <v>1447</v>
      </c>
      <c r="V57" s="87">
        <v>348</v>
      </c>
      <c r="W57" s="87">
        <v>1392</v>
      </c>
      <c r="X57" s="89">
        <v>0.34</v>
      </c>
      <c r="Y57" s="8"/>
      <c r="Z57" s="8"/>
      <c r="AA57" s="8"/>
      <c r="AB57" s="8"/>
      <c r="AC57" s="8"/>
    </row>
    <row r="58" spans="1:29" ht="14.4">
      <c r="A58" s="58"/>
      <c r="B58" s="69">
        <v>28</v>
      </c>
      <c r="C58" s="43" t="s">
        <v>256</v>
      </c>
      <c r="D58" s="69">
        <v>4.5689197295038196E-3</v>
      </c>
      <c r="E58" s="43">
        <v>0.10668431659790301</v>
      </c>
      <c r="F58" s="71">
        <f t="shared" si="2"/>
        <v>10.668431659790301</v>
      </c>
      <c r="G58" s="84">
        <f t="shared" si="3"/>
        <v>109.13805587965477</v>
      </c>
      <c r="H58" s="43"/>
      <c r="I58" s="8"/>
      <c r="J58" s="8"/>
      <c r="K58" s="90">
        <v>45373</v>
      </c>
      <c r="L58" s="87">
        <v>449</v>
      </c>
      <c r="M58" s="87">
        <v>1797</v>
      </c>
      <c r="N58" s="87">
        <v>450</v>
      </c>
      <c r="O58" s="87">
        <v>1800</v>
      </c>
      <c r="P58" s="89">
        <v>0.43969999999999998</v>
      </c>
      <c r="Q58" s="8"/>
      <c r="R58" s="87"/>
      <c r="S58" s="88">
        <v>1.22</v>
      </c>
      <c r="T58" s="87">
        <v>371</v>
      </c>
      <c r="U58" s="87">
        <v>1482</v>
      </c>
      <c r="V58" s="87">
        <v>358</v>
      </c>
      <c r="W58" s="87">
        <v>1433</v>
      </c>
      <c r="X58" s="89">
        <v>0.35</v>
      </c>
      <c r="Y58" s="8"/>
      <c r="Z58" s="8"/>
      <c r="AA58" s="8"/>
      <c r="AB58" s="8"/>
      <c r="AC58" s="8"/>
    </row>
    <row r="59" spans="1:29" ht="14.4">
      <c r="A59" s="58"/>
      <c r="B59" s="69">
        <v>29</v>
      </c>
      <c r="C59" s="43" t="s">
        <v>257</v>
      </c>
      <c r="D59" s="69">
        <v>4.8968469185406904E-3</v>
      </c>
      <c r="E59" s="43">
        <v>0.10760188179515</v>
      </c>
      <c r="F59" s="71">
        <f t="shared" si="2"/>
        <v>10.760188179515</v>
      </c>
      <c r="G59" s="84">
        <f t="shared" si="3"/>
        <v>110.07672507643845</v>
      </c>
      <c r="H59" s="43"/>
      <c r="I59" s="8"/>
      <c r="J59" s="8"/>
      <c r="K59" s="88">
        <v>3</v>
      </c>
      <c r="L59" s="87">
        <v>468</v>
      </c>
      <c r="M59" s="87">
        <v>1871</v>
      </c>
      <c r="N59" s="87">
        <v>471</v>
      </c>
      <c r="O59" s="87">
        <v>1887</v>
      </c>
      <c r="P59" s="89">
        <v>0.46079999999999999</v>
      </c>
      <c r="Q59" s="8"/>
      <c r="R59" s="87"/>
      <c r="S59" s="88">
        <v>1.39</v>
      </c>
      <c r="T59" s="87">
        <v>379</v>
      </c>
      <c r="U59" s="87">
        <v>1517</v>
      </c>
      <c r="V59" s="87">
        <v>368</v>
      </c>
      <c r="W59" s="87">
        <v>1474</v>
      </c>
      <c r="X59" s="89">
        <v>0.36</v>
      </c>
      <c r="Y59" s="8"/>
      <c r="Z59" s="8"/>
      <c r="AA59" s="8"/>
      <c r="AB59" s="8"/>
      <c r="AC59" s="8"/>
    </row>
    <row r="60" spans="1:29" ht="14.4">
      <c r="A60" s="58"/>
      <c r="B60" s="69">
        <v>30</v>
      </c>
      <c r="C60" s="43" t="s">
        <v>258</v>
      </c>
      <c r="D60" s="69">
        <v>5.2483105773945401E-3</v>
      </c>
      <c r="E60" s="43">
        <v>0.10857540621511901</v>
      </c>
      <c r="F60" s="71">
        <f t="shared" si="2"/>
        <v>10.8575406215119</v>
      </c>
      <c r="G60" s="84">
        <f t="shared" si="3"/>
        <v>111.07264055806674</v>
      </c>
      <c r="H60" s="43"/>
      <c r="I60" s="8"/>
      <c r="J60" s="8"/>
      <c r="K60" s="88" t="s">
        <v>450</v>
      </c>
      <c r="L60" s="87">
        <v>486</v>
      </c>
      <c r="M60" s="87">
        <v>1945</v>
      </c>
      <c r="N60" s="87">
        <v>493</v>
      </c>
      <c r="O60" s="87">
        <v>1974</v>
      </c>
      <c r="P60" s="89">
        <v>0.48199999999999998</v>
      </c>
      <c r="Q60" s="8"/>
      <c r="R60" s="87"/>
      <c r="S60" s="88">
        <v>1.55</v>
      </c>
      <c r="T60" s="87">
        <v>388</v>
      </c>
      <c r="U60" s="87">
        <v>1552</v>
      </c>
      <c r="V60" s="87">
        <v>379</v>
      </c>
      <c r="W60" s="87">
        <v>1515</v>
      </c>
      <c r="X60" s="89">
        <v>0.37</v>
      </c>
      <c r="Y60" s="8"/>
      <c r="Z60" s="8"/>
      <c r="AA60" s="8"/>
      <c r="AB60" s="8"/>
      <c r="AC60" s="8"/>
    </row>
    <row r="61" spans="1:29" ht="14.4">
      <c r="A61" s="58"/>
      <c r="B61" s="69">
        <v>31</v>
      </c>
      <c r="C61" s="43" t="s">
        <v>259</v>
      </c>
      <c r="D61" s="69">
        <v>5.6249999999999998E-3</v>
      </c>
      <c r="E61" s="43">
        <v>0.109607669095174</v>
      </c>
      <c r="F61" s="71">
        <f t="shared" si="2"/>
        <v>10.9607669095174</v>
      </c>
      <c r="G61" s="84">
        <f t="shared" si="3"/>
        <v>112.12864548436301</v>
      </c>
      <c r="H61" s="43"/>
      <c r="I61" s="8"/>
      <c r="J61" s="8"/>
      <c r="K61" s="88" t="s">
        <v>451</v>
      </c>
      <c r="L61" s="87">
        <v>505</v>
      </c>
      <c r="M61" s="87">
        <v>2020</v>
      </c>
      <c r="N61" s="87">
        <v>515</v>
      </c>
      <c r="O61" s="87">
        <v>2061</v>
      </c>
      <c r="P61" s="89">
        <v>0.50329999999999997</v>
      </c>
      <c r="Q61" s="8"/>
      <c r="R61" s="87"/>
      <c r="S61" s="88">
        <v>1.71</v>
      </c>
      <c r="T61" s="87">
        <v>397</v>
      </c>
      <c r="U61" s="87">
        <v>1588</v>
      </c>
      <c r="V61" s="87">
        <v>389</v>
      </c>
      <c r="W61" s="87">
        <v>1556</v>
      </c>
      <c r="X61" s="89">
        <v>0.38</v>
      </c>
      <c r="Y61" s="8"/>
      <c r="Z61" s="8"/>
      <c r="AA61" s="8"/>
      <c r="AB61" s="8"/>
      <c r="AC61" s="8"/>
    </row>
    <row r="62" spans="1:29" ht="14.4">
      <c r="A62" s="58"/>
      <c r="B62" s="69">
        <v>32</v>
      </c>
      <c r="C62" s="43" t="s">
        <v>260</v>
      </c>
      <c r="D62" s="69">
        <v>6.0287257267666403E-3</v>
      </c>
      <c r="E62" s="43">
        <v>0.110701510240034</v>
      </c>
      <c r="F62" s="71">
        <f t="shared" si="2"/>
        <v>11.070151024003399</v>
      </c>
      <c r="G62" s="84">
        <f t="shared" si="3"/>
        <v>113.24764497555478</v>
      </c>
      <c r="H62" s="43"/>
      <c r="I62" s="8"/>
      <c r="J62" s="8"/>
      <c r="K62" s="88">
        <v>4</v>
      </c>
      <c r="L62" s="87">
        <v>524</v>
      </c>
      <c r="M62" s="87">
        <v>2095</v>
      </c>
      <c r="N62" s="87">
        <v>537</v>
      </c>
      <c r="O62" s="87">
        <v>2149</v>
      </c>
      <c r="P62" s="89">
        <v>0.52470000000000006</v>
      </c>
      <c r="Q62" s="8"/>
      <c r="R62" s="87"/>
      <c r="S62" s="88">
        <v>1.87</v>
      </c>
      <c r="T62" s="87">
        <v>406</v>
      </c>
      <c r="U62" s="87">
        <v>1623</v>
      </c>
      <c r="V62" s="87">
        <v>399</v>
      </c>
      <c r="W62" s="87">
        <v>1597</v>
      </c>
      <c r="X62" s="89">
        <v>0.39</v>
      </c>
      <c r="Y62" s="8"/>
      <c r="Z62" s="8"/>
      <c r="AA62" s="8"/>
      <c r="AB62" s="8"/>
      <c r="AC62" s="8"/>
    </row>
    <row r="63" spans="1:29" ht="14.4">
      <c r="A63" s="58"/>
      <c r="B63" s="69">
        <v>33</v>
      </c>
      <c r="C63" s="43" t="s">
        <v>261</v>
      </c>
      <c r="D63" s="69">
        <v>6.4614282468583202E-3</v>
      </c>
      <c r="E63" s="43">
        <v>0.11185982174181</v>
      </c>
      <c r="F63" s="71">
        <f t="shared" si="2"/>
        <v>11.185982174180999</v>
      </c>
      <c r="G63" s="84">
        <f t="shared" si="3"/>
        <v>114.43259764187162</v>
      </c>
      <c r="H63" s="43"/>
      <c r="I63" s="8"/>
      <c r="J63" s="8"/>
      <c r="K63" s="88" t="s">
        <v>452</v>
      </c>
      <c r="L63" s="87">
        <v>542</v>
      </c>
      <c r="M63" s="87">
        <v>2170</v>
      </c>
      <c r="N63" s="87">
        <v>559</v>
      </c>
      <c r="O63" s="87">
        <v>2236</v>
      </c>
      <c r="P63" s="89">
        <v>0.54610000000000003</v>
      </c>
      <c r="Q63" s="8"/>
      <c r="R63" s="87"/>
      <c r="S63" s="88">
        <v>2.0299999999999998</v>
      </c>
      <c r="T63" s="87">
        <v>414</v>
      </c>
      <c r="U63" s="87">
        <v>1658</v>
      </c>
      <c r="V63" s="87">
        <v>409</v>
      </c>
      <c r="W63" s="87">
        <v>1638</v>
      </c>
      <c r="X63" s="89">
        <v>0.4</v>
      </c>
      <c r="Y63" s="8"/>
      <c r="Z63" s="8"/>
      <c r="AA63" s="8"/>
      <c r="AB63" s="8"/>
      <c r="AC63" s="8"/>
    </row>
    <row r="64" spans="1:29" ht="14.4">
      <c r="A64" s="58"/>
      <c r="B64" s="69">
        <v>34</v>
      </c>
      <c r="C64" s="43" t="s">
        <v>262</v>
      </c>
      <c r="D64" s="69">
        <v>6.9251873250651503E-3</v>
      </c>
      <c r="E64" s="43">
        <v>0.11308553846969401</v>
      </c>
      <c r="F64" s="71">
        <f t="shared" si="2"/>
        <v>11.308553846969401</v>
      </c>
      <c r="G64" s="84">
        <f t="shared" si="3"/>
        <v>115.68650585449697</v>
      </c>
      <c r="H64" s="43"/>
      <c r="I64" s="8"/>
      <c r="J64" s="8"/>
      <c r="K64" s="88" t="s">
        <v>453</v>
      </c>
      <c r="L64" s="87">
        <v>561</v>
      </c>
      <c r="M64" s="87">
        <v>2245</v>
      </c>
      <c r="N64" s="87">
        <v>581</v>
      </c>
      <c r="O64" s="87">
        <v>2324</v>
      </c>
      <c r="P64" s="89">
        <v>0.5675</v>
      </c>
      <c r="Q64" s="8"/>
      <c r="R64" s="87"/>
      <c r="S64" s="88">
        <v>2.19</v>
      </c>
      <c r="T64" s="87">
        <v>423</v>
      </c>
      <c r="U64" s="87">
        <v>1693</v>
      </c>
      <c r="V64" s="87">
        <v>419</v>
      </c>
      <c r="W64" s="87">
        <v>1679</v>
      </c>
      <c r="X64" s="89">
        <v>0.41</v>
      </c>
      <c r="Y64" s="8"/>
      <c r="Z64" s="8"/>
      <c r="AA64" s="8"/>
      <c r="AB64" s="8"/>
      <c r="AC64" s="8"/>
    </row>
    <row r="65" spans="1:29" ht="14.4">
      <c r="A65" s="58"/>
      <c r="B65" s="69">
        <v>35</v>
      </c>
      <c r="C65" s="43" t="s">
        <v>263</v>
      </c>
      <c r="D65" s="69">
        <v>7.4222319980975296E-3</v>
      </c>
      <c r="E65" s="43">
        <v>0.114381627325254</v>
      </c>
      <c r="F65" s="71">
        <f t="shared" si="2"/>
        <v>11.438162732525401</v>
      </c>
      <c r="G65" s="84">
        <f t="shared" si="3"/>
        <v>117.01240475373484</v>
      </c>
      <c r="H65" s="43"/>
      <c r="I65" s="8"/>
      <c r="J65" s="8"/>
      <c r="K65" s="88">
        <v>5</v>
      </c>
      <c r="L65" s="87">
        <v>580</v>
      </c>
      <c r="M65" s="87">
        <v>2320</v>
      </c>
      <c r="N65" s="87">
        <v>603</v>
      </c>
      <c r="O65" s="87">
        <v>2412</v>
      </c>
      <c r="P65" s="89">
        <v>0.58899999999999997</v>
      </c>
      <c r="Q65" s="8"/>
      <c r="R65" s="87"/>
      <c r="S65" s="88">
        <v>2.35</v>
      </c>
      <c r="T65" s="87">
        <v>432</v>
      </c>
      <c r="U65" s="87">
        <v>1728</v>
      </c>
      <c r="V65" s="87">
        <v>430</v>
      </c>
      <c r="W65" s="87">
        <v>1720</v>
      </c>
      <c r="X65" s="89">
        <v>0.42</v>
      </c>
      <c r="Y65" s="8"/>
      <c r="Z65" s="8"/>
      <c r="AA65" s="8"/>
      <c r="AB65" s="8"/>
      <c r="AC65" s="8"/>
    </row>
    <row r="66" spans="1:29" ht="14.4">
      <c r="A66" s="58"/>
      <c r="B66" s="69">
        <v>36</v>
      </c>
      <c r="C66" s="43" t="s">
        <v>264</v>
      </c>
      <c r="D66" s="69">
        <v>7.9549512883486592E-3</v>
      </c>
      <c r="E66" s="43">
        <v>0.115751075257973</v>
      </c>
      <c r="F66" s="71">
        <f t="shared" si="2"/>
        <v>11.5751075257973</v>
      </c>
      <c r="G66" s="84">
        <f t="shared" si="3"/>
        <v>118.41334998890638</v>
      </c>
      <c r="H66" s="43"/>
      <c r="I66" s="8"/>
      <c r="J66" s="8"/>
      <c r="K66" s="88" t="s">
        <v>454</v>
      </c>
      <c r="L66" s="87">
        <v>599</v>
      </c>
      <c r="M66" s="87">
        <v>2395</v>
      </c>
      <c r="N66" s="87">
        <v>625</v>
      </c>
      <c r="O66" s="87">
        <v>2500</v>
      </c>
      <c r="P66" s="89">
        <v>0.61050000000000004</v>
      </c>
      <c r="Q66" s="8"/>
      <c r="R66" s="87"/>
      <c r="S66" s="88">
        <v>2.5099999999999998</v>
      </c>
      <c r="T66" s="87">
        <v>441</v>
      </c>
      <c r="U66" s="87">
        <v>1763</v>
      </c>
      <c r="V66" s="87">
        <v>440</v>
      </c>
      <c r="W66" s="87">
        <v>1761</v>
      </c>
      <c r="X66" s="89">
        <v>0.43</v>
      </c>
      <c r="Y66" s="8"/>
      <c r="Z66" s="8"/>
      <c r="AA66" s="8"/>
      <c r="AB66" s="8"/>
      <c r="AC66" s="8"/>
    </row>
    <row r="67" spans="1:29" ht="14.4">
      <c r="A67" s="58"/>
      <c r="B67" s="69">
        <v>37</v>
      </c>
      <c r="C67" s="43" t="s">
        <v>265</v>
      </c>
      <c r="D67" s="69">
        <v>8.5259056866209808E-3</v>
      </c>
      <c r="E67" s="43">
        <v>0.117196876068984</v>
      </c>
      <c r="F67" s="71">
        <f t="shared" si="2"/>
        <v>11.7196876068984</v>
      </c>
      <c r="G67" s="84">
        <f t="shared" si="3"/>
        <v>119.89240421857063</v>
      </c>
      <c r="H67" s="43"/>
      <c r="I67" s="8"/>
      <c r="J67" s="8"/>
      <c r="K67" s="88" t="s">
        <v>455</v>
      </c>
      <c r="L67" s="87">
        <v>618</v>
      </c>
      <c r="M67" s="87">
        <v>2471</v>
      </c>
      <c r="N67" s="87">
        <v>647</v>
      </c>
      <c r="O67" s="87">
        <v>2588</v>
      </c>
      <c r="P67" s="89">
        <v>0.6321</v>
      </c>
      <c r="Q67" s="8"/>
      <c r="R67" s="87"/>
      <c r="S67" s="88">
        <v>2.67</v>
      </c>
      <c r="T67" s="87">
        <v>449</v>
      </c>
      <c r="U67" s="87">
        <v>1798</v>
      </c>
      <c r="V67" s="87">
        <v>450</v>
      </c>
      <c r="W67" s="87">
        <v>1802</v>
      </c>
      <c r="X67" s="89">
        <v>0.44</v>
      </c>
      <c r="Y67" s="8"/>
      <c r="Z67" s="8"/>
      <c r="AA67" s="8"/>
      <c r="AB67" s="8"/>
      <c r="AC67" s="8"/>
    </row>
    <row r="68" spans="1:29" ht="14.4">
      <c r="A68" s="58"/>
      <c r="B68" s="69">
        <v>38</v>
      </c>
      <c r="C68" s="43" t="s">
        <v>266</v>
      </c>
      <c r="D68" s="69">
        <v>9.1378394590076496E-3</v>
      </c>
      <c r="E68" s="43">
        <v>0.118722016020164</v>
      </c>
      <c r="F68" s="71">
        <f t="shared" si="2"/>
        <v>11.8722016020164</v>
      </c>
      <c r="G68" s="84">
        <f t="shared" si="3"/>
        <v>121.45262238862777</v>
      </c>
      <c r="H68" s="43"/>
      <c r="I68" s="8"/>
      <c r="J68" s="8"/>
      <c r="K68" s="88">
        <v>6</v>
      </c>
      <c r="L68" s="87">
        <v>637</v>
      </c>
      <c r="M68" s="87">
        <v>2546</v>
      </c>
      <c r="N68" s="87">
        <v>669</v>
      </c>
      <c r="O68" s="87">
        <v>2676</v>
      </c>
      <c r="P68" s="89">
        <v>0.65359999999999996</v>
      </c>
      <c r="Q68" s="8"/>
      <c r="R68" s="87"/>
      <c r="S68" s="88">
        <v>2.83</v>
      </c>
      <c r="T68" s="87">
        <v>458</v>
      </c>
      <c r="U68" s="87">
        <v>1833</v>
      </c>
      <c r="V68" s="87">
        <v>460</v>
      </c>
      <c r="W68" s="87">
        <v>1843</v>
      </c>
      <c r="X68" s="89">
        <v>0.45</v>
      </c>
      <c r="Y68" s="8"/>
      <c r="Z68" s="8"/>
      <c r="AA68" s="8"/>
      <c r="AB68" s="8"/>
      <c r="AC68" s="8"/>
    </row>
    <row r="69" spans="1:29" ht="14.4">
      <c r="A69" s="58"/>
      <c r="B69" s="69">
        <v>39</v>
      </c>
      <c r="C69" s="43" t="s">
        <v>267</v>
      </c>
      <c r="D69" s="69">
        <v>9.7936938370813895E-3</v>
      </c>
      <c r="E69" s="43">
        <v>0.120329458366118</v>
      </c>
      <c r="F69" s="71">
        <f t="shared" si="2"/>
        <v>12.0329458366118</v>
      </c>
      <c r="G69" s="84">
        <f t="shared" si="3"/>
        <v>123.09703590853871</v>
      </c>
      <c r="H69" s="43"/>
      <c r="I69" s="8"/>
      <c r="J69" s="8"/>
      <c r="K69" s="88" t="s">
        <v>456</v>
      </c>
      <c r="L69" s="87">
        <v>655</v>
      </c>
      <c r="M69" s="87">
        <v>2622</v>
      </c>
      <c r="N69" s="87">
        <v>691</v>
      </c>
      <c r="O69" s="87">
        <v>2765</v>
      </c>
      <c r="P69" s="89">
        <v>0.67510000000000003</v>
      </c>
      <c r="Q69" s="8"/>
      <c r="R69" s="87"/>
      <c r="S69" s="88">
        <v>2.99</v>
      </c>
      <c r="T69" s="87">
        <v>467</v>
      </c>
      <c r="U69" s="87">
        <v>1868</v>
      </c>
      <c r="V69" s="87">
        <v>471</v>
      </c>
      <c r="W69" s="87">
        <v>1884</v>
      </c>
      <c r="X69" s="89">
        <v>0.46</v>
      </c>
      <c r="Y69" s="8"/>
      <c r="Z69" s="8"/>
      <c r="AA69" s="8"/>
      <c r="AB69" s="8"/>
      <c r="AC69" s="8"/>
    </row>
    <row r="70" spans="1:29" ht="14.4">
      <c r="A70" s="58"/>
      <c r="B70" s="69">
        <v>40</v>
      </c>
      <c r="C70" s="43" t="s">
        <v>268</v>
      </c>
      <c r="D70" s="69">
        <v>1.0496621154789E-2</v>
      </c>
      <c r="E70" s="43">
        <v>0.122022126835926</v>
      </c>
      <c r="F70" s="71">
        <f t="shared" si="2"/>
        <v>12.202212683592601</v>
      </c>
      <c r="G70" s="84">
        <f t="shared" si="3"/>
        <v>124.8286357531523</v>
      </c>
      <c r="H70" s="43"/>
      <c r="I70" s="8"/>
      <c r="J70" s="8"/>
      <c r="K70" s="88" t="s">
        <v>457</v>
      </c>
      <c r="L70" s="87">
        <v>674</v>
      </c>
      <c r="M70" s="87">
        <v>2697</v>
      </c>
      <c r="N70" s="87">
        <v>713</v>
      </c>
      <c r="O70" s="87">
        <v>2853</v>
      </c>
      <c r="P70" s="89">
        <v>0.69669999999999999</v>
      </c>
      <c r="Q70" s="8"/>
      <c r="R70" s="87"/>
      <c r="S70" s="88">
        <v>3.14</v>
      </c>
      <c r="T70" s="87">
        <v>476</v>
      </c>
      <c r="U70" s="87">
        <v>1903</v>
      </c>
      <c r="V70" s="87">
        <v>481</v>
      </c>
      <c r="W70" s="87">
        <v>1925</v>
      </c>
      <c r="X70" s="89">
        <v>0.47</v>
      </c>
      <c r="Y70" s="8"/>
      <c r="Z70" s="8"/>
      <c r="AA70" s="8"/>
      <c r="AB70" s="8"/>
      <c r="AC70" s="8"/>
    </row>
    <row r="71" spans="1:29" ht="14.4">
      <c r="A71" s="58"/>
      <c r="B71" s="69">
        <v>41</v>
      </c>
      <c r="C71" s="43" t="s">
        <v>269</v>
      </c>
      <c r="D71" s="69">
        <v>1.125E-2</v>
      </c>
      <c r="E71" s="43">
        <v>0.1238028883191</v>
      </c>
      <c r="F71" s="71">
        <f t="shared" si="2"/>
        <v>12.380288831909999</v>
      </c>
      <c r="G71" s="84">
        <f t="shared" si="3"/>
        <v>126.65035475043929</v>
      </c>
      <c r="H71" s="43"/>
      <c r="I71" s="8"/>
      <c r="J71" s="8"/>
      <c r="K71" s="88">
        <v>7</v>
      </c>
      <c r="L71" s="87">
        <v>693</v>
      </c>
      <c r="M71" s="87">
        <v>2773</v>
      </c>
      <c r="N71" s="87">
        <v>735</v>
      </c>
      <c r="O71" s="87">
        <v>2941</v>
      </c>
      <c r="P71" s="89">
        <v>0.71830000000000005</v>
      </c>
      <c r="Q71" s="8"/>
      <c r="R71" s="87"/>
      <c r="S71" s="88">
        <v>3.3</v>
      </c>
      <c r="T71" s="87">
        <v>484</v>
      </c>
      <c r="U71" s="87">
        <v>1938</v>
      </c>
      <c r="V71" s="87">
        <v>491</v>
      </c>
      <c r="W71" s="87">
        <v>1966</v>
      </c>
      <c r="X71" s="89">
        <v>0.48</v>
      </c>
      <c r="Y71" s="8"/>
      <c r="Z71" s="8"/>
      <c r="AA71" s="8"/>
      <c r="AB71" s="8"/>
      <c r="AC71" s="8"/>
    </row>
    <row r="72" spans="1:29" ht="14.4">
      <c r="A72" s="58"/>
      <c r="B72" s="69">
        <v>42</v>
      </c>
      <c r="C72" s="43" t="s">
        <v>270</v>
      </c>
      <c r="D72" s="69">
        <v>1.2057451453533201E-2</v>
      </c>
      <c r="E72" s="43">
        <v>0.125674534645423</v>
      </c>
      <c r="F72" s="71">
        <f t="shared" si="2"/>
        <v>12.5674534645423</v>
      </c>
      <c r="G72" s="84">
        <f t="shared" si="3"/>
        <v>128.56504894226774</v>
      </c>
      <c r="H72" s="43"/>
      <c r="I72" s="8"/>
      <c r="J72" s="8"/>
      <c r="K72" s="88" t="s">
        <v>458</v>
      </c>
      <c r="L72" s="87">
        <v>712</v>
      </c>
      <c r="M72" s="87">
        <v>2848</v>
      </c>
      <c r="N72" s="87">
        <v>757</v>
      </c>
      <c r="O72" s="87">
        <v>3030</v>
      </c>
      <c r="P72" s="89">
        <v>0.73980000000000001</v>
      </c>
      <c r="Q72" s="8"/>
      <c r="R72" s="87"/>
      <c r="S72" s="88">
        <v>3.46</v>
      </c>
      <c r="T72" s="87">
        <v>493</v>
      </c>
      <c r="U72" s="87">
        <v>1973</v>
      </c>
      <c r="V72" s="87">
        <v>501</v>
      </c>
      <c r="W72" s="87">
        <v>2007</v>
      </c>
      <c r="X72" s="89">
        <v>0.49</v>
      </c>
      <c r="Y72" s="8"/>
      <c r="Z72" s="8"/>
      <c r="AA72" s="8"/>
      <c r="AB72" s="8"/>
      <c r="AC72" s="8"/>
    </row>
    <row r="73" spans="1:29" ht="14.4">
      <c r="A73" s="58"/>
      <c r="B73" s="69">
        <v>43</v>
      </c>
      <c r="C73" s="43" t="s">
        <v>271</v>
      </c>
      <c r="D73" s="69">
        <v>1.2922856493716601E-2</v>
      </c>
      <c r="E73" s="43">
        <v>0.12763976409495101</v>
      </c>
      <c r="F73" s="71">
        <f t="shared" si="2"/>
        <v>12.7639764094951</v>
      </c>
      <c r="G73" s="84">
        <f t="shared" si="3"/>
        <v>130.5754786691349</v>
      </c>
      <c r="H73" s="43"/>
      <c r="I73" s="8"/>
      <c r="J73" s="8"/>
      <c r="K73" s="88" t="s">
        <v>459</v>
      </c>
      <c r="L73" s="87">
        <v>731</v>
      </c>
      <c r="M73" s="87">
        <v>2924</v>
      </c>
      <c r="N73" s="87">
        <v>779</v>
      </c>
      <c r="O73" s="87">
        <v>3118</v>
      </c>
      <c r="P73" s="89">
        <v>0.76139999999999997</v>
      </c>
      <c r="Q73" s="8"/>
      <c r="R73" s="87"/>
      <c r="S73" s="88">
        <v>3.61</v>
      </c>
      <c r="T73" s="87">
        <v>502</v>
      </c>
      <c r="U73" s="87">
        <v>2008</v>
      </c>
      <c r="V73" s="87">
        <v>512</v>
      </c>
      <c r="W73" s="87">
        <v>2048</v>
      </c>
      <c r="X73" s="89">
        <v>0.5</v>
      </c>
      <c r="Y73" s="8"/>
      <c r="Z73" s="8"/>
      <c r="AA73" s="8"/>
      <c r="AB73" s="8"/>
      <c r="AC73" s="8"/>
    </row>
    <row r="74" spans="1:29" ht="14.4">
      <c r="A74" s="58"/>
      <c r="B74" s="69">
        <v>44</v>
      </c>
      <c r="C74" s="43" t="s">
        <v>272</v>
      </c>
      <c r="D74" s="69">
        <v>1.3850374650130301E-2</v>
      </c>
      <c r="E74" s="43">
        <v>0.12970116234382301</v>
      </c>
      <c r="F74" s="71">
        <f t="shared" si="2"/>
        <v>12.970116234382301</v>
      </c>
      <c r="G74" s="84">
        <f t="shared" si="3"/>
        <v>132.68428907773094</v>
      </c>
      <c r="H74" s="43"/>
      <c r="I74" s="8"/>
      <c r="J74" s="8"/>
      <c r="K74" s="88">
        <v>8</v>
      </c>
      <c r="L74" s="87">
        <v>750</v>
      </c>
      <c r="M74" s="87">
        <v>3000</v>
      </c>
      <c r="N74" s="87">
        <v>801</v>
      </c>
      <c r="O74" s="87">
        <v>3206</v>
      </c>
      <c r="P74" s="89">
        <v>0.78300000000000003</v>
      </c>
      <c r="Q74" s="8"/>
      <c r="R74" s="87"/>
      <c r="S74" s="88">
        <v>3.77</v>
      </c>
      <c r="T74" s="87">
        <v>511</v>
      </c>
      <c r="U74" s="87">
        <v>2043</v>
      </c>
      <c r="V74" s="87">
        <v>522</v>
      </c>
      <c r="W74" s="87">
        <v>2088</v>
      </c>
      <c r="X74" s="89">
        <v>0.51</v>
      </c>
      <c r="Y74" s="8"/>
      <c r="Z74" s="8"/>
      <c r="AA74" s="8"/>
      <c r="AB74" s="8"/>
      <c r="AC74" s="8"/>
    </row>
    <row r="75" spans="1:29" ht="14.4">
      <c r="A75" s="58"/>
      <c r="B75" s="69">
        <v>45</v>
      </c>
      <c r="C75" s="43" t="s">
        <v>273</v>
      </c>
      <c r="D75" s="69">
        <v>1.4844463996195E-2</v>
      </c>
      <c r="E75" s="43">
        <v>0.13186118344294401</v>
      </c>
      <c r="F75" s="71">
        <f t="shared" si="2"/>
        <v>13.186118344294401</v>
      </c>
      <c r="G75" s="84">
        <f t="shared" si="3"/>
        <v>134.89399066213173</v>
      </c>
      <c r="H75" s="43"/>
      <c r="I75" s="8"/>
      <c r="J75" s="8"/>
      <c r="K75" s="90">
        <v>45352</v>
      </c>
      <c r="L75" s="87">
        <v>769</v>
      </c>
      <c r="M75" s="87">
        <v>3075</v>
      </c>
      <c r="N75" s="87">
        <v>823</v>
      </c>
      <c r="O75" s="87">
        <v>3295</v>
      </c>
      <c r="P75" s="89">
        <v>0.80459999999999998</v>
      </c>
      <c r="Q75" s="8"/>
      <c r="R75" s="87"/>
      <c r="S75" s="88">
        <v>3.93</v>
      </c>
      <c r="T75" s="87">
        <v>520</v>
      </c>
      <c r="U75" s="87">
        <v>2078</v>
      </c>
      <c r="V75" s="87">
        <v>532</v>
      </c>
      <c r="W75" s="87">
        <v>2129</v>
      </c>
      <c r="X75" s="89">
        <v>0.52</v>
      </c>
      <c r="Y75" s="8"/>
      <c r="Z75" s="8"/>
      <c r="AA75" s="8"/>
      <c r="AB75" s="8"/>
      <c r="AC75" s="8"/>
    </row>
    <row r="76" spans="1:29" ht="14.4">
      <c r="A76" s="58"/>
      <c r="B76" s="69">
        <v>46</v>
      </c>
      <c r="C76" s="43" t="s">
        <v>274</v>
      </c>
      <c r="D76" s="69">
        <v>1.5909902576697301E-2</v>
      </c>
      <c r="E76" s="43">
        <v>0.134122130963055</v>
      </c>
      <c r="F76" s="71">
        <f t="shared" si="2"/>
        <v>13.4122130963055</v>
      </c>
      <c r="G76" s="84">
        <f t="shared" si="3"/>
        <v>137.20693997520527</v>
      </c>
      <c r="H76" s="43"/>
      <c r="I76" s="8"/>
      <c r="J76" s="8"/>
      <c r="K76" s="88" t="s">
        <v>460</v>
      </c>
      <c r="L76" s="87">
        <v>788</v>
      </c>
      <c r="M76" s="87">
        <v>3151</v>
      </c>
      <c r="N76" s="87">
        <v>845</v>
      </c>
      <c r="O76" s="87">
        <v>3383</v>
      </c>
      <c r="P76" s="89">
        <v>0.82620000000000005</v>
      </c>
      <c r="Q76" s="8"/>
      <c r="R76" s="87"/>
      <c r="S76" s="88">
        <v>4.08</v>
      </c>
      <c r="T76" s="87">
        <v>528</v>
      </c>
      <c r="U76" s="87">
        <v>2113</v>
      </c>
      <c r="V76" s="87">
        <v>542</v>
      </c>
      <c r="W76" s="87">
        <v>2170</v>
      </c>
      <c r="X76" s="89">
        <v>0.53</v>
      </c>
      <c r="Y76" s="8"/>
      <c r="Z76" s="8"/>
      <c r="AA76" s="8"/>
      <c r="AB76" s="8"/>
      <c r="AC76" s="8"/>
    </row>
    <row r="77" spans="1:29" ht="14.4">
      <c r="A77" s="58"/>
      <c r="B77" s="69">
        <v>47</v>
      </c>
      <c r="C77" s="43" t="s">
        <v>275</v>
      </c>
      <c r="D77" s="69">
        <v>1.7051811373241899E-2</v>
      </c>
      <c r="E77" s="43">
        <v>0.13648613959963399</v>
      </c>
      <c r="F77" s="71">
        <f t="shared" si="2"/>
        <v>13.648613959963399</v>
      </c>
      <c r="G77" s="84">
        <f t="shared" si="3"/>
        <v>139.62532081042556</v>
      </c>
      <c r="H77" s="43"/>
      <c r="I77" s="8"/>
      <c r="J77" s="8"/>
      <c r="K77" s="88">
        <v>9</v>
      </c>
      <c r="L77" s="87">
        <v>807</v>
      </c>
      <c r="M77" s="87">
        <v>3227</v>
      </c>
      <c r="N77" s="87">
        <v>867</v>
      </c>
      <c r="O77" s="87">
        <v>3472</v>
      </c>
      <c r="P77" s="89">
        <v>0.8478</v>
      </c>
      <c r="Q77" s="8"/>
      <c r="R77" s="87"/>
      <c r="S77" s="88">
        <v>4.24</v>
      </c>
      <c r="T77" s="87">
        <v>537</v>
      </c>
      <c r="U77" s="87">
        <v>2148</v>
      </c>
      <c r="V77" s="87">
        <v>552</v>
      </c>
      <c r="W77" s="87">
        <v>2211</v>
      </c>
      <c r="X77" s="89">
        <v>0.54</v>
      </c>
      <c r="Y77" s="8"/>
      <c r="Z77" s="8"/>
      <c r="AA77" s="8"/>
      <c r="AB77" s="8"/>
      <c r="AC77" s="8"/>
    </row>
    <row r="78" spans="1:29" ht="14.4">
      <c r="A78" s="58"/>
      <c r="B78" s="69">
        <v>48</v>
      </c>
      <c r="C78" s="43" t="s">
        <v>276</v>
      </c>
      <c r="D78" s="69">
        <v>1.8275678918015299E-2</v>
      </c>
      <c r="E78" s="43">
        <v>0.138955157543699</v>
      </c>
      <c r="F78" s="71">
        <f t="shared" si="2"/>
        <v>13.895515754369899</v>
      </c>
      <c r="G78" s="84">
        <f t="shared" si="3"/>
        <v>142.15112616720407</v>
      </c>
      <c r="H78" s="43"/>
      <c r="I78" s="8"/>
      <c r="J78" s="8"/>
      <c r="K78" s="90">
        <v>45352</v>
      </c>
      <c r="L78" s="87">
        <v>826</v>
      </c>
      <c r="M78" s="87">
        <v>3302</v>
      </c>
      <c r="N78" s="87">
        <v>889</v>
      </c>
      <c r="O78" s="87">
        <v>3560</v>
      </c>
      <c r="P78" s="89">
        <v>0.86939999999999995</v>
      </c>
      <c r="Q78" s="8"/>
      <c r="R78" s="87"/>
      <c r="S78" s="88">
        <v>4.3899999999999997</v>
      </c>
      <c r="T78" s="87">
        <v>546</v>
      </c>
      <c r="U78" s="87">
        <v>2183</v>
      </c>
      <c r="V78" s="87">
        <v>563</v>
      </c>
      <c r="W78" s="87">
        <v>2252</v>
      </c>
      <c r="X78" s="89">
        <v>0.55000000000000004</v>
      </c>
      <c r="Y78" s="8"/>
      <c r="Z78" s="8"/>
      <c r="AA78" s="8"/>
      <c r="AB78" s="8"/>
      <c r="AC78" s="8"/>
    </row>
    <row r="79" spans="1:29" ht="14.4">
      <c r="A79" s="58"/>
      <c r="B79" s="69">
        <v>49</v>
      </c>
      <c r="C79" s="43" t="s">
        <v>277</v>
      </c>
      <c r="D79" s="69">
        <v>1.9587387674162699E-2</v>
      </c>
      <c r="E79" s="43">
        <v>0.14153092973418599</v>
      </c>
      <c r="F79" s="71">
        <f t="shared" si="2"/>
        <v>14.153092973418598</v>
      </c>
      <c r="G79" s="84">
        <f t="shared" si="3"/>
        <v>144.78614111807227</v>
      </c>
      <c r="H79" s="43"/>
      <c r="I79" s="8"/>
      <c r="J79" s="8"/>
      <c r="K79" s="90">
        <v>45353</v>
      </c>
      <c r="L79" s="87">
        <v>844</v>
      </c>
      <c r="M79" s="87">
        <v>3378</v>
      </c>
      <c r="N79" s="87">
        <v>911</v>
      </c>
      <c r="O79" s="87">
        <v>3648</v>
      </c>
      <c r="P79" s="89">
        <v>0.89100000000000001</v>
      </c>
      <c r="Q79" s="8"/>
      <c r="R79" s="87"/>
      <c r="S79" s="88">
        <v>4.55</v>
      </c>
      <c r="T79" s="87">
        <v>555</v>
      </c>
      <c r="U79" s="87">
        <v>2218</v>
      </c>
      <c r="V79" s="87">
        <v>573</v>
      </c>
      <c r="W79" s="87">
        <v>2293</v>
      </c>
      <c r="X79" s="89">
        <v>0.56000000000000005</v>
      </c>
      <c r="Y79" s="8"/>
      <c r="Z79" s="8"/>
      <c r="AA79" s="8"/>
      <c r="AB79" s="8"/>
      <c r="AC79" s="8"/>
    </row>
    <row r="80" spans="1:29" ht="14.4">
      <c r="A80" s="58"/>
      <c r="B80" s="69">
        <v>50</v>
      </c>
      <c r="C80" s="43" t="s">
        <v>278</v>
      </c>
      <c r="D80" s="69">
        <v>2.0993242309578102E-2</v>
      </c>
      <c r="E80" s="43">
        <v>0.14421498272812999</v>
      </c>
      <c r="F80" s="71">
        <f t="shared" si="2"/>
        <v>14.421498272812999</v>
      </c>
      <c r="G80" s="84">
        <f t="shared" si="3"/>
        <v>147.53192733087698</v>
      </c>
      <c r="H80" s="43"/>
      <c r="I80" s="8"/>
      <c r="J80" s="8"/>
      <c r="K80" s="88">
        <v>10</v>
      </c>
      <c r="L80" s="87">
        <v>863</v>
      </c>
      <c r="M80" s="87">
        <v>3454</v>
      </c>
      <c r="N80" s="87">
        <v>934</v>
      </c>
      <c r="O80" s="87">
        <v>3737</v>
      </c>
      <c r="P80" s="89">
        <v>0.91259999999999997</v>
      </c>
      <c r="Q80" s="8"/>
      <c r="R80" s="87"/>
      <c r="S80" s="88">
        <v>4.7</v>
      </c>
      <c r="T80" s="87">
        <v>563</v>
      </c>
      <c r="U80" s="87">
        <v>2253</v>
      </c>
      <c r="V80" s="87">
        <v>583</v>
      </c>
      <c r="W80" s="87">
        <v>2334</v>
      </c>
      <c r="X80" s="89">
        <v>0.56999999999999995</v>
      </c>
      <c r="Y80" s="8"/>
      <c r="Z80" s="8"/>
      <c r="AA80" s="8"/>
      <c r="AB80" s="8"/>
      <c r="AC80" s="8"/>
    </row>
    <row r="81" spans="1:29" ht="14.4">
      <c r="A81" s="58"/>
      <c r="B81" s="69">
        <v>51</v>
      </c>
      <c r="C81" s="43" t="s">
        <v>279</v>
      </c>
      <c r="D81" s="69">
        <v>2.2499999999999999E-2</v>
      </c>
      <c r="E81" s="43">
        <v>0.147008610830409</v>
      </c>
      <c r="F81" s="71">
        <f t="shared" si="2"/>
        <v>14.7008610830409</v>
      </c>
      <c r="G81" s="84">
        <f t="shared" si="3"/>
        <v>150.38980887950842</v>
      </c>
      <c r="H81" s="43"/>
      <c r="I81" s="8"/>
      <c r="J81" s="8"/>
      <c r="K81" s="88" t="s">
        <v>461</v>
      </c>
      <c r="L81" s="87">
        <v>882</v>
      </c>
      <c r="M81" s="87">
        <v>3529</v>
      </c>
      <c r="N81" s="87">
        <v>956</v>
      </c>
      <c r="O81" s="87">
        <v>3825</v>
      </c>
      <c r="P81" s="89">
        <v>0.93410000000000004</v>
      </c>
      <c r="Q81" s="8"/>
      <c r="R81" s="87"/>
      <c r="S81" s="88">
        <v>4.8600000000000003</v>
      </c>
      <c r="T81" s="87">
        <v>572</v>
      </c>
      <c r="U81" s="87">
        <v>2288</v>
      </c>
      <c r="V81" s="87">
        <v>593</v>
      </c>
      <c r="W81" s="87">
        <v>2375</v>
      </c>
      <c r="X81" s="89">
        <v>0.57999999999999996</v>
      </c>
      <c r="Y81" s="8"/>
      <c r="Z81" s="8"/>
      <c r="AA81" s="8"/>
      <c r="AB81" s="8"/>
      <c r="AC81" s="8"/>
    </row>
    <row r="82" spans="1:29" ht="14.4">
      <c r="A82" s="58"/>
      <c r="B82" s="69">
        <v>52</v>
      </c>
      <c r="C82" s="43" t="s">
        <v>280</v>
      </c>
      <c r="D82" s="69">
        <v>2.4114902907066499E-2</v>
      </c>
      <c r="E82" s="43">
        <v>0.14991286435934301</v>
      </c>
      <c r="F82" s="71">
        <f t="shared" si="2"/>
        <v>14.991286435934301</v>
      </c>
      <c r="G82" s="84">
        <f t="shared" si="3"/>
        <v>153.36086023960789</v>
      </c>
      <c r="H82" s="43"/>
      <c r="I82" s="8"/>
      <c r="J82" s="8"/>
      <c r="K82" s="88" t="s">
        <v>462</v>
      </c>
      <c r="L82" s="87">
        <v>901</v>
      </c>
      <c r="M82" s="87">
        <v>3605</v>
      </c>
      <c r="N82" s="87">
        <v>978</v>
      </c>
      <c r="O82" s="87">
        <v>3914</v>
      </c>
      <c r="P82" s="89">
        <v>0.95569999999999999</v>
      </c>
      <c r="Q82" s="8"/>
      <c r="R82" s="87"/>
      <c r="S82" s="88">
        <v>5.0199999999999996</v>
      </c>
      <c r="T82" s="87">
        <v>581</v>
      </c>
      <c r="U82" s="87">
        <v>2323</v>
      </c>
      <c r="V82" s="87">
        <v>604</v>
      </c>
      <c r="W82" s="87">
        <v>2416</v>
      </c>
      <c r="X82" s="89">
        <v>0.59</v>
      </c>
      <c r="Y82" s="8"/>
      <c r="Z82" s="8"/>
      <c r="AA82" s="8"/>
      <c r="AB82" s="8"/>
      <c r="AC82" s="8"/>
    </row>
    <row r="83" spans="1:29" ht="14.4">
      <c r="A83" s="58"/>
      <c r="B83" s="69">
        <v>53</v>
      </c>
      <c r="C83" s="43" t="s">
        <v>281</v>
      </c>
      <c r="D83" s="69">
        <v>2.5845712987433201E-2</v>
      </c>
      <c r="E83" s="43">
        <v>0.15292853979621901</v>
      </c>
      <c r="F83" s="71">
        <f t="shared" si="2"/>
        <v>15.292853979621901</v>
      </c>
      <c r="G83" s="84">
        <f t="shared" si="3"/>
        <v>156.44589621153204</v>
      </c>
      <c r="H83" s="43"/>
      <c r="I83" s="8"/>
      <c r="J83" s="8"/>
      <c r="K83" s="88">
        <v>11</v>
      </c>
      <c r="L83" s="87">
        <v>920</v>
      </c>
      <c r="M83" s="87">
        <v>3681</v>
      </c>
      <c r="N83" s="87">
        <v>1000</v>
      </c>
      <c r="O83" s="87">
        <v>4002</v>
      </c>
      <c r="P83" s="89">
        <v>0.97729999999999995</v>
      </c>
      <c r="Q83" s="8"/>
      <c r="R83" s="87"/>
      <c r="S83" s="88">
        <v>5.17</v>
      </c>
      <c r="T83" s="87">
        <v>590</v>
      </c>
      <c r="U83" s="87">
        <v>2358</v>
      </c>
      <c r="V83" s="87">
        <v>614</v>
      </c>
      <c r="W83" s="87">
        <v>2457</v>
      </c>
      <c r="X83" s="89">
        <v>0.6</v>
      </c>
      <c r="Y83" s="8"/>
      <c r="Z83" s="8"/>
      <c r="AA83" s="8"/>
      <c r="AB83" s="8"/>
      <c r="AC83" s="8"/>
    </row>
    <row r="84" spans="1:29" ht="14.4">
      <c r="A84" s="58"/>
      <c r="B84" s="69">
        <v>54</v>
      </c>
      <c r="C84" s="43" t="s">
        <v>282</v>
      </c>
      <c r="D84" s="69">
        <v>2.7700749300260601E-2</v>
      </c>
      <c r="E84" s="43">
        <v>0.15605617231879301</v>
      </c>
      <c r="F84" s="71">
        <f t="shared" si="2"/>
        <v>15.605617231879302</v>
      </c>
      <c r="G84" s="84">
        <f t="shared" si="3"/>
        <v>159.64546428212526</v>
      </c>
      <c r="H84" s="43"/>
      <c r="I84" s="8"/>
      <c r="J84" s="8"/>
      <c r="K84" s="90">
        <v>45352</v>
      </c>
      <c r="L84" s="87">
        <v>939</v>
      </c>
      <c r="M84" s="87">
        <v>3756</v>
      </c>
      <c r="N84" s="87">
        <v>1022</v>
      </c>
      <c r="O84" s="87">
        <v>4091</v>
      </c>
      <c r="P84" s="89">
        <v>0.99890000000000001</v>
      </c>
      <c r="Q84" s="8"/>
      <c r="R84" s="87"/>
      <c r="S84" s="88">
        <v>5.33</v>
      </c>
      <c r="T84" s="87">
        <v>598</v>
      </c>
      <c r="U84" s="87">
        <v>2393</v>
      </c>
      <c r="V84" s="87">
        <v>624</v>
      </c>
      <c r="W84" s="87">
        <v>2498</v>
      </c>
      <c r="X84" s="89">
        <v>0.61</v>
      </c>
      <c r="Y84" s="8"/>
      <c r="Z84" s="8"/>
      <c r="AA84" s="8"/>
      <c r="AB84" s="8"/>
      <c r="AC84" s="8"/>
    </row>
    <row r="85" spans="1:29" ht="14.4">
      <c r="A85" s="58"/>
      <c r="B85" s="69">
        <v>55</v>
      </c>
      <c r="C85" s="43" t="s">
        <v>283</v>
      </c>
      <c r="D85" s="69">
        <v>2.9688927992390101E-2</v>
      </c>
      <c r="E85" s="43">
        <v>0.15929603070064799</v>
      </c>
      <c r="F85" s="71">
        <f t="shared" si="2"/>
        <v>15.929603070064799</v>
      </c>
      <c r="G85" s="84">
        <f t="shared" si="3"/>
        <v>162.95983940676288</v>
      </c>
      <c r="H85" s="43"/>
      <c r="I85" s="8"/>
      <c r="J85" s="8"/>
      <c r="Q85" s="8"/>
      <c r="R85" s="87"/>
      <c r="S85" s="88">
        <v>5.48</v>
      </c>
      <c r="T85" s="87">
        <v>607</v>
      </c>
      <c r="U85" s="87">
        <v>2428</v>
      </c>
      <c r="V85" s="87">
        <v>634</v>
      </c>
      <c r="W85" s="87">
        <v>2539</v>
      </c>
      <c r="X85" s="89">
        <v>0.62</v>
      </c>
      <c r="Y85" s="8"/>
      <c r="Z85" s="8"/>
      <c r="AA85" s="8"/>
      <c r="AB85" s="8"/>
      <c r="AC85" s="8"/>
    </row>
    <row r="86" spans="1:29" ht="14.4">
      <c r="A86" s="58"/>
      <c r="B86" s="69">
        <v>56</v>
      </c>
      <c r="C86" s="43" t="s">
        <v>284</v>
      </c>
      <c r="D86" s="69">
        <v>3.1819805153394602E-2</v>
      </c>
      <c r="E86" s="43">
        <v>0.16264811473259</v>
      </c>
      <c r="F86" s="71">
        <f t="shared" si="2"/>
        <v>16.264811473259002</v>
      </c>
      <c r="G86" s="84">
        <f t="shared" si="3"/>
        <v>166.38902137143958</v>
      </c>
      <c r="H86" s="43"/>
      <c r="I86" s="8"/>
      <c r="J86" s="8"/>
      <c r="K86" s="8"/>
      <c r="L86" s="8"/>
      <c r="M86" s="8"/>
      <c r="N86" s="8"/>
      <c r="O86" s="8"/>
      <c r="P86" s="8"/>
      <c r="Q86" s="8"/>
      <c r="R86" s="87"/>
      <c r="S86" s="88">
        <v>5.64</v>
      </c>
      <c r="T86" s="87">
        <v>616</v>
      </c>
      <c r="U86" s="87">
        <v>2464</v>
      </c>
      <c r="V86" s="87">
        <v>644</v>
      </c>
      <c r="W86" s="87">
        <v>2580</v>
      </c>
      <c r="X86" s="89">
        <v>0.63</v>
      </c>
      <c r="Y86" s="8"/>
      <c r="Z86" s="8"/>
      <c r="AA86" s="8"/>
      <c r="AB86" s="8"/>
      <c r="AC86" s="8"/>
    </row>
    <row r="87" spans="1:29" ht="14.4">
      <c r="A87" s="58"/>
      <c r="B87" s="69">
        <v>57</v>
      </c>
      <c r="C87" s="43" t="s">
        <v>285</v>
      </c>
      <c r="D87" s="69">
        <v>3.4103622746483903E-2</v>
      </c>
      <c r="E87" s="43">
        <v>0.16611215523896999</v>
      </c>
      <c r="F87" s="71">
        <f t="shared" si="2"/>
        <v>16.611215523896998</v>
      </c>
      <c r="G87" s="84">
        <f t="shared" si="3"/>
        <v>169.9327348094663</v>
      </c>
      <c r="H87" s="43"/>
      <c r="I87" s="8"/>
      <c r="J87" s="8"/>
      <c r="K87" s="8"/>
      <c r="L87" s="8"/>
      <c r="M87" s="8"/>
      <c r="N87" s="8"/>
      <c r="O87" s="8"/>
      <c r="P87" s="8"/>
      <c r="Q87" s="8"/>
      <c r="R87" s="87"/>
      <c r="S87" s="88">
        <v>5.79</v>
      </c>
      <c r="T87" s="87">
        <v>625</v>
      </c>
      <c r="U87" s="87">
        <v>2499</v>
      </c>
      <c r="V87" s="87">
        <v>655</v>
      </c>
      <c r="W87" s="87">
        <v>2621</v>
      </c>
      <c r="X87" s="89">
        <v>0.64</v>
      </c>
      <c r="Y87" s="8"/>
      <c r="Z87" s="8"/>
      <c r="AA87" s="8"/>
      <c r="AB87" s="8"/>
      <c r="AC87" s="8"/>
    </row>
    <row r="88" spans="1:29" ht="14.4">
      <c r="A88" s="58"/>
      <c r="B88" s="69">
        <v>58</v>
      </c>
      <c r="C88" s="43" t="s">
        <v>286</v>
      </c>
      <c r="D88" s="69">
        <v>3.6551357836030599E-2</v>
      </c>
      <c r="E88" s="43">
        <v>0.16968761661057799</v>
      </c>
      <c r="F88" s="71">
        <f t="shared" si="2"/>
        <v>16.968761661057798</v>
      </c>
      <c r="G88" s="84">
        <f t="shared" si="3"/>
        <v>173.59043179262127</v>
      </c>
      <c r="H88" s="43"/>
      <c r="I88" s="8"/>
      <c r="J88" s="8"/>
      <c r="K88" s="8"/>
      <c r="L88" s="8"/>
      <c r="M88" s="8"/>
      <c r="N88" s="8"/>
      <c r="O88" s="8"/>
      <c r="P88" s="8"/>
      <c r="Q88" s="8"/>
      <c r="R88" s="87"/>
      <c r="S88" s="88">
        <v>5.94</v>
      </c>
      <c r="T88" s="87">
        <v>633</v>
      </c>
      <c r="U88" s="87">
        <v>2534</v>
      </c>
      <c r="V88" s="87">
        <v>665</v>
      </c>
      <c r="W88" s="87">
        <v>2662</v>
      </c>
      <c r="X88" s="89">
        <v>0.65</v>
      </c>
      <c r="Y88" s="8"/>
      <c r="Z88" s="8"/>
      <c r="AA88" s="8"/>
      <c r="AB88" s="8"/>
      <c r="AC88" s="8"/>
    </row>
    <row r="89" spans="1:29" ht="14.4">
      <c r="A89" s="58"/>
      <c r="B89" s="69">
        <v>59</v>
      </c>
      <c r="C89" s="43" t="s">
        <v>287</v>
      </c>
      <c r="D89" s="69">
        <v>3.9174775348325502E-2</v>
      </c>
      <c r="E89" s="43">
        <v>0.17337370195871701</v>
      </c>
      <c r="F89" s="71">
        <f t="shared" si="2"/>
        <v>17.337370195871703</v>
      </c>
      <c r="G89" s="84">
        <f t="shared" si="3"/>
        <v>177.3612971037675</v>
      </c>
      <c r="H89" s="43"/>
      <c r="I89" s="8"/>
      <c r="J89" s="8"/>
      <c r="K89" s="8"/>
      <c r="L89" s="8"/>
      <c r="M89" s="8"/>
      <c r="N89" s="8"/>
      <c r="O89" s="8"/>
      <c r="P89" s="8"/>
      <c r="Q89" s="8"/>
      <c r="R89" s="87"/>
      <c r="S89" s="88">
        <v>6.1</v>
      </c>
      <c r="T89" s="87">
        <v>642</v>
      </c>
      <c r="U89" s="87">
        <v>2569</v>
      </c>
      <c r="V89" s="87">
        <v>675</v>
      </c>
      <c r="W89" s="87">
        <v>2703</v>
      </c>
      <c r="X89" s="89">
        <v>0.66</v>
      </c>
      <c r="Y89" s="8"/>
      <c r="Z89" s="8"/>
      <c r="AA89" s="8"/>
      <c r="AB89" s="8"/>
      <c r="AC89" s="8"/>
    </row>
    <row r="90" spans="1:29" ht="14.4">
      <c r="A90" s="58"/>
      <c r="B90" s="69">
        <v>60</v>
      </c>
      <c r="C90" s="43" t="s">
        <v>288</v>
      </c>
      <c r="D90" s="69">
        <v>4.19864846191563E-2</v>
      </c>
      <c r="E90" s="43">
        <v>0.177169360598599</v>
      </c>
      <c r="F90" s="71">
        <f t="shared" si="2"/>
        <v>17.716936059859901</v>
      </c>
      <c r="G90" s="84">
        <f t="shared" si="3"/>
        <v>181.24425589236677</v>
      </c>
      <c r="H90" s="43"/>
      <c r="I90" s="8"/>
      <c r="J90" s="8"/>
      <c r="K90" s="8"/>
      <c r="L90" s="8"/>
      <c r="M90" s="8"/>
      <c r="N90" s="8"/>
      <c r="O90" s="8"/>
      <c r="P90" s="8"/>
      <c r="Q90" s="8"/>
      <c r="R90" s="87"/>
      <c r="S90" s="88">
        <v>6.25</v>
      </c>
      <c r="T90" s="87">
        <v>651</v>
      </c>
      <c r="U90" s="87">
        <v>2604</v>
      </c>
      <c r="V90" s="87">
        <v>685</v>
      </c>
      <c r="W90" s="87">
        <v>2744</v>
      </c>
      <c r="X90" s="89">
        <v>0.67</v>
      </c>
      <c r="Y90" s="8"/>
      <c r="Z90" s="8"/>
      <c r="AA90" s="8"/>
      <c r="AB90" s="8"/>
      <c r="AC90" s="8"/>
    </row>
    <row r="91" spans="1:29" ht="14.4">
      <c r="A91" s="58"/>
      <c r="B91" s="69">
        <v>61</v>
      </c>
      <c r="C91" s="43" t="s">
        <v>289</v>
      </c>
      <c r="D91" s="69">
        <v>4.4999999999999998E-2</v>
      </c>
      <c r="E91" s="43">
        <v>0.18107329782147999</v>
      </c>
      <c r="F91" s="71">
        <f t="shared" si="2"/>
        <v>18.107329782148</v>
      </c>
      <c r="G91" s="84">
        <f t="shared" si="3"/>
        <v>185.23798367137402</v>
      </c>
      <c r="H91" s="43"/>
      <c r="I91" s="8"/>
      <c r="J91" s="8"/>
      <c r="K91" s="8"/>
      <c r="L91" s="8"/>
      <c r="M91" s="8"/>
      <c r="N91" s="8"/>
      <c r="O91" s="8"/>
      <c r="P91" s="8"/>
      <c r="Q91" s="8"/>
      <c r="R91" s="87"/>
      <c r="S91" s="88">
        <v>6.41</v>
      </c>
      <c r="T91" s="87">
        <v>660</v>
      </c>
      <c r="U91" s="87">
        <v>2639</v>
      </c>
      <c r="V91" s="87">
        <v>696</v>
      </c>
      <c r="W91" s="87">
        <v>2785</v>
      </c>
      <c r="X91" s="89">
        <v>0.68</v>
      </c>
      <c r="Y91" s="8"/>
      <c r="Z91" s="8"/>
      <c r="AA91" s="8"/>
      <c r="AB91" s="8"/>
      <c r="AC91" s="8"/>
    </row>
    <row r="92" spans="1:29" ht="14.4">
      <c r="A92" s="58"/>
      <c r="B92" s="69">
        <v>62</v>
      </c>
      <c r="C92" s="43" t="s">
        <v>290</v>
      </c>
      <c r="D92" s="69">
        <v>4.8229805814133102E-2</v>
      </c>
      <c r="E92" s="43">
        <v>0.18508398675853899</v>
      </c>
      <c r="F92" s="71">
        <f t="shared" si="2"/>
        <v>18.508398675853897</v>
      </c>
      <c r="G92" s="84">
        <f t="shared" si="3"/>
        <v>189.34091845398538</v>
      </c>
      <c r="H92" s="43"/>
      <c r="I92" s="8"/>
      <c r="J92" s="8"/>
      <c r="K92" s="8"/>
      <c r="L92" s="8"/>
      <c r="M92" s="8"/>
      <c r="N92" s="8"/>
      <c r="O92" s="8"/>
      <c r="P92" s="8"/>
      <c r="Q92" s="8"/>
      <c r="R92" s="87"/>
      <c r="S92" s="88">
        <v>6.56</v>
      </c>
      <c r="T92" s="87">
        <v>668</v>
      </c>
      <c r="U92" s="87">
        <v>2674</v>
      </c>
      <c r="V92" s="87">
        <v>706</v>
      </c>
      <c r="W92" s="87">
        <v>2826</v>
      </c>
      <c r="X92" s="89">
        <v>0.69</v>
      </c>
      <c r="Y92" s="8"/>
      <c r="Z92" s="8"/>
      <c r="AA92" s="8"/>
      <c r="AB92" s="8"/>
      <c r="AC92" s="8"/>
    </row>
    <row r="93" spans="1:29" ht="14.4">
      <c r="A93" s="58"/>
      <c r="B93" s="69">
        <v>63</v>
      </c>
      <c r="C93" s="43" t="s">
        <v>291</v>
      </c>
      <c r="D93" s="69">
        <v>5.1691425974866499E-2</v>
      </c>
      <c r="E93" s="43">
        <v>0.1891996821038</v>
      </c>
      <c r="F93" s="71">
        <f t="shared" si="2"/>
        <v>18.919968210379999</v>
      </c>
      <c r="G93" s="84">
        <f t="shared" si="3"/>
        <v>193.5512747921874</v>
      </c>
      <c r="H93" s="43"/>
      <c r="I93" s="8"/>
      <c r="J93" s="8"/>
      <c r="K93" s="8"/>
      <c r="L93" s="8"/>
      <c r="M93" s="8"/>
      <c r="N93" s="8"/>
      <c r="O93" s="8"/>
      <c r="P93" s="8"/>
      <c r="Q93" s="8"/>
      <c r="R93" s="87"/>
      <c r="S93" s="88">
        <v>6.72</v>
      </c>
      <c r="T93" s="87">
        <v>677</v>
      </c>
      <c r="U93" s="87">
        <v>2709</v>
      </c>
      <c r="V93" s="87">
        <v>716</v>
      </c>
      <c r="W93" s="87">
        <v>2867</v>
      </c>
      <c r="X93" s="89">
        <v>0.7</v>
      </c>
      <c r="Y93" s="8"/>
      <c r="Z93" s="8"/>
      <c r="AA93" s="8"/>
      <c r="AB93" s="8"/>
      <c r="AC93" s="8"/>
    </row>
    <row r="94" spans="1:29" ht="14.4">
      <c r="A94" s="58"/>
      <c r="B94" s="69">
        <v>64</v>
      </c>
      <c r="C94" s="43" t="s">
        <v>292</v>
      </c>
      <c r="D94" s="69">
        <v>5.5401498600521203E-2</v>
      </c>
      <c r="E94" s="43">
        <v>0.19341843540032899</v>
      </c>
      <c r="F94" s="71">
        <f t="shared" si="2"/>
        <v>19.341843540032897</v>
      </c>
      <c r="G94" s="84">
        <f t="shared" si="3"/>
        <v>197.86705941453656</v>
      </c>
      <c r="H94" s="43"/>
      <c r="I94" s="8"/>
      <c r="J94" s="8"/>
      <c r="K94" s="8"/>
      <c r="L94" s="8"/>
      <c r="M94" s="8"/>
      <c r="N94" s="8"/>
      <c r="O94" s="8"/>
      <c r="P94" s="8"/>
      <c r="Q94" s="8"/>
      <c r="R94" s="87"/>
      <c r="S94" s="88">
        <v>6.87</v>
      </c>
      <c r="T94" s="87">
        <v>686</v>
      </c>
      <c r="U94" s="87">
        <v>2744</v>
      </c>
      <c r="V94" s="87">
        <v>726</v>
      </c>
      <c r="W94" s="87">
        <v>2907</v>
      </c>
      <c r="X94" s="89">
        <v>0.71</v>
      </c>
      <c r="Y94" s="8"/>
      <c r="Z94" s="8"/>
      <c r="AA94" s="8"/>
      <c r="AB94" s="8"/>
      <c r="AC94" s="8"/>
    </row>
    <row r="95" spans="1:29" ht="14.4">
      <c r="A95" s="58"/>
      <c r="B95" s="69">
        <v>65</v>
      </c>
      <c r="C95" s="43" t="s">
        <v>293</v>
      </c>
      <c r="D95" s="69">
        <v>5.9377855984780202E-2</v>
      </c>
      <c r="E95" s="43">
        <v>0.19773811165784799</v>
      </c>
      <c r="F95" s="71">
        <f t="shared" si="2"/>
        <v>19.773811165784799</v>
      </c>
      <c r="G95" s="84">
        <f t="shared" si="3"/>
        <v>202.28608822597849</v>
      </c>
      <c r="H95" s="43"/>
      <c r="I95" s="8"/>
      <c r="J95" s="8"/>
      <c r="K95" s="8"/>
      <c r="L95" s="8"/>
      <c r="M95" s="8"/>
      <c r="N95" s="8"/>
      <c r="O95" s="8"/>
      <c r="P95" s="8"/>
      <c r="Q95" s="8"/>
      <c r="R95" s="87"/>
      <c r="S95" s="88">
        <v>7.03</v>
      </c>
      <c r="T95" s="87">
        <v>695</v>
      </c>
      <c r="U95" s="87">
        <v>2779</v>
      </c>
      <c r="V95" s="87">
        <v>737</v>
      </c>
      <c r="W95" s="87">
        <v>2948</v>
      </c>
      <c r="X95" s="89">
        <v>0.72</v>
      </c>
      <c r="Y95" s="8"/>
      <c r="Z95" s="8"/>
      <c r="AA95" s="8"/>
      <c r="AB95" s="8"/>
      <c r="AC95" s="8"/>
    </row>
    <row r="96" spans="1:29" ht="14.4">
      <c r="A96" s="58"/>
      <c r="B96" s="69">
        <v>66</v>
      </c>
      <c r="C96" s="43" t="s">
        <v>294</v>
      </c>
      <c r="D96" s="69">
        <v>6.3639610306789204E-2</v>
      </c>
      <c r="E96" s="43">
        <v>0.202156407069151</v>
      </c>
      <c r="F96" s="71">
        <f t="shared" si="2"/>
        <v>20.215640706915099</v>
      </c>
      <c r="G96" s="84">
        <f t="shared" si="3"/>
        <v>206.80600443174148</v>
      </c>
      <c r="H96" s="43"/>
      <c r="I96" s="8"/>
      <c r="J96" s="8"/>
      <c r="K96" s="8"/>
      <c r="L96" s="8"/>
      <c r="M96" s="8"/>
      <c r="N96" s="8"/>
      <c r="O96" s="8"/>
      <c r="P96" s="8"/>
      <c r="Q96" s="8"/>
      <c r="R96" s="87"/>
      <c r="S96" s="88">
        <v>7.18</v>
      </c>
      <c r="T96" s="87">
        <v>703</v>
      </c>
      <c r="U96" s="87">
        <v>2814</v>
      </c>
      <c r="V96" s="87">
        <v>747</v>
      </c>
      <c r="W96" s="87">
        <v>2989</v>
      </c>
      <c r="X96" s="89">
        <v>0.73</v>
      </c>
      <c r="Y96" s="8"/>
      <c r="Z96" s="8"/>
      <c r="AA96" s="8"/>
      <c r="AB96" s="8"/>
      <c r="AC96" s="8"/>
    </row>
    <row r="97" spans="1:29" ht="14.4">
      <c r="A97" s="58"/>
      <c r="B97" s="69">
        <v>67</v>
      </c>
      <c r="C97" s="43" t="s">
        <v>295</v>
      </c>
      <c r="D97" s="69">
        <v>6.8207245492967902E-2</v>
      </c>
      <c r="E97" s="43">
        <v>0.20667086732848899</v>
      </c>
      <c r="F97" s="71">
        <f t="shared" si="2"/>
        <v>20.667086732848901</v>
      </c>
      <c r="G97" s="84">
        <f t="shared" si="3"/>
        <v>211.42429727704425</v>
      </c>
      <c r="H97" s="43"/>
      <c r="I97" s="8"/>
      <c r="J97" s="8"/>
      <c r="K97" s="8"/>
      <c r="L97" s="8"/>
      <c r="M97" s="8"/>
      <c r="N97" s="8"/>
      <c r="O97" s="8"/>
      <c r="P97" s="8"/>
      <c r="Q97" s="8"/>
      <c r="R97" s="87"/>
      <c r="S97" s="88">
        <v>7.34</v>
      </c>
      <c r="T97" s="87">
        <v>712</v>
      </c>
      <c r="U97" s="87">
        <v>2849</v>
      </c>
      <c r="V97" s="87">
        <v>757</v>
      </c>
      <c r="W97" s="87">
        <v>3030</v>
      </c>
      <c r="X97" s="89">
        <v>0.74</v>
      </c>
      <c r="Y97" s="8"/>
      <c r="Z97" s="8"/>
      <c r="AA97" s="8"/>
      <c r="AB97" s="8"/>
      <c r="AC97" s="8"/>
    </row>
    <row r="98" spans="1:29" ht="14.4">
      <c r="A98" s="58"/>
      <c r="B98" s="69">
        <v>68</v>
      </c>
      <c r="C98" s="43" t="s">
        <v>296</v>
      </c>
      <c r="D98" s="69">
        <v>7.31027156720611E-2</v>
      </c>
      <c r="E98" s="43">
        <v>0.21127890659159401</v>
      </c>
      <c r="F98" s="71">
        <f t="shared" si="2"/>
        <v>21.127890659159402</v>
      </c>
      <c r="G98" s="84">
        <f t="shared" si="3"/>
        <v>216.13832144320068</v>
      </c>
      <c r="H98" s="43"/>
      <c r="I98" s="8"/>
      <c r="J98" s="8"/>
      <c r="K98" s="8"/>
      <c r="L98" s="8"/>
      <c r="M98" s="8"/>
      <c r="N98" s="8"/>
      <c r="O98" s="8"/>
      <c r="P98" s="8"/>
      <c r="Q98" s="8"/>
      <c r="R98" s="87"/>
      <c r="S98" s="88">
        <v>7.49</v>
      </c>
      <c r="T98" s="87">
        <v>721</v>
      </c>
      <c r="U98" s="87">
        <v>2884</v>
      </c>
      <c r="V98" s="87">
        <v>767</v>
      </c>
      <c r="W98" s="87">
        <v>3071</v>
      </c>
      <c r="X98" s="89">
        <v>0.75</v>
      </c>
      <c r="Y98" s="8"/>
      <c r="Z98" s="8"/>
      <c r="AA98" s="8"/>
      <c r="AB98" s="8"/>
      <c r="AC98" s="8"/>
    </row>
    <row r="99" spans="1:29" ht="14.4">
      <c r="A99" s="58"/>
      <c r="B99" s="69">
        <v>69</v>
      </c>
      <c r="C99" s="43" t="s">
        <v>297</v>
      </c>
      <c r="D99" s="69">
        <v>7.8349550696651102E-2</v>
      </c>
      <c r="E99" s="43">
        <v>0.21597782644212701</v>
      </c>
      <c r="F99" s="71">
        <f t="shared" si="2"/>
        <v>21.5977826442127</v>
      </c>
      <c r="G99" s="84">
        <f t="shared" si="3"/>
        <v>220.94531645029593</v>
      </c>
      <c r="H99" s="43"/>
      <c r="I99" s="8"/>
      <c r="J99" s="8"/>
      <c r="K99" s="8"/>
      <c r="L99" s="8"/>
      <c r="M99" s="8"/>
      <c r="N99" s="8"/>
      <c r="O99" s="8"/>
      <c r="P99" s="8"/>
      <c r="Q99" s="8"/>
      <c r="R99" s="87"/>
      <c r="S99" s="88">
        <v>7.64</v>
      </c>
      <c r="T99" s="87">
        <v>730</v>
      </c>
      <c r="U99" s="87">
        <v>2919</v>
      </c>
      <c r="V99" s="87">
        <v>777</v>
      </c>
      <c r="W99" s="87">
        <v>3112</v>
      </c>
      <c r="X99" s="89">
        <v>0.76</v>
      </c>
      <c r="Y99" s="8"/>
      <c r="Z99" s="8"/>
      <c r="AA99" s="8"/>
      <c r="AB99" s="8"/>
      <c r="AC99" s="8"/>
    </row>
    <row r="100" spans="1:29" ht="14.4">
      <c r="A100" s="58"/>
      <c r="B100" s="69">
        <v>70</v>
      </c>
      <c r="C100" s="43" t="s">
        <v>298</v>
      </c>
      <c r="D100" s="69">
        <v>8.39729692383126E-2</v>
      </c>
      <c r="E100" s="43">
        <v>0.22076483486679599</v>
      </c>
      <c r="F100" s="71">
        <f t="shared" si="2"/>
        <v>22.076483486679599</v>
      </c>
      <c r="G100" s="84">
        <f t="shared" si="3"/>
        <v>225.84242606873229</v>
      </c>
      <c r="H100" s="43"/>
      <c r="I100" s="8"/>
      <c r="J100" s="8"/>
      <c r="K100" s="8"/>
      <c r="L100" s="8"/>
      <c r="M100" s="8"/>
      <c r="N100" s="8"/>
      <c r="O100" s="8"/>
      <c r="P100" s="8"/>
      <c r="Q100" s="8"/>
      <c r="R100" s="87"/>
      <c r="S100" s="88">
        <v>7.8</v>
      </c>
      <c r="T100" s="87">
        <v>739</v>
      </c>
      <c r="U100" s="87">
        <v>2954</v>
      </c>
      <c r="V100" s="87">
        <v>788</v>
      </c>
      <c r="W100" s="87">
        <v>3153</v>
      </c>
      <c r="X100" s="89">
        <v>0.77</v>
      </c>
      <c r="Y100" s="8"/>
      <c r="Z100" s="8"/>
      <c r="AA100" s="8"/>
      <c r="AB100" s="8"/>
      <c r="AC100" s="8"/>
    </row>
    <row r="101" spans="1:29" ht="14.4">
      <c r="A101" s="58"/>
      <c r="B101" s="69">
        <v>71</v>
      </c>
      <c r="C101" s="43" t="s">
        <v>299</v>
      </c>
      <c r="D101" s="69">
        <v>0.09</v>
      </c>
      <c r="E101" s="43">
        <v>0.22563706491379101</v>
      </c>
      <c r="F101" s="71">
        <f t="shared" si="2"/>
        <v>22.563706491379101</v>
      </c>
      <c r="G101" s="84">
        <f t="shared" si="3"/>
        <v>230.8267174068082</v>
      </c>
      <c r="H101" s="43"/>
      <c r="I101" s="8"/>
      <c r="J101" s="8"/>
      <c r="K101" s="8"/>
      <c r="L101" s="8"/>
      <c r="M101" s="8"/>
      <c r="N101" s="8"/>
      <c r="O101" s="8"/>
      <c r="P101" s="8"/>
      <c r="Q101" s="8"/>
      <c r="R101" s="87"/>
      <c r="S101" s="88">
        <v>7.95</v>
      </c>
      <c r="T101" s="87">
        <v>747</v>
      </c>
      <c r="U101" s="87">
        <v>2989</v>
      </c>
      <c r="V101" s="87">
        <v>798</v>
      </c>
      <c r="W101" s="87">
        <v>3194</v>
      </c>
      <c r="X101" s="89">
        <v>0.78</v>
      </c>
      <c r="Y101" s="8"/>
      <c r="Z101" s="8"/>
      <c r="AA101" s="8"/>
      <c r="AB101" s="8"/>
      <c r="AC101" s="8"/>
    </row>
    <row r="102" spans="1:29" ht="14.4">
      <c r="A102" s="58"/>
      <c r="B102" s="69">
        <v>72</v>
      </c>
      <c r="C102" s="43" t="s">
        <v>300</v>
      </c>
      <c r="D102" s="69">
        <v>9.6459611628266301E-2</v>
      </c>
      <c r="E102" s="43">
        <v>0.23059159276994801</v>
      </c>
      <c r="F102" s="71">
        <f t="shared" si="2"/>
        <v>23.059159276994802</v>
      </c>
      <c r="G102" s="84">
        <f t="shared" si="3"/>
        <v>235.89519940365682</v>
      </c>
      <c r="H102" s="43"/>
      <c r="I102" s="8"/>
      <c r="J102" s="8"/>
      <c r="K102" s="8"/>
      <c r="L102" s="8"/>
      <c r="M102" s="8"/>
      <c r="N102" s="8"/>
      <c r="O102" s="8"/>
      <c r="P102" s="8"/>
      <c r="Q102" s="8"/>
      <c r="R102" s="87"/>
      <c r="S102" s="88">
        <v>8.11</v>
      </c>
      <c r="T102" s="87">
        <v>756</v>
      </c>
      <c r="U102" s="87">
        <v>3024</v>
      </c>
      <c r="V102" s="87">
        <v>808</v>
      </c>
      <c r="W102" s="87">
        <v>3235</v>
      </c>
      <c r="X102" s="89">
        <v>0.79</v>
      </c>
      <c r="Y102" s="8"/>
      <c r="Z102" s="8"/>
      <c r="AA102" s="8"/>
      <c r="AB102" s="8"/>
      <c r="AC102" s="8"/>
    </row>
    <row r="103" spans="1:29" ht="14.4">
      <c r="A103" s="58"/>
      <c r="B103" s="69">
        <v>73</v>
      </c>
      <c r="C103" s="43" t="s">
        <v>301</v>
      </c>
      <c r="D103" s="69">
        <v>0.103382851949733</v>
      </c>
      <c r="E103" s="43">
        <v>0.23562545509536501</v>
      </c>
      <c r="F103" s="71">
        <f t="shared" si="2"/>
        <v>23.562545509536502</v>
      </c>
      <c r="G103" s="84">
        <f t="shared" si="3"/>
        <v>241.04484056255839</v>
      </c>
      <c r="H103" s="43"/>
      <c r="I103" s="8"/>
      <c r="J103" s="8"/>
      <c r="K103" s="8"/>
      <c r="L103" s="8"/>
      <c r="M103" s="8"/>
      <c r="N103" s="8"/>
      <c r="O103" s="8"/>
      <c r="P103" s="8"/>
      <c r="Q103" s="8"/>
      <c r="R103" s="87"/>
      <c r="S103" s="88">
        <v>8.26</v>
      </c>
      <c r="T103" s="87">
        <v>765</v>
      </c>
      <c r="U103" s="87">
        <v>3059</v>
      </c>
      <c r="V103" s="87">
        <v>818</v>
      </c>
      <c r="W103" s="87">
        <v>3276</v>
      </c>
      <c r="X103" s="89">
        <v>0.8</v>
      </c>
      <c r="Y103" s="8"/>
      <c r="Z103" s="8"/>
      <c r="AA103" s="8"/>
      <c r="AB103" s="8"/>
      <c r="AC103" s="8"/>
    </row>
    <row r="104" spans="1:29" ht="14.4">
      <c r="A104" s="58"/>
      <c r="B104" s="69">
        <v>74</v>
      </c>
      <c r="C104" s="43" t="s">
        <v>302</v>
      </c>
      <c r="D104" s="69">
        <v>0.110802997201042</v>
      </c>
      <c r="E104" s="43">
        <v>0.240735665708188</v>
      </c>
      <c r="F104" s="71">
        <f t="shared" si="2"/>
        <v>24.073566570818798</v>
      </c>
      <c r="G104" s="84">
        <f t="shared" si="3"/>
        <v>246.27258601947631</v>
      </c>
      <c r="H104" s="43"/>
      <c r="I104" s="8"/>
      <c r="J104" s="8"/>
      <c r="K104" s="8"/>
      <c r="L104" s="8"/>
      <c r="M104" s="8"/>
      <c r="N104" s="8"/>
      <c r="O104" s="8"/>
      <c r="P104" s="8"/>
      <c r="Q104" s="8"/>
      <c r="R104" s="87"/>
      <c r="S104" s="88">
        <v>8.42</v>
      </c>
      <c r="T104" s="87">
        <v>774</v>
      </c>
      <c r="U104" s="87">
        <v>3094</v>
      </c>
      <c r="V104" s="87">
        <v>829</v>
      </c>
      <c r="W104" s="87">
        <v>3317</v>
      </c>
      <c r="X104" s="89">
        <v>0.81</v>
      </c>
      <c r="Y104" s="8"/>
      <c r="Z104" s="8"/>
      <c r="AA104" s="8"/>
      <c r="AB104" s="8"/>
      <c r="AC104" s="8"/>
    </row>
    <row r="105" spans="1:29" ht="14.4">
      <c r="A105" s="58"/>
      <c r="B105" s="69">
        <v>75</v>
      </c>
      <c r="C105" s="43" t="s">
        <v>303</v>
      </c>
      <c r="D105" s="69">
        <v>0.11875571196956</v>
      </c>
      <c r="E105" s="43">
        <v>0.24591923072458799</v>
      </c>
      <c r="F105" s="71">
        <f t="shared" si="2"/>
        <v>24.591923072458798</v>
      </c>
      <c r="G105" s="84">
        <f t="shared" si="3"/>
        <v>251.57537303125352</v>
      </c>
      <c r="H105" s="43"/>
      <c r="I105" s="8"/>
      <c r="J105" s="8"/>
      <c r="K105" s="8"/>
      <c r="L105" s="8"/>
      <c r="M105" s="8"/>
      <c r="N105" s="8"/>
      <c r="O105" s="8"/>
      <c r="P105" s="8"/>
      <c r="Q105" s="8"/>
      <c r="R105" s="87"/>
      <c r="S105" s="88">
        <v>8.57</v>
      </c>
      <c r="T105" s="87">
        <v>782</v>
      </c>
      <c r="U105" s="87">
        <v>3129</v>
      </c>
      <c r="V105" s="87">
        <v>839</v>
      </c>
      <c r="W105" s="87">
        <v>3358</v>
      </c>
      <c r="X105" s="89">
        <v>0.82</v>
      </c>
      <c r="Y105" s="8"/>
      <c r="Z105" s="8"/>
      <c r="AA105" s="8"/>
      <c r="AB105" s="8"/>
      <c r="AC105" s="8"/>
    </row>
    <row r="106" spans="1:29" ht="14.4">
      <c r="A106" s="58"/>
      <c r="B106" s="69">
        <v>76</v>
      </c>
      <c r="C106" s="43" t="s">
        <v>304</v>
      </c>
      <c r="D106" s="69">
        <v>0.12727922061357799</v>
      </c>
      <c r="E106" s="43">
        <v>0.25117316318239702</v>
      </c>
      <c r="F106" s="71">
        <f t="shared" si="2"/>
        <v>25.117316318239702</v>
      </c>
      <c r="G106" s="84">
        <f t="shared" si="3"/>
        <v>256.95014593559216</v>
      </c>
      <c r="H106" s="43"/>
      <c r="I106" s="8"/>
      <c r="J106" s="8"/>
      <c r="K106" s="8"/>
      <c r="L106" s="8"/>
      <c r="M106" s="8"/>
      <c r="N106" s="8"/>
      <c r="O106" s="8"/>
      <c r="P106" s="8"/>
      <c r="Q106" s="8"/>
      <c r="R106" s="87"/>
      <c r="S106" s="88">
        <v>8.73</v>
      </c>
      <c r="T106" s="87">
        <v>791</v>
      </c>
      <c r="U106" s="87">
        <v>3164</v>
      </c>
      <c r="V106" s="87">
        <v>849</v>
      </c>
      <c r="W106" s="87">
        <v>3399</v>
      </c>
      <c r="X106" s="89">
        <v>0.83</v>
      </c>
      <c r="Y106" s="8"/>
      <c r="Z106" s="8"/>
      <c r="AA106" s="8"/>
      <c r="AB106" s="8"/>
      <c r="AC106" s="8"/>
    </row>
    <row r="107" spans="1:29" ht="14.4">
      <c r="A107" s="58"/>
      <c r="B107" s="69">
        <v>77</v>
      </c>
      <c r="C107" s="43" t="s">
        <v>305</v>
      </c>
      <c r="D107" s="69">
        <v>0.136414490985935</v>
      </c>
      <c r="E107" s="43">
        <v>0.25649449631267102</v>
      </c>
      <c r="F107" s="71">
        <f t="shared" si="2"/>
        <v>25.649449631267103</v>
      </c>
      <c r="G107" s="84">
        <f t="shared" si="3"/>
        <v>262.39386972786247</v>
      </c>
      <c r="H107" s="43"/>
      <c r="I107" s="8"/>
      <c r="J107" s="8"/>
      <c r="K107" s="8"/>
      <c r="L107" s="8"/>
      <c r="M107" s="8"/>
      <c r="N107" s="8"/>
      <c r="O107" s="8"/>
      <c r="P107" s="8"/>
      <c r="Q107" s="8"/>
      <c r="R107" s="87"/>
      <c r="S107" s="88">
        <v>8.8800000000000008</v>
      </c>
      <c r="T107" s="87">
        <v>800</v>
      </c>
      <c r="U107" s="87">
        <v>3199</v>
      </c>
      <c r="V107" s="87">
        <v>859</v>
      </c>
      <c r="W107" s="87">
        <v>3440</v>
      </c>
      <c r="X107" s="89">
        <v>0.84</v>
      </c>
      <c r="Y107" s="8"/>
      <c r="Z107" s="8"/>
      <c r="AA107" s="8"/>
      <c r="AB107" s="8"/>
      <c r="AC107" s="8"/>
    </row>
    <row r="108" spans="1:29" ht="14.4">
      <c r="A108" s="58"/>
      <c r="B108" s="69">
        <v>78</v>
      </c>
      <c r="C108" s="43" t="s">
        <v>306</v>
      </c>
      <c r="D108" s="69">
        <v>0.14620543134412201</v>
      </c>
      <c r="E108" s="43">
        <v>0.26188029521418299</v>
      </c>
      <c r="F108" s="71">
        <f t="shared" si="2"/>
        <v>26.188029521418301</v>
      </c>
      <c r="G108" s="84">
        <f t="shared" si="3"/>
        <v>267.90354200410923</v>
      </c>
      <c r="H108" s="43"/>
      <c r="I108" s="8"/>
      <c r="J108" s="8"/>
      <c r="K108" s="8"/>
      <c r="L108" s="8"/>
      <c r="M108" s="8"/>
      <c r="N108" s="8"/>
      <c r="O108" s="8"/>
      <c r="P108" s="8"/>
      <c r="Q108" s="8"/>
      <c r="R108" s="87"/>
      <c r="S108" s="88">
        <v>9.0299999999999994</v>
      </c>
      <c r="T108" s="87">
        <v>809</v>
      </c>
      <c r="U108" s="87">
        <v>3234</v>
      </c>
      <c r="V108" s="87">
        <v>870</v>
      </c>
      <c r="W108" s="87">
        <v>3481</v>
      </c>
      <c r="X108" s="89">
        <v>0.85</v>
      </c>
      <c r="Y108" s="8"/>
      <c r="Z108" s="8"/>
      <c r="AA108" s="8"/>
      <c r="AB108" s="8"/>
      <c r="AC108" s="8"/>
    </row>
    <row r="109" spans="1:29" ht="14.4">
      <c r="A109" s="58"/>
      <c r="B109" s="69">
        <v>79</v>
      </c>
      <c r="C109" s="43" t="s">
        <v>307</v>
      </c>
      <c r="D109" s="69">
        <v>0.15669910139330201</v>
      </c>
      <c r="E109" s="43">
        <v>0.26732766797489799</v>
      </c>
      <c r="F109" s="71">
        <f t="shared" si="2"/>
        <v>26.732766797489798</v>
      </c>
      <c r="G109" s="84">
        <f t="shared" si="3"/>
        <v>273.47620433832066</v>
      </c>
      <c r="H109" s="43"/>
      <c r="I109" s="8"/>
      <c r="J109" s="8"/>
      <c r="K109" s="8"/>
      <c r="L109" s="8"/>
      <c r="M109" s="8"/>
      <c r="N109" s="8"/>
      <c r="O109" s="8"/>
      <c r="P109" s="8"/>
      <c r="Q109" s="8"/>
      <c r="R109" s="87"/>
      <c r="S109" s="88">
        <v>9.19</v>
      </c>
      <c r="T109" s="87">
        <v>817</v>
      </c>
      <c r="U109" s="87">
        <v>3269</v>
      </c>
      <c r="V109" s="87">
        <v>880</v>
      </c>
      <c r="W109" s="87">
        <v>3522</v>
      </c>
      <c r="X109" s="89">
        <v>0.86</v>
      </c>
      <c r="Y109" s="8"/>
      <c r="Z109" s="8"/>
      <c r="AA109" s="8"/>
      <c r="AB109" s="8"/>
      <c r="AC109" s="8"/>
    </row>
    <row r="110" spans="1:29" ht="14.4">
      <c r="A110" s="58"/>
      <c r="B110" s="69">
        <v>80</v>
      </c>
      <c r="C110" s="43" t="s">
        <v>85</v>
      </c>
      <c r="D110" s="69">
        <v>0.16794593847662501</v>
      </c>
      <c r="E110" s="43">
        <v>0.27283377479663001</v>
      </c>
      <c r="F110" s="71">
        <f t="shared" si="2"/>
        <v>27.283377479663002</v>
      </c>
      <c r="G110" s="84">
        <f t="shared" si="3"/>
        <v>279.10895161695248</v>
      </c>
      <c r="H110" s="43"/>
      <c r="I110" s="8"/>
      <c r="J110" s="8"/>
      <c r="K110" s="8"/>
      <c r="L110" s="8"/>
      <c r="M110" s="8"/>
      <c r="N110" s="8"/>
      <c r="O110" s="8"/>
      <c r="P110" s="8"/>
      <c r="Q110" s="8"/>
      <c r="R110" s="87"/>
      <c r="S110" s="88">
        <v>9.34</v>
      </c>
      <c r="T110" s="87">
        <v>826</v>
      </c>
      <c r="U110" s="87">
        <v>3304</v>
      </c>
      <c r="V110" s="87">
        <v>890</v>
      </c>
      <c r="W110" s="87">
        <v>3563</v>
      </c>
      <c r="X110" s="89">
        <v>0.87</v>
      </c>
      <c r="Y110" s="8"/>
      <c r="Z110" s="8"/>
      <c r="AA110" s="8"/>
      <c r="AB110" s="8"/>
      <c r="AC110" s="8"/>
    </row>
    <row r="111" spans="1:29" ht="14.4">
      <c r="A111" s="58"/>
      <c r="B111" s="69">
        <v>81</v>
      </c>
      <c r="C111" s="43" t="s">
        <v>308</v>
      </c>
      <c r="D111" s="69">
        <v>0.18</v>
      </c>
      <c r="E111" s="43">
        <v>0.278395836548265</v>
      </c>
      <c r="F111" s="71">
        <f t="shared" si="2"/>
        <v>27.839583654826498</v>
      </c>
      <c r="G111" s="84">
        <f t="shared" si="3"/>
        <v>284.79894078887509</v>
      </c>
      <c r="H111" s="43"/>
      <c r="I111" s="8"/>
      <c r="J111" s="8"/>
      <c r="K111" s="8"/>
      <c r="L111" s="8"/>
      <c r="M111" s="8"/>
      <c r="N111" s="8"/>
      <c r="O111" s="8"/>
      <c r="P111" s="8"/>
      <c r="Q111" s="8"/>
      <c r="R111" s="87"/>
      <c r="S111" s="88">
        <v>9.5</v>
      </c>
      <c r="T111" s="87">
        <v>835</v>
      </c>
      <c r="U111" s="87">
        <v>3340</v>
      </c>
      <c r="V111" s="87">
        <v>900</v>
      </c>
      <c r="W111" s="87">
        <v>3604</v>
      </c>
      <c r="X111" s="89">
        <v>0.88</v>
      </c>
      <c r="Y111" s="8"/>
      <c r="Z111" s="8"/>
      <c r="AA111" s="8"/>
      <c r="AB111" s="8"/>
      <c r="AC111" s="8"/>
    </row>
    <row r="112" spans="1:29" ht="14.4">
      <c r="A112" s="58"/>
      <c r="B112" s="69">
        <v>82</v>
      </c>
      <c r="C112" s="43" t="s">
        <v>309</v>
      </c>
      <c r="D112" s="69">
        <v>0.19291922325653199</v>
      </c>
      <c r="E112" s="43">
        <v>0.28401114184917398</v>
      </c>
      <c r="F112" s="71">
        <f t="shared" si="2"/>
        <v>28.401114184917397</v>
      </c>
      <c r="G112" s="84">
        <f t="shared" si="3"/>
        <v>290.54339811170496</v>
      </c>
      <c r="H112" s="43"/>
      <c r="I112" s="8"/>
      <c r="J112" s="8"/>
      <c r="K112" s="8"/>
      <c r="L112" s="8"/>
      <c r="M112" s="8"/>
      <c r="N112" s="8"/>
      <c r="O112" s="8"/>
      <c r="P112" s="8"/>
      <c r="Q112" s="8"/>
      <c r="R112" s="87"/>
      <c r="S112" s="88">
        <v>9.65</v>
      </c>
      <c r="T112" s="87">
        <v>844</v>
      </c>
      <c r="U112" s="87">
        <v>3375</v>
      </c>
      <c r="V112" s="87">
        <v>910</v>
      </c>
      <c r="W112" s="87">
        <v>3645</v>
      </c>
      <c r="X112" s="89">
        <v>0.89</v>
      </c>
      <c r="Y112" s="8"/>
      <c r="Z112" s="8"/>
      <c r="AA112" s="8"/>
      <c r="AB112" s="8"/>
      <c r="AC112" s="8"/>
    </row>
    <row r="113" spans="1:29" ht="14.4">
      <c r="A113" s="58"/>
      <c r="B113" s="69">
        <v>83</v>
      </c>
      <c r="C113" s="43" t="s">
        <v>87</v>
      </c>
      <c r="D113" s="69">
        <v>0.206765703899466</v>
      </c>
      <c r="E113" s="43">
        <v>0.289677052893207</v>
      </c>
      <c r="F113" s="71">
        <f t="shared" si="2"/>
        <v>28.967705289320701</v>
      </c>
      <c r="G113" s="84">
        <f t="shared" si="3"/>
        <v>296.33962510975078</v>
      </c>
      <c r="H113" s="43"/>
      <c r="I113" s="8"/>
      <c r="J113" s="8"/>
      <c r="K113" s="8"/>
      <c r="L113" s="8"/>
      <c r="M113" s="8"/>
      <c r="N113" s="8"/>
      <c r="O113" s="8"/>
      <c r="P113" s="8"/>
      <c r="Q113" s="8"/>
      <c r="R113" s="87"/>
      <c r="S113" s="88">
        <v>9.81</v>
      </c>
      <c r="T113" s="87">
        <v>852</v>
      </c>
      <c r="U113" s="87">
        <v>3410</v>
      </c>
      <c r="V113" s="87">
        <v>921</v>
      </c>
      <c r="W113" s="87">
        <v>3686</v>
      </c>
      <c r="X113" s="89">
        <v>0.9</v>
      </c>
      <c r="Y113" s="8"/>
      <c r="Z113" s="8"/>
      <c r="AA113" s="8"/>
      <c r="AB113" s="8"/>
      <c r="AC113" s="8"/>
    </row>
    <row r="114" spans="1:29" ht="14.4">
      <c r="A114" s="58"/>
      <c r="B114" s="69">
        <v>84</v>
      </c>
      <c r="C114" s="43" t="s">
        <v>310</v>
      </c>
      <c r="D114" s="69">
        <v>0.22160599440208401</v>
      </c>
      <c r="E114" s="43">
        <v>0.29539101060127598</v>
      </c>
      <c r="F114" s="71">
        <f t="shared" si="2"/>
        <v>29.539101060127599</v>
      </c>
      <c r="G114" s="84">
        <f t="shared" si="3"/>
        <v>302.18500384510531</v>
      </c>
      <c r="H114" s="43"/>
      <c r="I114" s="8"/>
      <c r="J114" s="8"/>
      <c r="K114" s="8"/>
      <c r="L114" s="8"/>
      <c r="M114" s="8"/>
      <c r="N114" s="8"/>
      <c r="O114" s="8"/>
      <c r="P114" s="8"/>
      <c r="Q114" s="8"/>
      <c r="R114" s="87"/>
      <c r="S114" s="88">
        <v>9.9600000000000009</v>
      </c>
      <c r="T114" s="87">
        <v>861</v>
      </c>
      <c r="U114" s="87">
        <v>3445</v>
      </c>
      <c r="V114" s="87">
        <v>931</v>
      </c>
      <c r="W114" s="87">
        <v>3726</v>
      </c>
      <c r="X114" s="89">
        <v>0.91</v>
      </c>
      <c r="Y114" s="8"/>
      <c r="Z114" s="8"/>
      <c r="AA114" s="8"/>
      <c r="AB114" s="8"/>
      <c r="AC114" s="8"/>
    </row>
    <row r="115" spans="1:29" ht="14.4">
      <c r="A115" s="58"/>
      <c r="B115" s="69">
        <v>85</v>
      </c>
      <c r="C115" s="43" t="s">
        <v>311</v>
      </c>
      <c r="D115" s="69">
        <v>0.23751142393912</v>
      </c>
      <c r="E115" s="43">
        <v>0.30115053833866401</v>
      </c>
      <c r="F115" s="71">
        <f t="shared" si="2"/>
        <v>30.115053833866401</v>
      </c>
      <c r="G115" s="84">
        <f t="shared" si="3"/>
        <v>308.07700072045327</v>
      </c>
      <c r="H115" s="43"/>
      <c r="I115" s="8"/>
      <c r="J115" s="8"/>
      <c r="K115" s="8"/>
      <c r="L115" s="8"/>
      <c r="M115" s="8"/>
      <c r="N115" s="8"/>
      <c r="O115" s="8"/>
      <c r="P115" s="8"/>
      <c r="Q115" s="8"/>
      <c r="R115" s="87"/>
      <c r="S115" s="88">
        <v>10.119999999999999</v>
      </c>
      <c r="T115" s="87">
        <v>870</v>
      </c>
      <c r="U115" s="87">
        <v>3480</v>
      </c>
      <c r="V115" s="87">
        <v>941</v>
      </c>
      <c r="W115" s="87">
        <v>3767</v>
      </c>
      <c r="X115" s="89">
        <v>0.92</v>
      </c>
      <c r="Y115" s="8"/>
      <c r="Z115" s="8"/>
      <c r="AA115" s="8"/>
      <c r="AB115" s="8"/>
      <c r="AC115" s="8"/>
    </row>
    <row r="116" spans="1:29" ht="14.4">
      <c r="A116" s="58"/>
      <c r="B116" s="69">
        <v>86</v>
      </c>
      <c r="C116" s="43" t="s">
        <v>312</v>
      </c>
      <c r="D116" s="69">
        <v>0.25455844122715698</v>
      </c>
      <c r="E116" s="43">
        <v>0.30695324504979798</v>
      </c>
      <c r="F116" s="71">
        <f t="shared" si="2"/>
        <v>30.695324504979798</v>
      </c>
      <c r="G116" s="84">
        <f t="shared" si="3"/>
        <v>314.01316968594335</v>
      </c>
      <c r="H116" s="43"/>
      <c r="I116" s="8"/>
      <c r="J116" s="8"/>
      <c r="K116" s="8"/>
      <c r="L116" s="8"/>
      <c r="M116" s="8"/>
      <c r="N116" s="8"/>
      <c r="O116" s="8"/>
      <c r="P116" s="8"/>
      <c r="Q116" s="8"/>
      <c r="R116" s="87"/>
      <c r="S116" s="88">
        <v>10.27</v>
      </c>
      <c r="T116" s="87">
        <v>879</v>
      </c>
      <c r="U116" s="87">
        <v>3515</v>
      </c>
      <c r="V116" s="87">
        <v>951</v>
      </c>
      <c r="W116" s="87">
        <v>3808</v>
      </c>
      <c r="X116" s="89">
        <v>0.93</v>
      </c>
      <c r="Y116" s="8"/>
      <c r="Z116" s="8"/>
      <c r="AA116" s="8"/>
      <c r="AB116" s="8"/>
      <c r="AC116" s="8"/>
    </row>
    <row r="117" spans="1:29" ht="14.4">
      <c r="A117" s="58"/>
      <c r="B117" s="69">
        <v>87</v>
      </c>
      <c r="C117" s="43" t="s">
        <v>313</v>
      </c>
      <c r="D117" s="69">
        <v>0.272828981971871</v>
      </c>
      <c r="E117" s="43">
        <v>0.312796827308224</v>
      </c>
      <c r="F117" s="71">
        <f t="shared" si="2"/>
        <v>31.279682730822401</v>
      </c>
      <c r="G117" s="84">
        <f t="shared" si="3"/>
        <v>319.99115433631317</v>
      </c>
      <c r="H117" s="43"/>
      <c r="I117" s="8"/>
      <c r="J117" s="8"/>
      <c r="K117" s="8"/>
      <c r="L117" s="8"/>
      <c r="M117" s="8"/>
      <c r="N117" s="8"/>
      <c r="O117" s="8"/>
      <c r="P117" s="8"/>
      <c r="Q117" s="8"/>
      <c r="R117" s="87"/>
      <c r="S117" s="88">
        <v>10.42</v>
      </c>
      <c r="T117" s="87">
        <v>887</v>
      </c>
      <c r="U117" s="87">
        <v>3550</v>
      </c>
      <c r="V117" s="87">
        <v>962</v>
      </c>
      <c r="W117" s="87">
        <v>3849</v>
      </c>
      <c r="X117" s="89">
        <v>0.94</v>
      </c>
      <c r="Y117" s="8"/>
      <c r="Z117" s="8"/>
      <c r="AA117" s="8"/>
      <c r="AB117" s="8"/>
      <c r="AC117" s="8"/>
    </row>
    <row r="118" spans="1:29" ht="14.4">
      <c r="A118" s="58"/>
      <c r="B118" s="69">
        <v>88</v>
      </c>
      <c r="C118" s="43" t="s">
        <v>314</v>
      </c>
      <c r="D118" s="69">
        <v>0.29241086268824401</v>
      </c>
      <c r="E118" s="43">
        <v>0.318679070691052</v>
      </c>
      <c r="F118" s="71">
        <f t="shared" si="2"/>
        <v>31.8679070691052</v>
      </c>
      <c r="G118" s="84">
        <f t="shared" si="3"/>
        <v>326.00868931694617</v>
      </c>
      <c r="H118" s="43"/>
      <c r="I118" s="8"/>
      <c r="J118" s="8"/>
      <c r="K118" s="8"/>
      <c r="L118" s="8"/>
      <c r="M118" s="8"/>
      <c r="N118" s="8"/>
      <c r="O118" s="8"/>
      <c r="P118" s="8"/>
      <c r="Q118" s="8"/>
      <c r="R118" s="87"/>
      <c r="S118" s="88">
        <v>10.58</v>
      </c>
      <c r="T118" s="87">
        <v>896</v>
      </c>
      <c r="U118" s="87">
        <v>3585</v>
      </c>
      <c r="V118" s="87">
        <v>972</v>
      </c>
      <c r="W118" s="87">
        <v>3890</v>
      </c>
      <c r="X118" s="89">
        <v>0.95</v>
      </c>
      <c r="Y118" s="8"/>
      <c r="Z118" s="8"/>
      <c r="AA118" s="8"/>
      <c r="AB118" s="8"/>
      <c r="AC118" s="8"/>
    </row>
    <row r="119" spans="1:29" ht="14.4">
      <c r="A119" s="58"/>
      <c r="B119" s="69">
        <v>89</v>
      </c>
      <c r="C119" s="43" t="s">
        <v>315</v>
      </c>
      <c r="D119" s="69">
        <v>0.31339820278660402</v>
      </c>
      <c r="E119" s="43">
        <v>0.32459785055047102</v>
      </c>
      <c r="F119" s="71">
        <f t="shared" si="2"/>
        <v>32.459785055047099</v>
      </c>
      <c r="G119" s="84">
        <f t="shared" si="3"/>
        <v>332.06360111313188</v>
      </c>
      <c r="H119" s="43"/>
      <c r="I119" s="8"/>
      <c r="J119" s="8"/>
      <c r="K119" s="8"/>
      <c r="L119" s="8"/>
      <c r="M119" s="8"/>
      <c r="N119" s="8"/>
      <c r="O119" s="8"/>
      <c r="P119" s="8"/>
      <c r="Q119" s="8"/>
      <c r="R119" s="87"/>
      <c r="S119" s="88">
        <v>10.73</v>
      </c>
      <c r="T119" s="87">
        <v>905</v>
      </c>
      <c r="U119" s="87">
        <v>3620</v>
      </c>
      <c r="V119" s="87">
        <v>982</v>
      </c>
      <c r="W119" s="87">
        <v>3931</v>
      </c>
      <c r="X119" s="89">
        <v>0.96</v>
      </c>
      <c r="Y119" s="8"/>
      <c r="Z119" s="8"/>
      <c r="AA119" s="8"/>
      <c r="AB119" s="8"/>
      <c r="AC119" s="8"/>
    </row>
    <row r="120" spans="1:29" ht="14.4">
      <c r="A120" s="58"/>
      <c r="B120" s="69">
        <v>90</v>
      </c>
      <c r="C120" s="43" t="s">
        <v>316</v>
      </c>
      <c r="D120" s="69">
        <v>0.33589187695325001</v>
      </c>
      <c r="E120" s="43">
        <v>0.33055113198035302</v>
      </c>
      <c r="F120" s="71">
        <f t="shared" si="2"/>
        <v>33.055113198035301</v>
      </c>
      <c r="G120" s="84">
        <f t="shared" si="3"/>
        <v>338.15380801590112</v>
      </c>
      <c r="H120" s="43"/>
      <c r="I120" s="8"/>
      <c r="J120" s="8"/>
      <c r="K120" s="8"/>
      <c r="L120" s="8"/>
      <c r="M120" s="8"/>
      <c r="N120" s="8"/>
      <c r="O120" s="8"/>
      <c r="P120" s="8"/>
      <c r="Q120" s="8"/>
      <c r="R120" s="87"/>
      <c r="S120" s="88">
        <v>10.89</v>
      </c>
      <c r="T120" s="87">
        <v>914</v>
      </c>
      <c r="U120" s="87">
        <v>3655</v>
      </c>
      <c r="V120" s="87">
        <v>992</v>
      </c>
      <c r="W120" s="87">
        <v>3972</v>
      </c>
      <c r="X120" s="89">
        <v>0.97</v>
      </c>
      <c r="Y120" s="8"/>
      <c r="Z120" s="8"/>
      <c r="AA120" s="8"/>
      <c r="AB120" s="8"/>
      <c r="AC120" s="8"/>
    </row>
    <row r="121" spans="1:29" ht="14.4">
      <c r="A121" s="58"/>
      <c r="B121" s="69">
        <v>91</v>
      </c>
      <c r="C121" s="43" t="s">
        <v>317</v>
      </c>
      <c r="D121" s="69">
        <v>0.36</v>
      </c>
      <c r="E121" s="43">
        <v>0.33653696932251997</v>
      </c>
      <c r="F121" s="71">
        <f t="shared" si="2"/>
        <v>33.653696932251997</v>
      </c>
      <c r="G121" s="84">
        <f t="shared" si="3"/>
        <v>344.27731961693792</v>
      </c>
      <c r="H121" s="43"/>
      <c r="I121" s="8"/>
      <c r="J121" s="8"/>
      <c r="K121" s="8"/>
      <c r="L121" s="8"/>
      <c r="M121" s="8"/>
      <c r="N121" s="8"/>
      <c r="O121" s="8"/>
      <c r="P121" s="8"/>
      <c r="Q121" s="8"/>
      <c r="R121" s="87"/>
      <c r="S121" s="88">
        <v>11.04</v>
      </c>
      <c r="T121" s="87">
        <v>922</v>
      </c>
      <c r="U121" s="87">
        <v>3690</v>
      </c>
      <c r="V121" s="87">
        <v>1003</v>
      </c>
      <c r="W121" s="87">
        <v>4013</v>
      </c>
      <c r="X121" s="89">
        <v>0.98</v>
      </c>
      <c r="Y121" s="8"/>
      <c r="Z121" s="8"/>
      <c r="AA121" s="8"/>
      <c r="AB121" s="8"/>
      <c r="AC121" s="8"/>
    </row>
    <row r="122" spans="1:29" ht="14.4">
      <c r="A122" s="58"/>
      <c r="B122" s="69">
        <v>92</v>
      </c>
      <c r="C122" s="43" t="s">
        <v>318</v>
      </c>
      <c r="D122" s="69">
        <v>0.38583844651306498</v>
      </c>
      <c r="E122" s="43">
        <v>0.34255350529096001</v>
      </c>
      <c r="F122" s="71">
        <f t="shared" si="2"/>
        <v>34.255350529095999</v>
      </c>
      <c r="G122" s="84">
        <f t="shared" si="3"/>
        <v>350.43223591265212</v>
      </c>
      <c r="H122" s="43"/>
      <c r="I122" s="8"/>
      <c r="J122" s="8"/>
      <c r="K122" s="8"/>
      <c r="L122" s="8"/>
      <c r="M122" s="8"/>
      <c r="N122" s="8"/>
      <c r="O122" s="8"/>
      <c r="P122" s="8"/>
      <c r="Q122" s="8"/>
      <c r="R122" s="87"/>
      <c r="S122" s="88">
        <v>11.2</v>
      </c>
      <c r="T122" s="87">
        <v>931</v>
      </c>
      <c r="U122" s="87">
        <v>3725</v>
      </c>
      <c r="V122" s="87">
        <v>1013</v>
      </c>
      <c r="W122" s="87">
        <v>4054</v>
      </c>
      <c r="X122" s="89">
        <v>0.99</v>
      </c>
      <c r="Y122" s="8"/>
      <c r="Z122" s="8"/>
      <c r="AA122" s="8"/>
      <c r="AB122" s="8"/>
      <c r="AC122" s="8"/>
    </row>
    <row r="123" spans="1:29" ht="14.4">
      <c r="A123" s="58"/>
      <c r="B123" s="69">
        <v>93</v>
      </c>
      <c r="C123" s="43" t="s">
        <v>319</v>
      </c>
      <c r="D123" s="69">
        <v>0.41353140779893199</v>
      </c>
      <c r="E123" s="43">
        <v>0.34859896950755997</v>
      </c>
      <c r="F123" s="71">
        <f t="shared" si="2"/>
        <v>34.859896950755996</v>
      </c>
      <c r="G123" s="84">
        <f t="shared" si="3"/>
        <v>356.61674580623384</v>
      </c>
      <c r="H123" s="43"/>
      <c r="I123" s="8"/>
      <c r="J123" s="8"/>
      <c r="K123" s="8"/>
      <c r="L123" s="8"/>
      <c r="M123" s="8"/>
      <c r="N123" s="8"/>
      <c r="O123" s="8"/>
      <c r="P123" s="8"/>
      <c r="Q123" s="8"/>
      <c r="R123" s="87"/>
      <c r="S123" s="88">
        <v>11.35</v>
      </c>
      <c r="T123" s="87">
        <v>940</v>
      </c>
      <c r="U123" s="87">
        <v>3760</v>
      </c>
      <c r="V123" s="87">
        <v>1023</v>
      </c>
      <c r="W123" s="87">
        <v>4095</v>
      </c>
      <c r="X123" s="89">
        <v>1</v>
      </c>
      <c r="Y123" s="8"/>
      <c r="Z123" s="8"/>
      <c r="AA123" s="8"/>
      <c r="AB123" s="8"/>
      <c r="AC123" s="8"/>
    </row>
    <row r="124" spans="1:29" ht="14.4">
      <c r="A124" s="58"/>
      <c r="B124" s="69">
        <v>94</v>
      </c>
      <c r="C124" s="43" t="s">
        <v>320</v>
      </c>
      <c r="D124" s="69">
        <v>0.44321198880416901</v>
      </c>
      <c r="E124" s="43">
        <v>0.35467167680462802</v>
      </c>
      <c r="F124" s="71">
        <f t="shared" si="2"/>
        <v>35.467167680462801</v>
      </c>
      <c r="G124" s="84">
        <f t="shared" si="3"/>
        <v>362.82912537113447</v>
      </c>
      <c r="H124" s="43"/>
      <c r="I124" s="8"/>
      <c r="J124" s="8"/>
      <c r="K124" s="8"/>
      <c r="L124" s="8"/>
      <c r="M124" s="8"/>
      <c r="N124" s="8"/>
      <c r="O124" s="8"/>
      <c r="P124" s="8"/>
      <c r="Q124" s="8"/>
      <c r="R124" s="8"/>
      <c r="S124" s="8"/>
      <c r="T124" s="8"/>
      <c r="U124" s="8"/>
      <c r="V124" s="8"/>
      <c r="W124" s="8"/>
      <c r="X124" s="8"/>
      <c r="Y124" s="8"/>
      <c r="Z124" s="8"/>
      <c r="AA124" s="8"/>
      <c r="AB124" s="8"/>
      <c r="AC124" s="8"/>
    </row>
    <row r="125" spans="1:29" ht="14.4">
      <c r="A125" s="58"/>
      <c r="B125" s="69">
        <v>95</v>
      </c>
      <c r="C125" s="43" t="s">
        <v>321</v>
      </c>
      <c r="D125" s="69">
        <v>0.47502284787824101</v>
      </c>
      <c r="E125" s="43">
        <v>0.36077002523937701</v>
      </c>
      <c r="F125" s="71">
        <f t="shared" si="2"/>
        <v>36.077002523937701</v>
      </c>
      <c r="G125" s="84">
        <f t="shared" si="3"/>
        <v>369.06773581988267</v>
      </c>
      <c r="H125" s="43"/>
      <c r="I125" s="8"/>
      <c r="J125" s="8"/>
      <c r="K125" s="8"/>
      <c r="L125" s="8"/>
      <c r="M125" s="8"/>
      <c r="N125" s="8"/>
      <c r="O125" s="8"/>
      <c r="P125" s="8"/>
      <c r="Q125" s="8"/>
      <c r="R125" s="8"/>
      <c r="S125" s="8"/>
      <c r="T125" s="8"/>
      <c r="U125" s="8"/>
      <c r="V125" s="8"/>
      <c r="W125" s="8"/>
      <c r="X125" s="8"/>
      <c r="Y125" s="8"/>
      <c r="Z125" s="8"/>
      <c r="AA125" s="8"/>
      <c r="AB125" s="8"/>
      <c r="AC125" s="8"/>
    </row>
    <row r="126" spans="1:29" ht="14.4">
      <c r="A126" s="58"/>
      <c r="B126" s="69">
        <v>96</v>
      </c>
      <c r="C126" s="43" t="s">
        <v>322</v>
      </c>
      <c r="D126" s="69">
        <v>0.50911688245431397</v>
      </c>
      <c r="E126" s="43">
        <v>0.36689249380417999</v>
      </c>
      <c r="F126" s="71">
        <f t="shared" si="2"/>
        <v>36.689249380417998</v>
      </c>
      <c r="G126" s="84">
        <f t="shared" si="3"/>
        <v>375.33102116167612</v>
      </c>
      <c r="H126" s="43"/>
      <c r="I126" s="8"/>
      <c r="J126" s="8"/>
      <c r="K126" s="8"/>
      <c r="L126" s="8"/>
      <c r="M126" s="8"/>
      <c r="N126" s="8"/>
      <c r="O126" s="8"/>
      <c r="P126" s="8"/>
      <c r="Q126" s="8"/>
      <c r="R126" s="8"/>
      <c r="S126" s="8"/>
      <c r="T126" s="8"/>
      <c r="U126" s="8"/>
      <c r="V126" s="8"/>
      <c r="W126" s="8"/>
      <c r="X126" s="8"/>
      <c r="Y126" s="8"/>
      <c r="Z126" s="8"/>
      <c r="AA126" s="8"/>
      <c r="AB126" s="8"/>
      <c r="AC126" s="8"/>
    </row>
    <row r="127" spans="1:29" ht="14.4">
      <c r="A127" s="58"/>
      <c r="B127" s="69">
        <v>97</v>
      </c>
      <c r="C127" s="43" t="s">
        <v>323</v>
      </c>
      <c r="D127" s="69">
        <v>0.545657963943743</v>
      </c>
      <c r="E127" s="43">
        <v>0.37303763998888101</v>
      </c>
      <c r="F127" s="71">
        <f t="shared" si="2"/>
        <v>37.303763998888101</v>
      </c>
      <c r="G127" s="84">
        <f t="shared" si="3"/>
        <v>381.61750570862529</v>
      </c>
      <c r="H127" s="43"/>
      <c r="I127" s="8"/>
      <c r="J127" s="8"/>
      <c r="K127" s="8"/>
      <c r="L127" s="8"/>
      <c r="M127" s="8"/>
      <c r="N127" s="8"/>
      <c r="O127" s="8"/>
      <c r="P127" s="8"/>
      <c r="Q127" s="8"/>
      <c r="R127" s="8"/>
      <c r="S127" s="8"/>
      <c r="T127" s="8"/>
      <c r="U127" s="8"/>
      <c r="V127" s="8"/>
      <c r="W127" s="8"/>
      <c r="X127" s="8"/>
      <c r="Y127" s="8"/>
      <c r="Z127" s="8"/>
      <c r="AA127" s="8"/>
      <c r="AB127" s="8"/>
      <c r="AC127" s="8"/>
    </row>
    <row r="128" spans="1:29" ht="14.4">
      <c r="A128" s="58"/>
      <c r="B128" s="69">
        <v>98</v>
      </c>
      <c r="C128" s="43" t="s">
        <v>324</v>
      </c>
      <c r="D128" s="69">
        <v>0.58482172537648902</v>
      </c>
      <c r="E128" s="43">
        <v>0.379204097262547</v>
      </c>
      <c r="F128" s="71">
        <f t="shared" si="2"/>
        <v>37.920409726254704</v>
      </c>
      <c r="G128" s="84">
        <f t="shared" si="3"/>
        <v>387.92579149958556</v>
      </c>
      <c r="H128" s="43"/>
      <c r="I128" s="8"/>
      <c r="J128" s="8"/>
      <c r="K128" s="8"/>
      <c r="L128" s="8"/>
      <c r="M128" s="8"/>
      <c r="N128" s="8"/>
      <c r="O128" s="8"/>
      <c r="P128" s="8"/>
      <c r="Q128" s="8"/>
      <c r="R128" s="8"/>
      <c r="S128" s="8"/>
      <c r="T128" s="8"/>
      <c r="U128" s="8"/>
      <c r="V128" s="8"/>
      <c r="W128" s="8"/>
      <c r="X128" s="8"/>
      <c r="Y128" s="8"/>
      <c r="Z128" s="8"/>
      <c r="AA128" s="8"/>
      <c r="AB128" s="8"/>
      <c r="AC128" s="8"/>
    </row>
    <row r="129" spans="1:29" ht="14.4">
      <c r="A129" s="58"/>
      <c r="B129" s="69">
        <v>99</v>
      </c>
      <c r="C129" s="43" t="s">
        <v>325</v>
      </c>
      <c r="D129" s="69">
        <v>0.62679640557320904</v>
      </c>
      <c r="E129" s="43">
        <v>0.385390572227441</v>
      </c>
      <c r="F129" s="71">
        <f t="shared" si="2"/>
        <v>38.539057222744098</v>
      </c>
      <c r="G129" s="84">
        <f t="shared" si="3"/>
        <v>394.25455538867214</v>
      </c>
      <c r="H129" s="43"/>
      <c r="I129" s="8"/>
      <c r="J129" s="8"/>
      <c r="K129" s="8"/>
      <c r="L129" s="8"/>
      <c r="M129" s="8"/>
      <c r="N129" s="8"/>
      <c r="O129" s="8"/>
      <c r="P129" s="8"/>
      <c r="Q129" s="8"/>
      <c r="R129" s="8"/>
      <c r="S129" s="8"/>
      <c r="T129" s="8"/>
      <c r="U129" s="8"/>
      <c r="V129" s="8"/>
      <c r="W129" s="8"/>
      <c r="X129" s="8"/>
      <c r="Y129" s="8"/>
      <c r="Z129" s="8"/>
      <c r="AA129" s="8"/>
      <c r="AB129" s="8"/>
      <c r="AC129" s="8"/>
    </row>
    <row r="130" spans="1:29" ht="14.4">
      <c r="A130" s="58"/>
      <c r="B130" s="69">
        <v>100</v>
      </c>
      <c r="C130" s="43" t="s">
        <v>326</v>
      </c>
      <c r="D130" s="69">
        <v>0.67178375390650102</v>
      </c>
      <c r="E130" s="43">
        <v>0.391595841963089</v>
      </c>
      <c r="F130" s="71">
        <f t="shared" si="2"/>
        <v>39.159584196308899</v>
      </c>
      <c r="G130" s="84">
        <f t="shared" si="3"/>
        <v>400.60254632824007</v>
      </c>
      <c r="H130" s="43"/>
      <c r="I130" s="8"/>
      <c r="J130" s="8"/>
      <c r="K130" s="8"/>
      <c r="L130" s="8"/>
      <c r="M130" s="8"/>
      <c r="N130" s="8"/>
      <c r="O130" s="8"/>
      <c r="P130" s="8"/>
      <c r="Q130" s="8"/>
      <c r="R130" s="8"/>
      <c r="S130" s="8"/>
      <c r="T130" s="8"/>
      <c r="U130" s="8"/>
      <c r="V130" s="8"/>
      <c r="W130" s="8"/>
      <c r="X130" s="8"/>
      <c r="Y130" s="8"/>
      <c r="Z130" s="8"/>
      <c r="AA130" s="8"/>
      <c r="AB130" s="8"/>
      <c r="AC130" s="8"/>
    </row>
    <row r="131" spans="1:29" ht="14.4">
      <c r="A131" s="58"/>
      <c r="B131" s="69">
        <v>101</v>
      </c>
      <c r="C131" s="43" t="s">
        <v>327</v>
      </c>
      <c r="D131" s="69">
        <v>0.72</v>
      </c>
      <c r="E131" s="43">
        <v>0.39781875116437199</v>
      </c>
      <c r="F131" s="71">
        <f t="shared" si="2"/>
        <v>39.781875116437199</v>
      </c>
      <c r="G131" s="84">
        <f t="shared" si="3"/>
        <v>406.96858244115253</v>
      </c>
      <c r="H131" s="43"/>
      <c r="I131" s="8"/>
      <c r="J131" s="8"/>
      <c r="K131" s="8"/>
      <c r="L131" s="8"/>
      <c r="M131" s="8"/>
      <c r="N131" s="8"/>
      <c r="O131" s="8"/>
      <c r="P131" s="8"/>
      <c r="Q131" s="8"/>
      <c r="R131" s="8"/>
      <c r="S131" s="8"/>
      <c r="T131" s="8"/>
      <c r="U131" s="8"/>
      <c r="V131" s="8"/>
      <c r="W131" s="8"/>
      <c r="X131" s="8"/>
      <c r="Y131" s="8"/>
      <c r="Z131" s="8"/>
      <c r="AA131" s="8"/>
      <c r="AB131" s="8"/>
      <c r="AC131" s="8"/>
    </row>
    <row r="132" spans="1:29" ht="14.4">
      <c r="A132" s="58"/>
      <c r="B132" s="69">
        <v>102</v>
      </c>
      <c r="C132" s="43" t="s">
        <v>328</v>
      </c>
      <c r="D132" s="69">
        <v>0.77167689302613096</v>
      </c>
      <c r="E132" s="43">
        <v>0.40405820927111302</v>
      </c>
      <c r="F132" s="71">
        <f t="shared" si="2"/>
        <v>40.4058209271113</v>
      </c>
      <c r="G132" s="84">
        <f t="shared" si="3"/>
        <v>413.35154808434862</v>
      </c>
      <c r="H132" s="43"/>
      <c r="I132" s="8"/>
      <c r="J132" s="8"/>
      <c r="K132" s="8"/>
      <c r="L132" s="8"/>
      <c r="M132" s="8"/>
      <c r="N132" s="8"/>
      <c r="O132" s="8"/>
      <c r="P132" s="8"/>
      <c r="Q132" s="8"/>
      <c r="R132" s="8"/>
      <c r="S132" s="8"/>
      <c r="T132" s="8"/>
      <c r="U132" s="8"/>
      <c r="V132" s="8"/>
      <c r="W132" s="8"/>
      <c r="X132" s="8"/>
      <c r="Y132" s="8"/>
      <c r="Z132" s="8"/>
      <c r="AA132" s="8"/>
      <c r="AB132" s="8"/>
      <c r="AC132" s="8"/>
    </row>
    <row r="133" spans="1:29" ht="14.4">
      <c r="A133" s="58"/>
      <c r="B133" s="69">
        <v>103</v>
      </c>
      <c r="C133" s="43" t="s">
        <v>329</v>
      </c>
      <c r="D133" s="69">
        <v>0.82706281559786499</v>
      </c>
      <c r="E133" s="43">
        <v>0.41031318766434299</v>
      </c>
      <c r="F133" s="71">
        <f t="shared" si="2"/>
        <v>41.031318766434296</v>
      </c>
      <c r="G133" s="84">
        <f t="shared" si="3"/>
        <v>419.75039098062291</v>
      </c>
      <c r="H133" s="43"/>
      <c r="I133" s="8"/>
      <c r="J133" s="8"/>
      <c r="K133" s="8"/>
      <c r="L133" s="8"/>
      <c r="M133" s="8"/>
      <c r="N133" s="8"/>
      <c r="O133" s="8"/>
      <c r="P133" s="8"/>
      <c r="Q133" s="8"/>
      <c r="R133" s="8"/>
      <c r="S133" s="8"/>
      <c r="T133" s="8"/>
      <c r="U133" s="8"/>
      <c r="V133" s="8"/>
      <c r="W133" s="8"/>
      <c r="X133" s="8"/>
      <c r="Y133" s="8"/>
      <c r="Z133" s="8"/>
      <c r="AA133" s="8"/>
      <c r="AB133" s="8"/>
      <c r="AC133" s="8"/>
    </row>
    <row r="134" spans="1:29" ht="14.4">
      <c r="A134" s="58"/>
      <c r="B134" s="69">
        <v>104</v>
      </c>
      <c r="C134" s="43" t="s">
        <v>330</v>
      </c>
      <c r="D134" s="69">
        <v>0.88642397760833902</v>
      </c>
      <c r="E134" s="43">
        <v>0.41658271680349102</v>
      </c>
      <c r="F134" s="71">
        <f t="shared" si="2"/>
        <v>41.658271680349102</v>
      </c>
      <c r="G134" s="84">
        <f t="shared" si="3"/>
        <v>426.16411928997132</v>
      </c>
      <c r="H134" s="43"/>
      <c r="I134" s="8"/>
      <c r="J134" s="8"/>
      <c r="K134" s="8"/>
      <c r="L134" s="8"/>
      <c r="M134" s="8"/>
      <c r="N134" s="8"/>
      <c r="O134" s="8"/>
      <c r="P134" s="8"/>
      <c r="Q134" s="8"/>
      <c r="R134" s="8"/>
      <c r="S134" s="8"/>
      <c r="T134" s="8"/>
      <c r="U134" s="8"/>
      <c r="V134" s="8"/>
      <c r="W134" s="8"/>
      <c r="X134" s="8"/>
      <c r="Y134" s="8"/>
      <c r="Z134" s="8"/>
      <c r="AA134" s="8"/>
      <c r="AB134" s="8"/>
      <c r="AC134" s="8"/>
    </row>
    <row r="135" spans="1:29" ht="14.4">
      <c r="A135" s="58"/>
      <c r="B135" s="69">
        <v>105</v>
      </c>
      <c r="C135" s="43" t="s">
        <v>331</v>
      </c>
      <c r="D135" s="69">
        <v>0.95004569575648301</v>
      </c>
      <c r="E135" s="43">
        <v>0.422865883484005</v>
      </c>
      <c r="F135" s="71">
        <f t="shared" si="2"/>
        <v>42.2865883484005</v>
      </c>
      <c r="G135" s="84">
        <f t="shared" si="3"/>
        <v>432.59179880413711</v>
      </c>
      <c r="H135" s="43"/>
      <c r="I135" s="8"/>
      <c r="J135" s="8"/>
      <c r="K135" s="8"/>
      <c r="L135" s="8"/>
      <c r="M135" s="8"/>
      <c r="N135" s="8"/>
      <c r="O135" s="8"/>
      <c r="P135" s="8"/>
      <c r="Q135" s="8"/>
      <c r="R135" s="8"/>
      <c r="S135" s="8"/>
      <c r="T135" s="8"/>
      <c r="U135" s="8"/>
      <c r="V135" s="8"/>
      <c r="W135" s="8"/>
      <c r="X135" s="8"/>
      <c r="Y135" s="8"/>
      <c r="Z135" s="8"/>
      <c r="AA135" s="8"/>
      <c r="AB135" s="8"/>
      <c r="AC135" s="8"/>
    </row>
    <row r="136" spans="1:29" ht="14.4">
      <c r="A136" s="58"/>
      <c r="B136" s="69">
        <v>106</v>
      </c>
      <c r="C136" s="43" t="s">
        <v>332</v>
      </c>
      <c r="D136" s="69">
        <v>1.0182337649086199</v>
      </c>
      <c r="E136" s="43">
        <v>0.42916182806529701</v>
      </c>
      <c r="F136" s="71">
        <f t="shared" si="2"/>
        <v>42.916182806529704</v>
      </c>
      <c r="G136" s="84">
        <f t="shared" si="3"/>
        <v>439.03255011079887</v>
      </c>
      <c r="H136" s="43"/>
      <c r="I136" s="8"/>
      <c r="J136" s="8"/>
      <c r="K136" s="8"/>
      <c r="L136" s="8"/>
      <c r="M136" s="8"/>
      <c r="N136" s="8"/>
      <c r="O136" s="8"/>
      <c r="P136" s="8"/>
      <c r="Q136" s="8"/>
      <c r="R136" s="8"/>
      <c r="S136" s="8"/>
      <c r="T136" s="8"/>
      <c r="U136" s="8"/>
      <c r="V136" s="8"/>
      <c r="W136" s="8"/>
      <c r="X136" s="8"/>
      <c r="Y136" s="8"/>
      <c r="Z136" s="8"/>
      <c r="AA136" s="8"/>
      <c r="AB136" s="8"/>
      <c r="AC136" s="8"/>
    </row>
    <row r="137" spans="1:29" ht="14.4">
      <c r="A137" s="58"/>
      <c r="B137" s="69">
        <v>107</v>
      </c>
      <c r="C137" s="43" t="s">
        <v>333</v>
      </c>
      <c r="D137" s="69">
        <v>1.09131592788748</v>
      </c>
      <c r="E137" s="43">
        <v>0.43546974182270298</v>
      </c>
      <c r="F137" s="71">
        <f t="shared" si="2"/>
        <v>43.546974182270297</v>
      </c>
      <c r="G137" s="84">
        <f t="shared" si="3"/>
        <v>445.48554588462514</v>
      </c>
      <c r="H137" s="43"/>
      <c r="I137" s="8"/>
      <c r="J137" s="8"/>
      <c r="K137" s="8"/>
      <c r="L137" s="8"/>
      <c r="M137" s="8"/>
      <c r="N137" s="8"/>
      <c r="O137" s="8"/>
      <c r="P137" s="8"/>
      <c r="Q137" s="8"/>
      <c r="R137" s="8"/>
      <c r="S137" s="8"/>
      <c r="T137" s="8"/>
      <c r="U137" s="8"/>
      <c r="V137" s="8"/>
      <c r="W137" s="8"/>
      <c r="X137" s="8"/>
      <c r="Y137" s="8"/>
      <c r="Z137" s="8"/>
      <c r="AA137" s="8"/>
      <c r="AB137" s="8"/>
      <c r="AC137" s="8"/>
    </row>
    <row r="138" spans="1:29" ht="14.4">
      <c r="A138" s="58"/>
      <c r="B138" s="69">
        <v>108</v>
      </c>
      <c r="C138" s="43" t="s">
        <v>334</v>
      </c>
      <c r="D138" s="69">
        <v>1.16964345075297</v>
      </c>
      <c r="E138" s="43">
        <v>0.441788864355805</v>
      </c>
      <c r="F138" s="71">
        <f t="shared" si="2"/>
        <v>44.178886435580502</v>
      </c>
      <c r="G138" s="84">
        <f t="shared" si="3"/>
        <v>451.95000823598849</v>
      </c>
      <c r="H138" s="43"/>
      <c r="I138" s="8"/>
      <c r="J138" s="8"/>
      <c r="K138" s="8"/>
      <c r="L138" s="8"/>
      <c r="M138" s="8"/>
      <c r="N138" s="8"/>
      <c r="O138" s="8"/>
      <c r="P138" s="8"/>
      <c r="Q138" s="8"/>
      <c r="R138" s="8"/>
      <c r="S138" s="8"/>
      <c r="T138" s="8"/>
      <c r="U138" s="8"/>
      <c r="V138" s="8"/>
      <c r="W138" s="8"/>
      <c r="X138" s="8"/>
      <c r="Y138" s="8"/>
      <c r="Z138" s="8"/>
      <c r="AA138" s="8"/>
      <c r="AB138" s="8"/>
      <c r="AC138" s="8"/>
    </row>
    <row r="139" spans="1:29" ht="14.4">
      <c r="A139" s="58"/>
      <c r="B139" s="69">
        <v>109</v>
      </c>
      <c r="C139" s="43" t="s">
        <v>335</v>
      </c>
      <c r="D139" s="69">
        <v>1.2535928111464101</v>
      </c>
      <c r="E139" s="43">
        <v>0.44811848099441098</v>
      </c>
      <c r="F139" s="71">
        <f t="shared" si="2"/>
        <v>44.8118480994411</v>
      </c>
      <c r="G139" s="84">
        <f t="shared" si="3"/>
        <v>458.42520605728242</v>
      </c>
      <c r="H139" s="43"/>
      <c r="I139" s="8"/>
      <c r="J139" s="8"/>
      <c r="K139" s="8"/>
      <c r="L139" s="8"/>
      <c r="M139" s="8"/>
      <c r="N139" s="8"/>
      <c r="O139" s="8"/>
      <c r="P139" s="8"/>
      <c r="Q139" s="8"/>
      <c r="R139" s="8"/>
      <c r="S139" s="8"/>
      <c r="T139" s="8"/>
      <c r="U139" s="8"/>
      <c r="V139" s="8"/>
      <c r="W139" s="8"/>
      <c r="X139" s="8"/>
      <c r="Y139" s="8"/>
      <c r="Z139" s="8"/>
      <c r="AA139" s="8"/>
      <c r="AB139" s="8"/>
      <c r="AC139" s="8"/>
    </row>
    <row r="140" spans="1:29" ht="14.4">
      <c r="A140" s="58"/>
      <c r="B140" s="69">
        <v>110</v>
      </c>
      <c r="C140" s="43" t="s">
        <v>336</v>
      </c>
      <c r="D140" s="69">
        <v>1.3435675078130001</v>
      </c>
      <c r="E140" s="43">
        <v>0.45445792056314199</v>
      </c>
      <c r="F140" s="71">
        <f t="shared" si="2"/>
        <v>45.445792056314197</v>
      </c>
      <c r="G140" s="84">
        <f t="shared" si="3"/>
        <v>464.91045273609427</v>
      </c>
      <c r="H140" s="43"/>
      <c r="I140" s="8"/>
      <c r="J140" s="8"/>
      <c r="K140" s="8"/>
      <c r="L140" s="8"/>
      <c r="M140" s="8"/>
      <c r="N140" s="8"/>
      <c r="O140" s="8"/>
      <c r="P140" s="8"/>
      <c r="Q140" s="8"/>
      <c r="R140" s="8"/>
      <c r="S140" s="8"/>
      <c r="T140" s="8"/>
      <c r="U140" s="8"/>
      <c r="V140" s="8"/>
      <c r="W140" s="8"/>
      <c r="X140" s="8"/>
      <c r="Y140" s="8"/>
      <c r="Z140" s="8"/>
      <c r="AA140" s="8"/>
      <c r="AB140" s="8"/>
      <c r="AC140" s="8"/>
    </row>
    <row r="141" spans="1:29" ht="14.4">
      <c r="A141" s="58"/>
      <c r="B141" s="69">
        <v>111</v>
      </c>
      <c r="C141" s="43" t="s">
        <v>337</v>
      </c>
      <c r="D141" s="69">
        <v>1.44</v>
      </c>
      <c r="E141" s="43">
        <v>0.46080655270816101</v>
      </c>
      <c r="F141" s="71">
        <f t="shared" si="2"/>
        <v>46.080655270816102</v>
      </c>
      <c r="G141" s="84">
        <f t="shared" si="3"/>
        <v>471.40510342044871</v>
      </c>
      <c r="H141" s="43"/>
      <c r="I141" s="8"/>
      <c r="J141" s="8"/>
      <c r="K141" s="8"/>
      <c r="L141" s="8"/>
      <c r="M141" s="8"/>
      <c r="N141" s="8"/>
      <c r="O141" s="8"/>
      <c r="P141" s="8"/>
      <c r="Q141" s="8"/>
      <c r="R141" s="8"/>
      <c r="S141" s="8"/>
      <c r="T141" s="8"/>
      <c r="U141" s="8"/>
      <c r="V141" s="8"/>
      <c r="W141" s="8"/>
      <c r="X141" s="8"/>
      <c r="Y141" s="8"/>
      <c r="Z141" s="8"/>
      <c r="AA141" s="8"/>
      <c r="AB141" s="8"/>
      <c r="AC141" s="8"/>
    </row>
    <row r="142" spans="1:29" ht="14.4">
      <c r="A142" s="58"/>
      <c r="B142" s="69">
        <v>112</v>
      </c>
      <c r="C142" s="43" t="s">
        <v>338</v>
      </c>
      <c r="D142" s="69">
        <v>1.5433537860522599</v>
      </c>
      <c r="E142" s="43">
        <v>0.46716378595694202</v>
      </c>
      <c r="F142" s="71">
        <f t="shared" si="2"/>
        <v>46.716378595694202</v>
      </c>
      <c r="G142" s="84">
        <f t="shared" si="3"/>
        <v>477.9085530339517</v>
      </c>
      <c r="H142" s="43"/>
      <c r="I142" s="8"/>
      <c r="J142" s="8"/>
      <c r="K142" s="8"/>
      <c r="L142" s="8"/>
      <c r="M142" s="8"/>
      <c r="N142" s="8"/>
      <c r="O142" s="8"/>
      <c r="P142" s="8"/>
      <c r="Q142" s="8"/>
      <c r="R142" s="8"/>
      <c r="S142" s="8"/>
      <c r="T142" s="8"/>
      <c r="U142" s="8"/>
      <c r="V142" s="8"/>
      <c r="W142" s="8"/>
      <c r="X142" s="8"/>
      <c r="Y142" s="8"/>
      <c r="Z142" s="8"/>
      <c r="AA142" s="8"/>
      <c r="AB142" s="8"/>
      <c r="AC142" s="8"/>
    </row>
    <row r="143" spans="1:29" ht="14.4">
      <c r="A143" s="58"/>
      <c r="B143" s="69">
        <v>113</v>
      </c>
      <c r="C143" s="43" t="s">
        <v>339</v>
      </c>
      <c r="D143" s="69">
        <v>1.65412563119573</v>
      </c>
      <c r="E143" s="43">
        <v>0.47352906535703398</v>
      </c>
      <c r="F143" s="71">
        <f t="shared" si="2"/>
        <v>47.352906535703397</v>
      </c>
      <c r="G143" s="84">
        <f t="shared" si="3"/>
        <v>484.42023386024579</v>
      </c>
      <c r="H143" s="43"/>
      <c r="I143" s="8"/>
      <c r="J143" s="8"/>
      <c r="K143" s="8"/>
      <c r="L143" s="8"/>
      <c r="M143" s="8"/>
      <c r="N143" s="8"/>
      <c r="O143" s="8"/>
      <c r="P143" s="8"/>
      <c r="Q143" s="8"/>
      <c r="R143" s="8"/>
      <c r="S143" s="8"/>
      <c r="T143" s="8"/>
      <c r="U143" s="8"/>
      <c r="V143" s="8"/>
      <c r="W143" s="8"/>
      <c r="X143" s="8"/>
      <c r="Y143" s="8"/>
      <c r="Z143" s="8"/>
      <c r="AA143" s="8"/>
      <c r="AB143" s="8"/>
      <c r="AC143" s="8"/>
    </row>
    <row r="144" spans="1:29" ht="14.4">
      <c r="A144" s="58"/>
      <c r="B144" s="69">
        <v>114</v>
      </c>
      <c r="C144" s="43" t="s">
        <v>340</v>
      </c>
      <c r="D144" s="69">
        <v>1.77284795521667</v>
      </c>
      <c r="E144" s="43">
        <v>0.47990187048961802</v>
      </c>
      <c r="F144" s="71">
        <f t="shared" si="2"/>
        <v>47.990187048961801</v>
      </c>
      <c r="G144" s="84">
        <f t="shared" si="3"/>
        <v>490.93961351087921</v>
      </c>
      <c r="H144" s="43"/>
      <c r="I144" s="8"/>
      <c r="J144" s="8"/>
      <c r="K144" s="8"/>
      <c r="L144" s="8"/>
      <c r="M144" s="8"/>
      <c r="N144" s="8"/>
      <c r="O144" s="8"/>
      <c r="P144" s="8"/>
      <c r="Q144" s="8"/>
      <c r="R144" s="8"/>
      <c r="S144" s="8"/>
      <c r="T144" s="8"/>
      <c r="U144" s="8"/>
      <c r="V144" s="8"/>
      <c r="W144" s="8"/>
      <c r="X144" s="8"/>
      <c r="Y144" s="8"/>
      <c r="Z144" s="8"/>
      <c r="AA144" s="8"/>
      <c r="AB144" s="8"/>
      <c r="AC144" s="8"/>
    </row>
    <row r="145" spans="1:29" ht="14.4">
      <c r="A145" s="58"/>
      <c r="B145" s="69">
        <v>115</v>
      </c>
      <c r="C145" s="43" t="s">
        <v>341</v>
      </c>
      <c r="D145" s="69">
        <v>1.90009139151296</v>
      </c>
      <c r="E145" s="43">
        <v>0.48628171347897797</v>
      </c>
      <c r="F145" s="71">
        <f t="shared" si="2"/>
        <v>48.628171347897798</v>
      </c>
      <c r="G145" s="84">
        <f t="shared" si="3"/>
        <v>497.46619288899444</v>
      </c>
      <c r="H145" s="43"/>
      <c r="I145" s="8"/>
      <c r="J145" s="8"/>
      <c r="K145" s="8"/>
      <c r="L145" s="8"/>
      <c r="M145" s="8"/>
      <c r="N145" s="8"/>
      <c r="O145" s="8"/>
      <c r="P145" s="8"/>
      <c r="Q145" s="8"/>
      <c r="R145" s="8"/>
      <c r="S145" s="8"/>
      <c r="T145" s="8"/>
      <c r="U145" s="8"/>
      <c r="V145" s="8"/>
      <c r="W145" s="8"/>
      <c r="X145" s="8"/>
      <c r="Y145" s="8"/>
      <c r="Z145" s="8"/>
      <c r="AA145" s="8"/>
      <c r="AB145" s="8"/>
      <c r="AC145" s="8"/>
    </row>
    <row r="146" spans="1:29" ht="14.4">
      <c r="A146" s="58"/>
      <c r="B146" s="69">
        <v>116</v>
      </c>
      <c r="C146" s="43" t="s">
        <v>342</v>
      </c>
      <c r="D146" s="69">
        <v>2.0364675298172501</v>
      </c>
      <c r="E146" s="43">
        <v>0.49266813697565098</v>
      </c>
      <c r="F146" s="71">
        <f t="shared" si="2"/>
        <v>49.266813697565098</v>
      </c>
      <c r="G146" s="84">
        <f t="shared" si="3"/>
        <v>503.99950412609098</v>
      </c>
      <c r="H146" s="43"/>
      <c r="I146" s="8"/>
      <c r="J146" s="8"/>
      <c r="K146" s="8"/>
      <c r="L146" s="8"/>
      <c r="M146" s="8"/>
      <c r="N146" s="8"/>
      <c r="O146" s="8"/>
      <c r="P146" s="8"/>
      <c r="Q146" s="8"/>
      <c r="R146" s="8"/>
      <c r="S146" s="8"/>
      <c r="T146" s="8"/>
      <c r="U146" s="8"/>
      <c r="V146" s="8"/>
      <c r="W146" s="8"/>
      <c r="X146" s="8"/>
      <c r="Y146" s="8"/>
      <c r="Z146" s="8"/>
      <c r="AA146" s="8"/>
      <c r="AB146" s="8"/>
      <c r="AC146" s="8"/>
    </row>
    <row r="147" spans="1:29" ht="14.4">
      <c r="A147" s="58"/>
      <c r="B147" s="69">
        <v>117</v>
      </c>
      <c r="C147" s="43" t="s">
        <v>343</v>
      </c>
      <c r="D147" s="69">
        <v>2.1826318557749702</v>
      </c>
      <c r="E147" s="43">
        <v>0.49906071262468799</v>
      </c>
      <c r="F147" s="71">
        <f t="shared" si="2"/>
        <v>49.906071262468799</v>
      </c>
      <c r="G147" s="84">
        <f t="shared" si="3"/>
        <v>510.53910901505583</v>
      </c>
      <c r="H147" s="43"/>
      <c r="I147" s="8"/>
      <c r="J147" s="8"/>
      <c r="K147" s="8"/>
      <c r="L147" s="8"/>
      <c r="M147" s="8"/>
      <c r="N147" s="8"/>
      <c r="O147" s="8"/>
      <c r="P147" s="8"/>
      <c r="Q147" s="8"/>
      <c r="R147" s="8"/>
      <c r="S147" s="8"/>
      <c r="T147" s="8"/>
      <c r="U147" s="8"/>
      <c r="V147" s="8"/>
      <c r="W147" s="8"/>
      <c r="X147" s="8"/>
      <c r="Y147" s="8"/>
      <c r="Z147" s="8"/>
      <c r="AA147" s="8"/>
      <c r="AB147" s="8"/>
      <c r="AC147" s="8"/>
    </row>
    <row r="148" spans="1:29" ht="14.4">
      <c r="A148" s="58"/>
      <c r="B148" s="69">
        <v>118</v>
      </c>
      <c r="C148" s="43" t="s">
        <v>344</v>
      </c>
      <c r="D148" s="69">
        <v>2.3392869015059499</v>
      </c>
      <c r="E148" s="43">
        <v>0.50545903913076295</v>
      </c>
      <c r="F148" s="71">
        <f t="shared" si="2"/>
        <v>50.545903913076295</v>
      </c>
      <c r="G148" s="84">
        <f t="shared" si="3"/>
        <v>517.08459703077051</v>
      </c>
      <c r="H148" s="43"/>
      <c r="I148" s="8"/>
      <c r="J148" s="8"/>
      <c r="K148" s="8"/>
      <c r="L148" s="8"/>
      <c r="M148" s="8"/>
      <c r="N148" s="8"/>
      <c r="O148" s="8"/>
      <c r="P148" s="8"/>
      <c r="Q148" s="8"/>
      <c r="R148" s="8"/>
      <c r="S148" s="8"/>
      <c r="T148" s="8"/>
      <c r="U148" s="8"/>
      <c r="V148" s="8"/>
      <c r="W148" s="8"/>
      <c r="X148" s="8"/>
      <c r="Y148" s="8"/>
      <c r="Z148" s="8"/>
      <c r="AA148" s="8"/>
      <c r="AB148" s="8"/>
      <c r="AC148" s="8"/>
    </row>
    <row r="149" spans="1:29" ht="14.4">
      <c r="A149" s="58"/>
      <c r="B149" s="69">
        <v>119</v>
      </c>
      <c r="C149" s="43" t="s">
        <v>345</v>
      </c>
      <c r="D149" s="69">
        <v>2.5071856222928299</v>
      </c>
      <c r="E149" s="43">
        <v>0.51186274067013604</v>
      </c>
      <c r="F149" s="71">
        <f t="shared" si="2"/>
        <v>51.186274067013606</v>
      </c>
      <c r="G149" s="84">
        <f t="shared" si="3"/>
        <v>523.63558370554915</v>
      </c>
      <c r="H149" s="43"/>
      <c r="I149" s="8"/>
      <c r="J149" s="8"/>
      <c r="K149" s="8"/>
      <c r="L149" s="8"/>
      <c r="M149" s="8"/>
      <c r="N149" s="8"/>
      <c r="O149" s="8"/>
      <c r="P149" s="8"/>
      <c r="Q149" s="8"/>
      <c r="R149" s="8"/>
      <c r="S149" s="8"/>
      <c r="T149" s="8"/>
      <c r="U149" s="8"/>
      <c r="V149" s="8"/>
      <c r="W149" s="8"/>
      <c r="X149" s="8"/>
      <c r="Y149" s="8"/>
      <c r="Z149" s="8"/>
      <c r="AA149" s="8"/>
      <c r="AB149" s="8"/>
      <c r="AC149" s="8"/>
    </row>
    <row r="150" spans="1:29" ht="14.4">
      <c r="A150" s="58"/>
      <c r="B150" s="69">
        <v>120</v>
      </c>
      <c r="C150" s="43" t="s">
        <v>346</v>
      </c>
      <c r="D150" s="69">
        <v>2.6871350156260001</v>
      </c>
      <c r="E150" s="43">
        <v>0.51827146553806303</v>
      </c>
      <c r="F150" s="71">
        <f t="shared" si="2"/>
        <v>51.827146553806301</v>
      </c>
      <c r="G150" s="84">
        <f t="shared" si="3"/>
        <v>530.19170924543846</v>
      </c>
      <c r="H150" s="43"/>
      <c r="I150" s="8"/>
      <c r="J150" s="8"/>
      <c r="K150" s="8"/>
      <c r="L150" s="8"/>
      <c r="M150" s="8"/>
      <c r="N150" s="8"/>
      <c r="O150" s="8"/>
      <c r="P150" s="8"/>
      <c r="Q150" s="8"/>
      <c r="R150" s="8"/>
      <c r="S150" s="8"/>
      <c r="T150" s="8"/>
      <c r="U150" s="8"/>
      <c r="V150" s="8"/>
      <c r="W150" s="8"/>
      <c r="X150" s="8"/>
      <c r="Y150" s="8"/>
      <c r="Z150" s="8"/>
      <c r="AA150" s="8"/>
      <c r="AB150" s="8"/>
      <c r="AC150" s="8"/>
    </row>
    <row r="151" spans="1:29" ht="14.4">
      <c r="A151" s="58"/>
      <c r="B151" s="69">
        <v>121</v>
      </c>
      <c r="C151" s="43" t="s">
        <v>347</v>
      </c>
      <c r="D151" s="69">
        <v>2.88</v>
      </c>
      <c r="E151" s="43">
        <v>0.52468488436523897</v>
      </c>
      <c r="F151" s="71">
        <f t="shared" si="2"/>
        <v>52.468488436523899</v>
      </c>
      <c r="G151" s="84">
        <f t="shared" si="3"/>
        <v>536.75263670563947</v>
      </c>
      <c r="H151" s="43"/>
      <c r="I151" s="8"/>
      <c r="J151" s="8"/>
      <c r="K151" s="8"/>
      <c r="L151" s="8"/>
      <c r="M151" s="8"/>
      <c r="N151" s="8"/>
      <c r="O151" s="8"/>
      <c r="P151" s="8"/>
      <c r="Q151" s="8"/>
      <c r="R151" s="8"/>
      <c r="S151" s="8"/>
      <c r="T151" s="8"/>
      <c r="U151" s="8"/>
      <c r="V151" s="8"/>
      <c r="W151" s="8"/>
      <c r="X151" s="8"/>
      <c r="Y151" s="8"/>
      <c r="Z151" s="8"/>
      <c r="AA151" s="8"/>
      <c r="AB151" s="8"/>
      <c r="AC151" s="8"/>
    </row>
    <row r="152" spans="1:29" ht="14.4">
      <c r="A152" s="58"/>
      <c r="B152" s="69">
        <v>122</v>
      </c>
      <c r="C152" s="43" t="s">
        <v>348</v>
      </c>
      <c r="D152" s="69">
        <v>3.0867075721045198</v>
      </c>
      <c r="E152" s="43">
        <v>0.53110268906259706</v>
      </c>
      <c r="F152" s="71">
        <f t="shared" si="2"/>
        <v>53.110268906259705</v>
      </c>
      <c r="G152" s="84">
        <f t="shared" si="3"/>
        <v>543.31805091103683</v>
      </c>
      <c r="H152" s="43"/>
      <c r="I152" s="8"/>
      <c r="J152" s="8"/>
      <c r="K152" s="8"/>
      <c r="L152" s="8"/>
      <c r="M152" s="8"/>
      <c r="N152" s="8"/>
      <c r="O152" s="8"/>
      <c r="P152" s="8"/>
      <c r="Q152" s="8"/>
      <c r="R152" s="8"/>
      <c r="S152" s="8"/>
      <c r="T152" s="8"/>
      <c r="U152" s="8"/>
      <c r="V152" s="8"/>
      <c r="W152" s="8"/>
      <c r="X152" s="8"/>
      <c r="Y152" s="8"/>
      <c r="Z152" s="8"/>
      <c r="AA152" s="8"/>
      <c r="AB152" s="8"/>
      <c r="AC152" s="8"/>
    </row>
    <row r="153" spans="1:29" ht="14.4">
      <c r="A153" s="58"/>
      <c r="B153" s="69">
        <v>123</v>
      </c>
      <c r="C153" s="43" t="s">
        <v>349</v>
      </c>
      <c r="D153" s="69">
        <v>3.3082512623914599</v>
      </c>
      <c r="E153" s="43">
        <v>0.53752459132282504</v>
      </c>
      <c r="F153" s="71">
        <f t="shared" si="2"/>
        <v>53.752459132282503</v>
      </c>
      <c r="G153" s="84">
        <f t="shared" si="3"/>
        <v>549.88765692325001</v>
      </c>
      <c r="H153" s="43"/>
      <c r="I153" s="8"/>
      <c r="J153" s="8"/>
      <c r="K153" s="8"/>
      <c r="L153" s="8"/>
      <c r="M153" s="8"/>
      <c r="N153" s="8"/>
      <c r="O153" s="8"/>
      <c r="P153" s="8"/>
      <c r="Q153" s="8"/>
      <c r="R153" s="8"/>
      <c r="S153" s="8"/>
      <c r="T153" s="8"/>
      <c r="U153" s="8"/>
      <c r="V153" s="8"/>
      <c r="W153" s="8"/>
      <c r="X153" s="8"/>
      <c r="Y153" s="8"/>
      <c r="Z153" s="8"/>
      <c r="AA153" s="8"/>
      <c r="AB153" s="8"/>
      <c r="AC153" s="8"/>
    </row>
    <row r="154" spans="1:29" ht="14.4">
      <c r="A154" s="58"/>
      <c r="B154" s="69">
        <v>124</v>
      </c>
      <c r="C154" s="43" t="s">
        <v>350</v>
      </c>
      <c r="D154" s="69">
        <v>3.5456959104333499</v>
      </c>
      <c r="E154" s="43">
        <v>0.54395032147938804</v>
      </c>
      <c r="F154" s="71">
        <f t="shared" si="2"/>
        <v>54.395032147938807</v>
      </c>
      <c r="G154" s="84">
        <f t="shared" si="3"/>
        <v>556.46117887341393</v>
      </c>
      <c r="H154" s="43"/>
      <c r="I154" s="8"/>
      <c r="J154" s="8"/>
      <c r="K154" s="8"/>
      <c r="L154" s="8"/>
      <c r="M154" s="8"/>
      <c r="N154" s="8"/>
      <c r="O154" s="8"/>
      <c r="P154" s="8"/>
      <c r="Q154" s="8"/>
      <c r="R154" s="8"/>
      <c r="S154" s="8"/>
      <c r="T154" s="8"/>
      <c r="U154" s="8"/>
      <c r="V154" s="8"/>
      <c r="W154" s="8"/>
      <c r="X154" s="8"/>
      <c r="Y154" s="8"/>
      <c r="Z154" s="8"/>
      <c r="AA154" s="8"/>
      <c r="AB154" s="8"/>
      <c r="AC154" s="8"/>
    </row>
    <row r="155" spans="1:29" ht="14.4">
      <c r="A155" s="58"/>
      <c r="B155" s="69">
        <v>125</v>
      </c>
      <c r="C155" s="43" t="s">
        <v>351</v>
      </c>
      <c r="D155" s="69">
        <v>3.8001827830259298</v>
      </c>
      <c r="E155" s="43">
        <v>0.55037962731274004</v>
      </c>
      <c r="F155" s="71">
        <f t="shared" si="2"/>
        <v>55.037962731274007</v>
      </c>
      <c r="G155" s="84">
        <f t="shared" si="3"/>
        <v>563.03835874093306</v>
      </c>
      <c r="H155" s="43"/>
      <c r="I155" s="8"/>
      <c r="J155" s="8"/>
      <c r="K155" s="8"/>
      <c r="L155" s="8"/>
      <c r="M155" s="8"/>
      <c r="N155" s="8"/>
      <c r="O155" s="8"/>
      <c r="P155" s="8"/>
      <c r="Q155" s="8"/>
      <c r="R155" s="8"/>
      <c r="S155" s="8"/>
      <c r="T155" s="8"/>
      <c r="U155" s="8"/>
      <c r="V155" s="8"/>
      <c r="W155" s="8"/>
      <c r="X155" s="8"/>
      <c r="Y155" s="8"/>
      <c r="Z155" s="8"/>
      <c r="AA155" s="8"/>
      <c r="AB155" s="8"/>
      <c r="AC155" s="8"/>
    </row>
    <row r="156" spans="1:29" ht="14.4">
      <c r="A156" s="58"/>
      <c r="B156" s="69">
        <v>126</v>
      </c>
      <c r="C156" s="43" t="s">
        <v>352</v>
      </c>
      <c r="D156" s="69">
        <v>4.07293505963451</v>
      </c>
      <c r="E156" s="43">
        <v>0.55681227295034097</v>
      </c>
      <c r="F156" s="71">
        <f t="shared" si="2"/>
        <v>55.681227295034098</v>
      </c>
      <c r="G156" s="84">
        <f t="shared" si="3"/>
        <v>569.61895522819884</v>
      </c>
      <c r="H156" s="43"/>
      <c r="I156" s="8"/>
      <c r="J156" s="8"/>
      <c r="K156" s="8"/>
      <c r="L156" s="8"/>
      <c r="M156" s="8"/>
      <c r="N156" s="8"/>
      <c r="O156" s="8"/>
      <c r="P156" s="8"/>
      <c r="Q156" s="8"/>
      <c r="R156" s="8"/>
      <c r="S156" s="8"/>
      <c r="T156" s="8"/>
      <c r="U156" s="8"/>
      <c r="V156" s="8"/>
      <c r="W156" s="8"/>
      <c r="X156" s="8"/>
      <c r="Y156" s="8"/>
      <c r="Z156" s="8"/>
      <c r="AA156" s="8"/>
      <c r="AB156" s="8"/>
      <c r="AC156" s="8"/>
    </row>
    <row r="157" spans="1:29" ht="14.4">
      <c r="A157" s="58"/>
      <c r="B157" s="69">
        <v>127</v>
      </c>
      <c r="C157" s="43" t="s">
        <v>353</v>
      </c>
      <c r="D157" s="69">
        <v>4.3652637115499404</v>
      </c>
      <c r="E157" s="43">
        <v>0.56324803786121402</v>
      </c>
      <c r="F157" s="71">
        <f t="shared" si="2"/>
        <v>56.3248037861214</v>
      </c>
      <c r="G157" s="84">
        <f t="shared" si="3"/>
        <v>576.20274273202199</v>
      </c>
      <c r="H157" s="43"/>
      <c r="I157" s="8"/>
      <c r="J157" s="8"/>
      <c r="K157" s="8"/>
      <c r="L157" s="8"/>
      <c r="M157" s="8"/>
      <c r="N157" s="8"/>
      <c r="O157" s="8"/>
      <c r="P157" s="8"/>
      <c r="Q157" s="8"/>
      <c r="R157" s="8"/>
      <c r="S157" s="8"/>
      <c r="T157" s="8"/>
      <c r="U157" s="8"/>
      <c r="V157" s="8"/>
      <c r="W157" s="8"/>
      <c r="X157" s="8"/>
      <c r="Y157" s="8"/>
      <c r="Z157" s="8"/>
      <c r="AA157" s="8"/>
      <c r="AB157" s="8"/>
      <c r="AC157" s="8"/>
    </row>
    <row r="158" spans="1:29" ht="14.4">
      <c r="A158" s="58"/>
      <c r="B158" s="69">
        <v>128</v>
      </c>
      <c r="C158" s="43" t="s">
        <v>354</v>
      </c>
      <c r="D158" s="69">
        <v>4.6785738030119104</v>
      </c>
      <c r="E158" s="43">
        <v>0.56968671588348896</v>
      </c>
      <c r="F158" s="71">
        <f t="shared" si="2"/>
        <v>56.968671588348897</v>
      </c>
      <c r="G158" s="84">
        <f t="shared" si="3"/>
        <v>582.78951034880924</v>
      </c>
      <c r="H158" s="43"/>
      <c r="I158" s="8"/>
      <c r="J158" s="8"/>
      <c r="K158" s="8"/>
      <c r="L158" s="8"/>
      <c r="M158" s="8"/>
      <c r="N158" s="8"/>
      <c r="O158" s="8"/>
      <c r="P158" s="8"/>
      <c r="Q158" s="8"/>
      <c r="R158" s="8"/>
      <c r="S158" s="8"/>
      <c r="T158" s="8"/>
      <c r="U158" s="8"/>
      <c r="V158" s="8"/>
      <c r="W158" s="8"/>
      <c r="X158" s="8"/>
      <c r="Y158" s="8"/>
      <c r="Z158" s="8"/>
      <c r="AA158" s="8"/>
      <c r="AB158" s="8"/>
      <c r="AC158" s="8"/>
    </row>
    <row r="159" spans="1:29" ht="14.4">
      <c r="A159" s="58"/>
      <c r="B159" s="69">
        <v>129</v>
      </c>
      <c r="C159" s="43" t="s">
        <v>355</v>
      </c>
      <c r="D159" s="69">
        <v>5.0143712445856696</v>
      </c>
      <c r="E159" s="43">
        <v>0.57612811434302802</v>
      </c>
      <c r="F159" s="71">
        <f t="shared" si="2"/>
        <v>57.612811434302799</v>
      </c>
      <c r="G159" s="84">
        <f t="shared" si="3"/>
        <v>589.37906097291761</v>
      </c>
      <c r="H159" s="43"/>
      <c r="I159" s="8"/>
      <c r="J159" s="8"/>
      <c r="K159" s="8"/>
      <c r="L159" s="8"/>
      <c r="M159" s="8"/>
      <c r="N159" s="8"/>
      <c r="O159" s="8"/>
      <c r="P159" s="8"/>
      <c r="Q159" s="8"/>
      <c r="R159" s="8"/>
      <c r="S159" s="8"/>
      <c r="T159" s="8"/>
      <c r="U159" s="8"/>
      <c r="V159" s="8"/>
      <c r="W159" s="8"/>
      <c r="X159" s="8"/>
      <c r="Y159" s="8"/>
      <c r="Z159" s="8"/>
      <c r="AA159" s="8"/>
      <c r="AB159" s="8"/>
      <c r="AC159" s="8"/>
    </row>
    <row r="160" spans="1:29" ht="14.4">
      <c r="A160" s="58"/>
      <c r="B160" s="69">
        <v>130</v>
      </c>
      <c r="C160" s="43" t="s">
        <v>356</v>
      </c>
      <c r="D160" s="69">
        <v>5.37427003125201</v>
      </c>
      <c r="E160" s="43">
        <v>0.58257205309848503</v>
      </c>
      <c r="F160" s="71">
        <f t="shared" si="2"/>
        <v>58.257205309848501</v>
      </c>
      <c r="G160" s="84">
        <f t="shared" si="3"/>
        <v>595.97121031975018</v>
      </c>
      <c r="H160" s="43"/>
      <c r="I160" s="8"/>
      <c r="J160" s="8"/>
      <c r="K160" s="8"/>
      <c r="L160" s="8"/>
      <c r="M160" s="8"/>
      <c r="N160" s="8"/>
      <c r="O160" s="8"/>
      <c r="P160" s="8"/>
      <c r="Q160" s="8"/>
      <c r="R160" s="8"/>
      <c r="S160" s="8"/>
      <c r="T160" s="8"/>
      <c r="U160" s="8"/>
      <c r="V160" s="8"/>
      <c r="W160" s="8"/>
      <c r="X160" s="8"/>
      <c r="Y160" s="8"/>
      <c r="Z160" s="8"/>
      <c r="AA160" s="8"/>
      <c r="AB160" s="8"/>
      <c r="AC160" s="8"/>
    </row>
    <row r="161" spans="1:29" ht="14.4">
      <c r="A161" s="58"/>
      <c r="B161" s="69">
        <v>131</v>
      </c>
      <c r="C161" s="43" t="s">
        <v>357</v>
      </c>
      <c r="D161" s="69">
        <v>5.76</v>
      </c>
      <c r="E161" s="43">
        <v>0.58901836387713302</v>
      </c>
      <c r="F161" s="71">
        <f t="shared" si="2"/>
        <v>58.901836387713303</v>
      </c>
      <c r="G161" s="84">
        <f t="shared" si="3"/>
        <v>602.56578624630708</v>
      </c>
      <c r="H161" s="43"/>
      <c r="I161" s="8"/>
      <c r="J161" s="8"/>
      <c r="K161" s="8"/>
      <c r="L161" s="8"/>
      <c r="M161" s="8"/>
      <c r="N161" s="8"/>
      <c r="O161" s="8"/>
      <c r="P161" s="8"/>
      <c r="Q161" s="8"/>
      <c r="R161" s="8"/>
      <c r="S161" s="8"/>
      <c r="T161" s="8"/>
      <c r="U161" s="8"/>
      <c r="V161" s="8"/>
      <c r="W161" s="8"/>
      <c r="X161" s="8"/>
      <c r="Y161" s="8"/>
      <c r="Z161" s="8"/>
      <c r="AA161" s="8"/>
      <c r="AB161" s="8"/>
      <c r="AC161" s="8"/>
    </row>
    <row r="162" spans="1:29" ht="14.4">
      <c r="A162" s="58"/>
      <c r="B162" s="69">
        <v>132</v>
      </c>
      <c r="C162" s="43" t="s">
        <v>358</v>
      </c>
      <c r="D162" s="69">
        <v>6.1734151442090397</v>
      </c>
      <c r="E162" s="43">
        <v>0.59546688938479597</v>
      </c>
      <c r="F162" s="71">
        <f t="shared" si="2"/>
        <v>59.546688938479598</v>
      </c>
      <c r="G162" s="84">
        <f t="shared" si="3"/>
        <v>609.16262784064622</v>
      </c>
      <c r="H162" s="43"/>
      <c r="I162" s="8"/>
      <c r="J162" s="8"/>
      <c r="K162" s="8"/>
      <c r="L162" s="8"/>
      <c r="M162" s="8"/>
      <c r="N162" s="8"/>
      <c r="O162" s="8"/>
      <c r="P162" s="8"/>
      <c r="Q162" s="8"/>
      <c r="R162" s="8"/>
      <c r="S162" s="8"/>
      <c r="T162" s="8"/>
      <c r="U162" s="8"/>
      <c r="V162" s="8"/>
      <c r="W162" s="8"/>
      <c r="X162" s="8"/>
      <c r="Y162" s="8"/>
      <c r="Z162" s="8"/>
      <c r="AA162" s="8"/>
      <c r="AB162" s="8"/>
      <c r="AC162" s="8"/>
    </row>
    <row r="163" spans="1:29" ht="14.4">
      <c r="A163" s="58"/>
      <c r="B163" s="69">
        <v>133</v>
      </c>
      <c r="C163" s="43" t="s">
        <v>359</v>
      </c>
      <c r="D163" s="69">
        <v>6.6165025247829199</v>
      </c>
      <c r="E163" s="43">
        <v>0.60191748269740897</v>
      </c>
      <c r="F163" s="71">
        <f t="shared" si="2"/>
        <v>60.191748269740899</v>
      </c>
      <c r="G163" s="84">
        <f t="shared" si="3"/>
        <v>615.76158479944934</v>
      </c>
      <c r="H163" s="43"/>
      <c r="I163" s="8"/>
      <c r="J163" s="8"/>
      <c r="K163" s="8"/>
      <c r="L163" s="8"/>
      <c r="M163" s="8"/>
      <c r="N163" s="8"/>
      <c r="O163" s="8"/>
      <c r="P163" s="8"/>
      <c r="Q163" s="8"/>
      <c r="R163" s="8"/>
      <c r="S163" s="8"/>
      <c r="T163" s="8"/>
      <c r="U163" s="8"/>
      <c r="V163" s="8"/>
      <c r="W163" s="8"/>
      <c r="X163" s="8"/>
      <c r="Y163" s="8"/>
      <c r="Z163" s="8"/>
      <c r="AA163" s="8"/>
      <c r="AB163" s="8"/>
      <c r="AC163" s="8"/>
    </row>
    <row r="164" spans="1:29" ht="14.4">
      <c r="A164" s="58"/>
      <c r="B164" s="69">
        <v>134</v>
      </c>
      <c r="C164" s="43" t="s">
        <v>360</v>
      </c>
      <c r="D164" s="69">
        <v>7.0913918208667104</v>
      </c>
      <c r="E164" s="43">
        <v>0.60837000652074502</v>
      </c>
      <c r="F164" s="71">
        <f t="shared" si="2"/>
        <v>60.837000652074501</v>
      </c>
      <c r="G164" s="84">
        <f t="shared" si="3"/>
        <v>622.36251667072213</v>
      </c>
      <c r="H164" s="43"/>
      <c r="I164" s="8"/>
      <c r="J164" s="8"/>
      <c r="K164" s="8"/>
      <c r="L164" s="8"/>
      <c r="M164" s="8"/>
      <c r="N164" s="8"/>
      <c r="O164" s="8"/>
      <c r="P164" s="8"/>
      <c r="Q164" s="8"/>
      <c r="R164" s="8"/>
      <c r="S164" s="8"/>
      <c r="T164" s="8"/>
      <c r="U164" s="8"/>
      <c r="V164" s="8"/>
      <c r="W164" s="8"/>
      <c r="X164" s="8"/>
      <c r="Y164" s="8"/>
      <c r="Z164" s="8"/>
      <c r="AA164" s="8"/>
      <c r="AB164" s="8"/>
      <c r="AC164" s="8"/>
    </row>
    <row r="165" spans="1:29" ht="14.4">
      <c r="A165" s="58"/>
      <c r="B165" s="69">
        <v>135</v>
      </c>
      <c r="C165" s="43" t="s">
        <v>361</v>
      </c>
      <c r="D165" s="69">
        <v>7.6003655660518703</v>
      </c>
      <c r="E165" s="43">
        <v>0.614824332622946</v>
      </c>
      <c r="F165" s="71">
        <f t="shared" si="2"/>
        <v>61.482433262294599</v>
      </c>
      <c r="G165" s="84">
        <f t="shared" si="3"/>
        <v>628.9652922732738</v>
      </c>
      <c r="H165" s="43"/>
      <c r="I165" s="8"/>
      <c r="J165" s="8"/>
      <c r="K165" s="8"/>
      <c r="L165" s="8"/>
      <c r="M165" s="8"/>
      <c r="N165" s="8"/>
      <c r="O165" s="8"/>
      <c r="P165" s="8"/>
      <c r="Q165" s="8"/>
      <c r="R165" s="8"/>
      <c r="S165" s="8"/>
      <c r="T165" s="8"/>
      <c r="U165" s="8"/>
      <c r="V165" s="8"/>
      <c r="W165" s="8"/>
      <c r="X165" s="8"/>
      <c r="Y165" s="8"/>
      <c r="Z165" s="8"/>
      <c r="AA165" s="8"/>
      <c r="AB165" s="8"/>
      <c r="AC165" s="8"/>
    </row>
    <row r="166" spans="1:29" ht="14.4">
      <c r="A166" s="58"/>
      <c r="B166" s="69">
        <v>136</v>
      </c>
      <c r="C166" s="43" t="s">
        <v>362</v>
      </c>
      <c r="D166" s="69">
        <v>8.1458701192690199</v>
      </c>
      <c r="E166" s="43">
        <v>0.62128034122026599</v>
      </c>
      <c r="F166" s="71">
        <f t="shared" si="2"/>
        <v>62.128034122026598</v>
      </c>
      <c r="G166" s="84">
        <f t="shared" si="3"/>
        <v>635.56978906833206</v>
      </c>
      <c r="H166" s="43"/>
      <c r="I166" s="8"/>
      <c r="J166" s="8"/>
      <c r="K166" s="8"/>
      <c r="L166" s="8"/>
      <c r="M166" s="8"/>
      <c r="N166" s="8"/>
      <c r="O166" s="8"/>
      <c r="P166" s="8"/>
      <c r="Q166" s="8"/>
      <c r="R166" s="8"/>
      <c r="S166" s="8"/>
      <c r="T166" s="8"/>
      <c r="U166" s="8"/>
      <c r="V166" s="8"/>
      <c r="W166" s="8"/>
      <c r="X166" s="8"/>
      <c r="Y166" s="8"/>
      <c r="Z166" s="8"/>
      <c r="AA166" s="8"/>
      <c r="AB166" s="8"/>
      <c r="AC166" s="8"/>
    </row>
    <row r="167" spans="1:29" ht="14.4">
      <c r="A167" s="58"/>
      <c r="B167" s="69">
        <v>137</v>
      </c>
      <c r="C167" s="43" t="s">
        <v>363</v>
      </c>
      <c r="D167" s="69">
        <v>8.7305274230998897</v>
      </c>
      <c r="E167" s="43">
        <v>0.62773792043708099</v>
      </c>
      <c r="F167" s="71">
        <f t="shared" si="2"/>
        <v>62.773792043708099</v>
      </c>
      <c r="G167" s="84">
        <f t="shared" si="3"/>
        <v>642.17589260713385</v>
      </c>
      <c r="H167" s="43"/>
      <c r="I167" s="8"/>
      <c r="J167" s="8"/>
      <c r="K167" s="8"/>
      <c r="L167" s="8"/>
      <c r="M167" s="8"/>
      <c r="N167" s="8"/>
      <c r="O167" s="8"/>
      <c r="P167" s="8"/>
      <c r="Q167" s="8"/>
      <c r="R167" s="8"/>
      <c r="S167" s="8"/>
      <c r="T167" s="8"/>
      <c r="U167" s="8"/>
      <c r="V167" s="8"/>
      <c r="W167" s="8"/>
      <c r="X167" s="8"/>
      <c r="Y167" s="8"/>
      <c r="Z167" s="8"/>
      <c r="AA167" s="8"/>
      <c r="AB167" s="8"/>
      <c r="AC167" s="8"/>
    </row>
    <row r="168" spans="1:29" ht="14.4">
      <c r="A168" s="58"/>
      <c r="B168" s="69">
        <v>138</v>
      </c>
      <c r="C168" s="43" t="s">
        <v>364</v>
      </c>
      <c r="D168" s="69">
        <v>9.3571476060238297</v>
      </c>
      <c r="E168" s="43">
        <v>0.63419696577794304</v>
      </c>
      <c r="F168" s="71">
        <f t="shared" si="2"/>
        <v>63.419696577794305</v>
      </c>
      <c r="G168" s="84">
        <f t="shared" si="3"/>
        <v>648.78349599083572</v>
      </c>
      <c r="H168" s="43"/>
      <c r="I168" s="8"/>
      <c r="J168" s="8"/>
      <c r="K168" s="8"/>
      <c r="L168" s="8"/>
      <c r="M168" s="8"/>
      <c r="N168" s="8"/>
      <c r="O168" s="8"/>
      <c r="P168" s="8"/>
      <c r="Q168" s="8"/>
      <c r="R168" s="8"/>
      <c r="S168" s="8"/>
      <c r="T168" s="8"/>
      <c r="U168" s="8"/>
      <c r="V168" s="8"/>
      <c r="W168" s="8"/>
      <c r="X168" s="8"/>
      <c r="Y168" s="8"/>
      <c r="Z168" s="8"/>
      <c r="AA168" s="8"/>
      <c r="AB168" s="8"/>
      <c r="AC168" s="8"/>
    </row>
    <row r="169" spans="1:29" ht="14.4">
      <c r="A169" s="58"/>
      <c r="B169" s="69">
        <v>139</v>
      </c>
      <c r="C169" s="43" t="s">
        <v>365</v>
      </c>
      <c r="D169" s="69">
        <v>10.0287424891713</v>
      </c>
      <c r="E169" s="43">
        <v>0.64065737966984804</v>
      </c>
      <c r="F169" s="71">
        <f t="shared" si="2"/>
        <v>64.065737966984798</v>
      </c>
      <c r="G169" s="84">
        <f t="shared" si="3"/>
        <v>655.39249940225454</v>
      </c>
      <c r="H169" s="43"/>
      <c r="I169" s="8"/>
      <c r="J169" s="8"/>
      <c r="K169" s="8"/>
      <c r="L169" s="8"/>
      <c r="M169" s="8"/>
      <c r="N169" s="8"/>
      <c r="O169" s="8"/>
      <c r="P169" s="8"/>
      <c r="Q169" s="8"/>
      <c r="R169" s="8"/>
      <c r="S169" s="8"/>
      <c r="T169" s="8"/>
      <c r="U169" s="8"/>
      <c r="V169" s="8"/>
      <c r="W169" s="8"/>
      <c r="X169" s="8"/>
      <c r="Y169" s="8"/>
      <c r="Z169" s="8"/>
      <c r="AA169" s="8"/>
      <c r="AB169" s="8"/>
      <c r="AC169" s="8"/>
    </row>
    <row r="170" spans="1:29" ht="14.4">
      <c r="A170" s="58"/>
      <c r="B170" s="69">
        <v>140</v>
      </c>
      <c r="C170" s="43" t="s">
        <v>366</v>
      </c>
      <c r="D170" s="69">
        <v>10.748540062504</v>
      </c>
      <c r="E170" s="43">
        <v>0.64711907094432197</v>
      </c>
      <c r="F170" s="71">
        <f t="shared" si="2"/>
        <v>64.711907094432192</v>
      </c>
      <c r="G170" s="84">
        <f t="shared" si="3"/>
        <v>662.00280957604139</v>
      </c>
      <c r="H170" s="43"/>
      <c r="I170" s="8"/>
      <c r="J170" s="8"/>
      <c r="K170" s="8"/>
      <c r="L170" s="8"/>
      <c r="M170" s="8"/>
      <c r="N170" s="8"/>
      <c r="O170" s="8"/>
      <c r="P170" s="8"/>
      <c r="Q170" s="8"/>
      <c r="R170" s="8"/>
      <c r="S170" s="8"/>
      <c r="T170" s="8"/>
      <c r="U170" s="8"/>
      <c r="V170" s="8"/>
      <c r="W170" s="8"/>
      <c r="X170" s="8"/>
      <c r="Y170" s="8"/>
      <c r="Z170" s="8"/>
      <c r="AA170" s="8"/>
      <c r="AB170" s="8"/>
      <c r="AC170" s="8"/>
    </row>
    <row r="171" spans="1:29" ht="14.4">
      <c r="A171" s="58"/>
      <c r="B171" s="69">
        <v>141</v>
      </c>
      <c r="C171" s="43" t="s">
        <v>367</v>
      </c>
      <c r="D171" s="69">
        <v>11.52</v>
      </c>
      <c r="E171" s="43">
        <v>0.65358195460069901</v>
      </c>
      <c r="F171" s="71">
        <f t="shared" si="2"/>
        <v>65.358195460069908</v>
      </c>
      <c r="G171" s="84">
        <f t="shared" si="3"/>
        <v>668.61433955651512</v>
      </c>
      <c r="H171" s="43"/>
      <c r="I171" s="8"/>
      <c r="J171" s="8"/>
      <c r="K171" s="8"/>
      <c r="L171" s="8"/>
      <c r="M171" s="8"/>
      <c r="N171" s="8"/>
      <c r="O171" s="8"/>
      <c r="P171" s="8"/>
      <c r="Q171" s="8"/>
      <c r="R171" s="8"/>
      <c r="S171" s="8"/>
      <c r="T171" s="8"/>
      <c r="U171" s="8"/>
      <c r="V171" s="8"/>
      <c r="W171" s="8"/>
      <c r="X171" s="8"/>
      <c r="Y171" s="8"/>
      <c r="Z171" s="8"/>
      <c r="AA171" s="8"/>
      <c r="AB171" s="8"/>
      <c r="AC171" s="8"/>
    </row>
    <row r="172" spans="1:29" ht="14.4">
      <c r="A172" s="58"/>
      <c r="B172" s="69">
        <v>142</v>
      </c>
      <c r="C172" s="43" t="s">
        <v>368</v>
      </c>
      <c r="D172" s="69">
        <v>12.346830288417999</v>
      </c>
      <c r="E172" s="43">
        <v>0.66004595112828102</v>
      </c>
      <c r="F172" s="71">
        <f t="shared" si="2"/>
        <v>66.004595112828099</v>
      </c>
      <c r="G172" s="84">
        <f t="shared" si="3"/>
        <v>675.22700800423149</v>
      </c>
      <c r="H172" s="43"/>
      <c r="I172" s="8"/>
      <c r="J172" s="8"/>
      <c r="K172" s="8"/>
      <c r="L172" s="8"/>
      <c r="M172" s="8"/>
      <c r="N172" s="8"/>
      <c r="O172" s="8"/>
      <c r="P172" s="8"/>
      <c r="Q172" s="8"/>
      <c r="R172" s="8"/>
      <c r="S172" s="8"/>
      <c r="T172" s="8"/>
      <c r="U172" s="8"/>
      <c r="V172" s="8"/>
      <c r="W172" s="8"/>
      <c r="X172" s="8"/>
      <c r="Y172" s="8"/>
      <c r="Z172" s="8"/>
      <c r="AA172" s="8"/>
      <c r="AB172" s="8"/>
      <c r="AC172" s="8"/>
    </row>
    <row r="173" spans="1:29" ht="14.4">
      <c r="A173" s="58"/>
      <c r="B173" s="69">
        <v>143</v>
      </c>
      <c r="C173" s="43" t="s">
        <v>369</v>
      </c>
      <c r="D173" s="69">
        <v>13.233005049565801</v>
      </c>
      <c r="E173" s="43">
        <v>0.66651098633550998</v>
      </c>
      <c r="F173" s="71">
        <f t="shared" si="2"/>
        <v>66.651098633551001</v>
      </c>
      <c r="G173" s="84">
        <f t="shared" si="3"/>
        <v>681.84073902122668</v>
      </c>
      <c r="H173" s="43"/>
      <c r="I173" s="8"/>
      <c r="J173" s="8"/>
      <c r="K173" s="8"/>
      <c r="L173" s="8"/>
      <c r="M173" s="8"/>
      <c r="N173" s="8"/>
      <c r="O173" s="8"/>
      <c r="P173" s="8"/>
      <c r="Q173" s="8"/>
      <c r="R173" s="8"/>
      <c r="S173" s="8"/>
      <c r="T173" s="8"/>
      <c r="U173" s="8"/>
      <c r="V173" s="8"/>
      <c r="W173" s="8"/>
      <c r="X173" s="8"/>
      <c r="Y173" s="8"/>
      <c r="Z173" s="8"/>
      <c r="AA173" s="8"/>
      <c r="AB173" s="8"/>
      <c r="AC173" s="8"/>
    </row>
    <row r="174" spans="1:29" ht="14.4">
      <c r="A174" s="58"/>
      <c r="B174" s="69">
        <v>144</v>
      </c>
      <c r="C174" s="43" t="s">
        <v>370</v>
      </c>
      <c r="D174" s="69">
        <v>14.182783641733399</v>
      </c>
      <c r="E174" s="43">
        <v>0.67297699098018704</v>
      </c>
      <c r="F174" s="71">
        <f t="shared" si="2"/>
        <v>67.297699098018711</v>
      </c>
      <c r="G174" s="84">
        <f t="shared" si="3"/>
        <v>688.45546177273138</v>
      </c>
      <c r="H174" s="43"/>
      <c r="I174" s="8"/>
      <c r="J174" s="8"/>
      <c r="K174" s="8"/>
      <c r="L174" s="8"/>
      <c r="M174" s="8"/>
      <c r="N174" s="8"/>
      <c r="O174" s="8"/>
      <c r="P174" s="8"/>
      <c r="Q174" s="8"/>
      <c r="R174" s="8"/>
      <c r="S174" s="8"/>
      <c r="T174" s="8"/>
      <c r="U174" s="8"/>
      <c r="V174" s="8"/>
      <c r="W174" s="8"/>
      <c r="X174" s="8"/>
      <c r="Y174" s="8"/>
      <c r="Z174" s="8"/>
      <c r="AA174" s="8"/>
      <c r="AB174" s="8"/>
      <c r="AC174" s="8"/>
    </row>
    <row r="175" spans="1:29" ht="14.4">
      <c r="A175" s="58"/>
      <c r="B175" s="69">
        <v>145</v>
      </c>
      <c r="C175" s="43" t="s">
        <v>371</v>
      </c>
      <c r="D175" s="69">
        <v>15.2007311321037</v>
      </c>
      <c r="E175" s="43">
        <v>0.67944390042246405</v>
      </c>
      <c r="F175" s="71">
        <f t="shared" si="2"/>
        <v>67.944390042246411</v>
      </c>
      <c r="G175" s="84">
        <f t="shared" si="3"/>
        <v>695.07111013218071</v>
      </c>
      <c r="H175" s="43"/>
      <c r="I175" s="8"/>
      <c r="J175" s="8"/>
      <c r="K175" s="8"/>
      <c r="L175" s="8"/>
      <c r="M175" s="8"/>
      <c r="N175" s="8"/>
      <c r="O175" s="8"/>
      <c r="P175" s="8"/>
      <c r="Q175" s="8"/>
      <c r="R175" s="8"/>
      <c r="S175" s="8"/>
      <c r="T175" s="8"/>
      <c r="U175" s="8"/>
      <c r="V175" s="8"/>
      <c r="W175" s="8"/>
      <c r="X175" s="8"/>
      <c r="Y175" s="8"/>
      <c r="Z175" s="8"/>
      <c r="AA175" s="8"/>
      <c r="AB175" s="8"/>
      <c r="AC175" s="8"/>
    </row>
    <row r="176" spans="1:29" ht="14.4">
      <c r="A176" s="58"/>
      <c r="B176" s="69">
        <v>146</v>
      </c>
      <c r="C176" s="43" t="s">
        <v>372</v>
      </c>
      <c r="D176" s="69">
        <v>16.291740238538001</v>
      </c>
      <c r="E176" s="43">
        <v>0.68591165430993195</v>
      </c>
      <c r="F176" s="71">
        <f t="shared" si="2"/>
        <v>68.5911654309932</v>
      </c>
      <c r="G176" s="84">
        <f t="shared" si="3"/>
        <v>701.68762235906036</v>
      </c>
      <c r="H176" s="43"/>
      <c r="I176" s="8"/>
      <c r="J176" s="8"/>
      <c r="K176" s="8"/>
      <c r="L176" s="8"/>
      <c r="M176" s="8"/>
      <c r="N176" s="8"/>
      <c r="O176" s="8"/>
      <c r="P176" s="8"/>
      <c r="Q176" s="8"/>
      <c r="R176" s="8"/>
      <c r="S176" s="8"/>
      <c r="T176" s="8"/>
      <c r="U176" s="8"/>
      <c r="V176" s="8"/>
      <c r="W176" s="8"/>
      <c r="X176" s="8"/>
      <c r="Y176" s="8"/>
      <c r="Z176" s="8"/>
      <c r="AA176" s="8"/>
      <c r="AB176" s="8"/>
      <c r="AC176" s="8"/>
    </row>
    <row r="177" spans="1:29" ht="14.4">
      <c r="A177" s="58"/>
      <c r="B177" s="69">
        <v>147</v>
      </c>
      <c r="C177" s="43" t="s">
        <v>373</v>
      </c>
      <c r="D177" s="69">
        <v>17.461054846199701</v>
      </c>
      <c r="E177" s="43">
        <v>0.69238019626097302</v>
      </c>
      <c r="F177" s="71">
        <f t="shared" si="2"/>
        <v>69.238019626097298</v>
      </c>
      <c r="G177" s="84">
        <f t="shared" si="3"/>
        <v>708.30494077497542</v>
      </c>
      <c r="H177" s="43"/>
      <c r="I177" s="8"/>
      <c r="J177" s="8"/>
      <c r="K177" s="8"/>
      <c r="L177" s="8"/>
      <c r="M177" s="8"/>
      <c r="N177" s="8"/>
      <c r="O177" s="8"/>
      <c r="P177" s="8"/>
      <c r="Q177" s="8"/>
      <c r="R177" s="8"/>
      <c r="S177" s="8"/>
      <c r="T177" s="8"/>
      <c r="U177" s="8"/>
      <c r="V177" s="8"/>
      <c r="W177" s="8"/>
      <c r="X177" s="8"/>
      <c r="Y177" s="8"/>
      <c r="Z177" s="8"/>
      <c r="AA177" s="8"/>
      <c r="AB177" s="8"/>
      <c r="AC177" s="8"/>
    </row>
    <row r="178" spans="1:29" ht="14.4">
      <c r="A178" s="58"/>
      <c r="B178" s="69">
        <v>148</v>
      </c>
      <c r="C178" s="43" t="s">
        <v>374</v>
      </c>
      <c r="D178" s="69">
        <v>18.714295212047599</v>
      </c>
      <c r="E178" s="43">
        <v>0.69884947364086103</v>
      </c>
      <c r="F178" s="71">
        <f t="shared" si="2"/>
        <v>69.884947364086102</v>
      </c>
      <c r="G178" s="84">
        <f t="shared" si="3"/>
        <v>714.92301153460085</v>
      </c>
      <c r="H178" s="43"/>
      <c r="I178" s="8"/>
      <c r="J178" s="8"/>
      <c r="K178" s="8"/>
      <c r="L178" s="8"/>
      <c r="M178" s="8"/>
      <c r="N178" s="8"/>
      <c r="O178" s="8"/>
      <c r="P178" s="8"/>
      <c r="Q178" s="8"/>
      <c r="R178" s="8"/>
      <c r="S178" s="8"/>
      <c r="T178" s="8"/>
      <c r="U178" s="8"/>
      <c r="V178" s="8"/>
      <c r="W178" s="8"/>
      <c r="X178" s="8"/>
      <c r="Y178" s="8"/>
      <c r="Z178" s="8"/>
      <c r="AA178" s="8"/>
      <c r="AB178" s="8"/>
      <c r="AC178" s="8"/>
    </row>
    <row r="179" spans="1:29" ht="14.4">
      <c r="A179" s="58"/>
      <c r="B179" s="69">
        <v>149</v>
      </c>
      <c r="C179" s="43" t="s">
        <v>375</v>
      </c>
      <c r="D179" s="69">
        <v>20.0574849783426</v>
      </c>
      <c r="E179" s="43">
        <v>0.70531943743909498</v>
      </c>
      <c r="F179" s="71">
        <f t="shared" si="2"/>
        <v>70.531943743909494</v>
      </c>
      <c r="G179" s="84">
        <f t="shared" si="3"/>
        <v>721.54178450019413</v>
      </c>
      <c r="H179" s="43"/>
      <c r="I179" s="8"/>
      <c r="J179" s="8"/>
      <c r="K179" s="8"/>
      <c r="L179" s="8"/>
      <c r="M179" s="8"/>
      <c r="N179" s="8"/>
      <c r="O179" s="8"/>
      <c r="P179" s="8"/>
      <c r="Q179" s="8"/>
      <c r="R179" s="8"/>
      <c r="S179" s="8"/>
      <c r="T179" s="8"/>
      <c r="U179" s="8"/>
      <c r="V179" s="8"/>
      <c r="W179" s="8"/>
      <c r="X179" s="8"/>
      <c r="Y179" s="8"/>
      <c r="Z179" s="8"/>
      <c r="AA179" s="8"/>
      <c r="AB179" s="8"/>
      <c r="AC179" s="8"/>
    </row>
    <row r="180" spans="1:29" ht="14.4">
      <c r="A180" s="58"/>
      <c r="B180" s="69">
        <v>150</v>
      </c>
      <c r="C180" s="43" t="s">
        <v>376</v>
      </c>
      <c r="D180" s="69">
        <v>21.497080125008001</v>
      </c>
      <c r="E180" s="43">
        <v>0.71179004177052896</v>
      </c>
      <c r="F180" s="71">
        <f t="shared" si="2"/>
        <v>71.179004177052889</v>
      </c>
      <c r="G180" s="84">
        <f t="shared" si="3"/>
        <v>728.16121273125111</v>
      </c>
      <c r="H180" s="43"/>
      <c r="I180" s="8"/>
      <c r="J180" s="8"/>
      <c r="K180" s="8"/>
      <c r="L180" s="8"/>
      <c r="M180" s="8"/>
      <c r="N180" s="8"/>
      <c r="O180" s="8"/>
      <c r="P180" s="8"/>
      <c r="Q180" s="8"/>
      <c r="R180" s="8"/>
      <c r="S180" s="8"/>
      <c r="T180" s="8"/>
      <c r="U180" s="8"/>
      <c r="V180" s="8"/>
      <c r="W180" s="8"/>
      <c r="X180" s="8"/>
      <c r="Y180" s="8"/>
      <c r="Z180" s="8"/>
      <c r="AA180" s="8"/>
      <c r="AB180" s="8"/>
      <c r="AC180" s="8"/>
    </row>
    <row r="181" spans="1:29" ht="14.4">
      <c r="A181" s="58"/>
      <c r="B181" s="69">
        <v>151</v>
      </c>
      <c r="C181" s="43" t="s">
        <v>377</v>
      </c>
      <c r="D181" s="69">
        <v>23.04</v>
      </c>
      <c r="E181" s="43">
        <v>0.71826124382305101</v>
      </c>
      <c r="F181" s="71">
        <f t="shared" si="2"/>
        <v>71.826124382305096</v>
      </c>
      <c r="G181" s="84">
        <f t="shared" si="3"/>
        <v>734.78125243098123</v>
      </c>
      <c r="H181" s="43"/>
      <c r="I181" s="8"/>
      <c r="J181" s="8"/>
      <c r="K181" s="8"/>
      <c r="L181" s="8"/>
      <c r="M181" s="8"/>
      <c r="N181" s="8"/>
      <c r="O181" s="8"/>
      <c r="P181" s="8"/>
      <c r="Q181" s="8"/>
      <c r="R181" s="8"/>
      <c r="S181" s="8"/>
      <c r="T181" s="8"/>
      <c r="U181" s="8"/>
      <c r="V181" s="8"/>
      <c r="W181" s="8"/>
      <c r="X181" s="8"/>
      <c r="Y181" s="8"/>
      <c r="Z181" s="8"/>
      <c r="AA181" s="8"/>
      <c r="AB181" s="8"/>
      <c r="AC181" s="8"/>
    </row>
    <row r="182" spans="1:29" ht="14.4">
      <c r="A182" s="58"/>
      <c r="B182" s="69">
        <v>152</v>
      </c>
      <c r="C182" s="43" t="s">
        <v>378</v>
      </c>
      <c r="D182" s="69">
        <v>24.693660576836098</v>
      </c>
      <c r="E182" s="43">
        <v>0.724733003735613</v>
      </c>
      <c r="F182" s="71">
        <f t="shared" si="2"/>
        <v>72.473300373561301</v>
      </c>
      <c r="G182" s="84">
        <f t="shared" si="3"/>
        <v>741.40186282153206</v>
      </c>
      <c r="H182" s="43"/>
      <c r="I182" s="8"/>
      <c r="J182" s="8"/>
      <c r="K182" s="8"/>
      <c r="L182" s="8"/>
      <c r="M182" s="8"/>
      <c r="N182" s="8"/>
      <c r="O182" s="8"/>
      <c r="P182" s="8"/>
      <c r="Q182" s="8"/>
      <c r="R182" s="8"/>
      <c r="S182" s="8"/>
      <c r="T182" s="8"/>
      <c r="U182" s="8"/>
      <c r="V182" s="8"/>
      <c r="W182" s="8"/>
      <c r="X182" s="8"/>
      <c r="Y182" s="8"/>
      <c r="Z182" s="8"/>
      <c r="AA182" s="8"/>
      <c r="AB182" s="8"/>
      <c r="AC182" s="8"/>
    </row>
    <row r="183" spans="1:29" ht="14.4">
      <c r="A183" s="58"/>
      <c r="B183" s="69">
        <v>153</v>
      </c>
      <c r="C183" s="43" t="s">
        <v>379</v>
      </c>
      <c r="D183" s="69">
        <v>26.466010099131601</v>
      </c>
      <c r="E183" s="43">
        <v>0.73120528418451103</v>
      </c>
      <c r="F183" s="71">
        <f t="shared" si="2"/>
        <v>73.120528418451102</v>
      </c>
      <c r="G183" s="84">
        <f t="shared" si="3"/>
        <v>748.02300572075478</v>
      </c>
      <c r="H183" s="43"/>
      <c r="I183" s="8"/>
      <c r="J183" s="8"/>
      <c r="K183" s="8"/>
      <c r="L183" s="8"/>
      <c r="M183" s="8"/>
      <c r="N183" s="8"/>
      <c r="O183" s="8"/>
      <c r="P183" s="8"/>
      <c r="Q183" s="8"/>
      <c r="R183" s="8"/>
      <c r="S183" s="8"/>
      <c r="T183" s="8"/>
      <c r="U183" s="8"/>
      <c r="V183" s="8"/>
      <c r="W183" s="8"/>
      <c r="X183" s="8"/>
      <c r="Y183" s="8"/>
      <c r="Z183" s="8"/>
      <c r="AA183" s="8"/>
      <c r="AB183" s="8"/>
      <c r="AC183" s="8"/>
    </row>
    <row r="184" spans="1:29" ht="14.4">
      <c r="A184" s="58"/>
      <c r="B184" s="69">
        <v>154</v>
      </c>
      <c r="C184" s="43" t="s">
        <v>380</v>
      </c>
      <c r="D184" s="69">
        <v>28.365567283466799</v>
      </c>
      <c r="E184" s="43">
        <v>0.737678050400426</v>
      </c>
      <c r="F184" s="71">
        <f t="shared" si="2"/>
        <v>73.767805040042603</v>
      </c>
      <c r="G184" s="84">
        <f t="shared" si="3"/>
        <v>754.64464555963582</v>
      </c>
      <c r="H184" s="43"/>
      <c r="I184" s="8"/>
      <c r="J184" s="8"/>
      <c r="K184" s="8"/>
      <c r="L184" s="8"/>
      <c r="M184" s="8"/>
      <c r="N184" s="8"/>
      <c r="O184" s="8"/>
      <c r="P184" s="8"/>
      <c r="Q184" s="8"/>
      <c r="R184" s="8"/>
      <c r="S184" s="8"/>
      <c r="T184" s="8"/>
      <c r="U184" s="8"/>
      <c r="V184" s="8"/>
      <c r="W184" s="8"/>
      <c r="X184" s="8"/>
      <c r="Y184" s="8"/>
      <c r="Z184" s="8"/>
      <c r="AA184" s="8"/>
      <c r="AB184" s="8"/>
      <c r="AC184" s="8"/>
    </row>
    <row r="185" spans="1:29" ht="14.4">
      <c r="A185" s="58"/>
      <c r="B185" s="69">
        <v>155</v>
      </c>
      <c r="C185" s="43" t="s">
        <v>381</v>
      </c>
      <c r="D185" s="69">
        <v>30.401462264207399</v>
      </c>
      <c r="E185" s="43">
        <v>0.74415126993695202</v>
      </c>
      <c r="F185" s="71">
        <f t="shared" si="2"/>
        <v>74.415126993695196</v>
      </c>
      <c r="G185" s="84">
        <f t="shared" si="3"/>
        <v>761.26674914550188</v>
      </c>
      <c r="H185" s="43"/>
      <c r="I185" s="8"/>
      <c r="J185" s="8"/>
      <c r="K185" s="8"/>
      <c r="L185" s="8"/>
      <c r="M185" s="8"/>
      <c r="N185" s="8"/>
      <c r="O185" s="8"/>
      <c r="P185" s="8"/>
      <c r="Q185" s="8"/>
      <c r="R185" s="8"/>
      <c r="S185" s="8"/>
      <c r="T185" s="8"/>
      <c r="U185" s="8"/>
      <c r="V185" s="8"/>
      <c r="W185" s="8"/>
      <c r="X185" s="8"/>
      <c r="Y185" s="8"/>
      <c r="Z185" s="8"/>
      <c r="AA185" s="8"/>
      <c r="AB185" s="8"/>
      <c r="AC185" s="8"/>
    </row>
    <row r="186" spans="1:29" ht="14.4">
      <c r="A186" s="58"/>
      <c r="B186" s="69">
        <v>156</v>
      </c>
      <c r="C186" s="43" t="s">
        <v>382</v>
      </c>
      <c r="D186" s="69">
        <v>32.583480477076101</v>
      </c>
      <c r="E186" s="43">
        <v>0.75062491250456898</v>
      </c>
      <c r="F186" s="71">
        <f t="shared" si="2"/>
        <v>75.062491250456901</v>
      </c>
      <c r="G186" s="84">
        <f t="shared" si="3"/>
        <v>767.88928549217405</v>
      </c>
      <c r="H186" s="43"/>
      <c r="I186" s="8"/>
      <c r="J186" s="8"/>
      <c r="K186" s="8"/>
      <c r="L186" s="8"/>
      <c r="M186" s="8"/>
      <c r="N186" s="8"/>
      <c r="O186" s="8"/>
      <c r="P186" s="8"/>
      <c r="Q186" s="8"/>
      <c r="R186" s="8"/>
      <c r="S186" s="8"/>
      <c r="T186" s="8"/>
      <c r="U186" s="8"/>
      <c r="V186" s="8"/>
      <c r="W186" s="8"/>
      <c r="X186" s="8"/>
      <c r="Y186" s="8"/>
      <c r="Z186" s="8"/>
      <c r="AA186" s="8"/>
      <c r="AB186" s="8"/>
      <c r="AC186" s="8"/>
    </row>
    <row r="187" spans="1:29" ht="14.4">
      <c r="A187" s="58"/>
      <c r="B187" s="69">
        <v>157</v>
      </c>
      <c r="C187" s="43" t="s">
        <v>383</v>
      </c>
      <c r="D187" s="69">
        <v>34.922109692399502</v>
      </c>
      <c r="E187" s="43">
        <v>0.75709894976663294</v>
      </c>
      <c r="F187" s="71">
        <f t="shared" si="2"/>
        <v>75.709894976663293</v>
      </c>
      <c r="G187" s="84">
        <f t="shared" si="3"/>
        <v>774.51222561126554</v>
      </c>
      <c r="H187" s="43"/>
      <c r="I187" s="8"/>
      <c r="J187" s="8"/>
      <c r="K187" s="8"/>
      <c r="L187" s="8"/>
      <c r="M187" s="8"/>
      <c r="N187" s="8"/>
      <c r="O187" s="8"/>
      <c r="P187" s="8"/>
      <c r="Q187" s="8"/>
      <c r="R187" s="8"/>
      <c r="S187" s="8"/>
      <c r="T187" s="8"/>
      <c r="U187" s="8"/>
      <c r="V187" s="8"/>
      <c r="W187" s="8"/>
      <c r="X187" s="8"/>
      <c r="Y187" s="8"/>
      <c r="Z187" s="8"/>
      <c r="AA187" s="8"/>
      <c r="AB187" s="8"/>
      <c r="AC187" s="8"/>
    </row>
    <row r="188" spans="1:29" ht="14.4">
      <c r="A188" s="58"/>
      <c r="B188" s="69">
        <v>158</v>
      </c>
      <c r="C188" s="43" t="s">
        <v>384</v>
      </c>
      <c r="D188" s="69">
        <v>37.428590424095297</v>
      </c>
      <c r="E188" s="43">
        <v>0.76357335537975302</v>
      </c>
      <c r="F188" s="71">
        <f t="shared" si="2"/>
        <v>76.357335537975302</v>
      </c>
      <c r="G188" s="84">
        <f t="shared" si="3"/>
        <v>781.13554255348731</v>
      </c>
      <c r="H188" s="43"/>
      <c r="I188" s="8"/>
      <c r="J188" s="8"/>
      <c r="K188" s="8"/>
      <c r="L188" s="8"/>
      <c r="M188" s="8"/>
      <c r="N188" s="8"/>
      <c r="O188" s="8"/>
      <c r="P188" s="8"/>
      <c r="Q188" s="8"/>
      <c r="R188" s="8"/>
      <c r="S188" s="8"/>
      <c r="T188" s="8"/>
      <c r="U188" s="8"/>
      <c r="V188" s="8"/>
      <c r="W188" s="8"/>
      <c r="X188" s="8"/>
      <c r="Y188" s="8"/>
      <c r="Z188" s="8"/>
      <c r="AA188" s="8"/>
      <c r="AB188" s="8"/>
      <c r="AC188" s="8"/>
    </row>
    <row r="189" spans="1:29" ht="14.4">
      <c r="A189" s="58"/>
      <c r="B189" s="69">
        <v>159</v>
      </c>
      <c r="C189" s="43" t="s">
        <v>385</v>
      </c>
      <c r="D189" s="69">
        <v>40.1149699566853</v>
      </c>
      <c r="E189" s="43">
        <v>0.77004810472585405</v>
      </c>
      <c r="F189" s="71">
        <f t="shared" si="2"/>
        <v>77.004810472585405</v>
      </c>
      <c r="G189" s="84">
        <f t="shared" si="3"/>
        <v>787.75921113454865</v>
      </c>
      <c r="H189" s="43"/>
      <c r="I189" s="8"/>
      <c r="J189" s="8"/>
      <c r="K189" s="8"/>
      <c r="L189" s="8"/>
      <c r="M189" s="8"/>
      <c r="N189" s="8"/>
      <c r="O189" s="8"/>
      <c r="P189" s="8"/>
      <c r="Q189" s="8"/>
      <c r="R189" s="8"/>
      <c r="S189" s="8"/>
      <c r="T189" s="8"/>
      <c r="U189" s="8"/>
      <c r="V189" s="8"/>
      <c r="W189" s="8"/>
      <c r="X189" s="8"/>
      <c r="Y189" s="8"/>
      <c r="Z189" s="8"/>
      <c r="AA189" s="8"/>
      <c r="AB189" s="8"/>
      <c r="AC189" s="8"/>
    </row>
    <row r="190" spans="1:29" ht="14.4">
      <c r="A190" s="58"/>
      <c r="B190" s="69">
        <v>160</v>
      </c>
      <c r="C190" s="43" t="s">
        <v>386</v>
      </c>
      <c r="D190" s="69">
        <v>42.994160250016002</v>
      </c>
      <c r="E190" s="43">
        <v>0.77652317477311505</v>
      </c>
      <c r="F190" s="71">
        <f t="shared" si="2"/>
        <v>77.652317477311499</v>
      </c>
      <c r="G190" s="84">
        <f t="shared" si="3"/>
        <v>794.38320779289666</v>
      </c>
      <c r="H190" s="43"/>
      <c r="I190" s="8"/>
      <c r="J190" s="8"/>
      <c r="K190" s="8"/>
      <c r="L190" s="8"/>
      <c r="M190" s="8"/>
      <c r="N190" s="8"/>
      <c r="O190" s="8"/>
      <c r="P190" s="8"/>
      <c r="Q190" s="8"/>
      <c r="R190" s="8"/>
      <c r="S190" s="8"/>
      <c r="T190" s="8"/>
      <c r="U190" s="8"/>
      <c r="V190" s="8"/>
      <c r="W190" s="8"/>
      <c r="X190" s="8"/>
      <c r="Y190" s="8"/>
      <c r="Z190" s="8"/>
      <c r="AA190" s="8"/>
      <c r="AB190" s="8"/>
      <c r="AC190" s="8"/>
    </row>
    <row r="191" spans="1:29" ht="14.4">
      <c r="A191" s="58"/>
      <c r="B191" s="69">
        <v>161</v>
      </c>
      <c r="C191" s="43" t="s">
        <v>387</v>
      </c>
      <c r="D191" s="69">
        <v>46.08</v>
      </c>
      <c r="E191" s="43">
        <v>0.78299854410556502</v>
      </c>
      <c r="F191" s="71">
        <f t="shared" si="2"/>
        <v>78.299854410556506</v>
      </c>
      <c r="G191" s="84">
        <f t="shared" si="3"/>
        <v>801.00751061999301</v>
      </c>
      <c r="H191" s="43"/>
      <c r="I191" s="8"/>
      <c r="J191" s="8"/>
      <c r="K191" s="8"/>
      <c r="L191" s="8"/>
      <c r="M191" s="8"/>
      <c r="N191" s="8"/>
      <c r="O191" s="8"/>
      <c r="P191" s="8"/>
      <c r="Q191" s="8"/>
      <c r="R191" s="8"/>
      <c r="S191" s="8"/>
      <c r="T191" s="8"/>
      <c r="U191" s="8"/>
      <c r="V191" s="8"/>
      <c r="W191" s="8"/>
      <c r="X191" s="8"/>
      <c r="Y191" s="8"/>
      <c r="Z191" s="8"/>
      <c r="AA191" s="8"/>
      <c r="AB191" s="8"/>
      <c r="AC191" s="8"/>
    </row>
    <row r="192" spans="1:29" ht="14.4">
      <c r="A192" s="8"/>
      <c r="B192" s="69">
        <v>162</v>
      </c>
      <c r="C192" s="43" t="s">
        <v>388</v>
      </c>
      <c r="D192" s="43">
        <f>0.18*2^8.1</f>
        <v>49.387321153672374</v>
      </c>
      <c r="E192" s="43">
        <v>0.78947419269167995</v>
      </c>
      <c r="F192" s="71">
        <f t="shared" si="2"/>
        <v>78.947419269167995</v>
      </c>
      <c r="G192" s="84">
        <f t="shared" si="3"/>
        <v>807.63209912358855</v>
      </c>
      <c r="H192" s="43"/>
      <c r="I192" s="8"/>
      <c r="J192" s="8"/>
      <c r="K192" s="8"/>
      <c r="L192" s="8"/>
      <c r="M192" s="8"/>
      <c r="N192" s="8"/>
      <c r="O192" s="8"/>
      <c r="P192" s="8"/>
      <c r="Q192" s="8"/>
      <c r="R192" s="8"/>
      <c r="S192" s="8"/>
      <c r="T192" s="8"/>
      <c r="U192" s="8"/>
      <c r="V192" s="8"/>
      <c r="W192" s="8"/>
      <c r="X192" s="8"/>
      <c r="Y192" s="8"/>
      <c r="Z192" s="8"/>
      <c r="AA192" s="8"/>
      <c r="AB192" s="8"/>
      <c r="AC192" s="8"/>
    </row>
    <row r="193" spans="1:29" ht="14.4">
      <c r="A193" s="8"/>
      <c r="B193" s="69">
        <v>163</v>
      </c>
      <c r="C193" s="43" t="s">
        <v>389</v>
      </c>
      <c r="D193" s="43">
        <f>0.18*2^8.2</f>
        <v>52.932020198263317</v>
      </c>
      <c r="E193" s="43">
        <v>0.795950101875883</v>
      </c>
      <c r="F193" s="71">
        <f t="shared" si="2"/>
        <v>79.595010187588301</v>
      </c>
      <c r="G193" s="84">
        <f t="shared" si="3"/>
        <v>814.25695421902833</v>
      </c>
      <c r="H193" s="43"/>
      <c r="I193" s="8"/>
      <c r="J193" s="8"/>
      <c r="K193" s="8"/>
      <c r="L193" s="8"/>
      <c r="M193" s="8"/>
      <c r="N193" s="8"/>
      <c r="O193" s="8"/>
      <c r="P193" s="8"/>
      <c r="Q193" s="8"/>
      <c r="R193" s="8"/>
      <c r="S193" s="8"/>
      <c r="T193" s="8"/>
      <c r="U193" s="8"/>
      <c r="V193" s="8"/>
      <c r="W193" s="8"/>
      <c r="X193" s="8"/>
      <c r="Y193" s="8"/>
      <c r="Z193" s="8"/>
      <c r="AA193" s="8"/>
      <c r="AB193" s="8"/>
      <c r="AC193" s="8"/>
    </row>
    <row r="194" spans="1:29" ht="14.4">
      <c r="A194" s="8"/>
      <c r="B194" s="69">
        <v>164</v>
      </c>
      <c r="C194" s="43" t="s">
        <v>390</v>
      </c>
      <c r="D194" s="43">
        <f>0.18*2^8.3</f>
        <v>56.731134566933783</v>
      </c>
      <c r="E194" s="43">
        <v>0.80242625420176905</v>
      </c>
      <c r="F194" s="71">
        <f t="shared" si="2"/>
        <v>80.242625420176907</v>
      </c>
      <c r="G194" s="84">
        <f t="shared" si="3"/>
        <v>820.8820580484097</v>
      </c>
      <c r="H194" s="43"/>
      <c r="I194" s="8"/>
      <c r="J194" s="8"/>
      <c r="K194" s="8"/>
      <c r="L194" s="8"/>
      <c r="M194" s="8"/>
      <c r="N194" s="8"/>
      <c r="O194" s="8"/>
      <c r="P194" s="8"/>
      <c r="Q194" s="8"/>
      <c r="R194" s="8"/>
      <c r="S194" s="8"/>
      <c r="T194" s="8"/>
      <c r="U194" s="8"/>
      <c r="V194" s="8"/>
      <c r="W194" s="8"/>
      <c r="X194" s="8"/>
      <c r="Y194" s="8"/>
      <c r="Z194" s="8"/>
      <c r="AA194" s="8"/>
      <c r="AB194" s="8"/>
      <c r="AC194" s="8"/>
    </row>
    <row r="195" spans="1:29" ht="14.4">
      <c r="A195" s="8"/>
      <c r="B195" s="69">
        <v>165</v>
      </c>
      <c r="C195" s="43" t="s">
        <v>391</v>
      </c>
      <c r="D195" s="43">
        <f>0.18*2^8.4</f>
        <v>60.802924528414955</v>
      </c>
      <c r="E195" s="43">
        <v>0.80890263340623103</v>
      </c>
      <c r="F195" s="71">
        <f t="shared" si="2"/>
        <v>80.890263340623108</v>
      </c>
      <c r="G195" s="84">
        <f t="shared" si="3"/>
        <v>827.50739397457437</v>
      </c>
      <c r="H195" s="43"/>
      <c r="I195" s="8"/>
      <c r="J195" s="8"/>
      <c r="K195" s="8"/>
      <c r="L195" s="8"/>
      <c r="M195" s="8"/>
      <c r="N195" s="8"/>
      <c r="O195" s="8"/>
      <c r="P195" s="8"/>
      <c r="Q195" s="8"/>
      <c r="R195" s="8"/>
      <c r="S195" s="8"/>
      <c r="T195" s="8"/>
      <c r="U195" s="8"/>
      <c r="V195" s="8"/>
      <c r="W195" s="8"/>
      <c r="X195" s="8"/>
      <c r="Y195" s="8"/>
      <c r="Z195" s="8"/>
      <c r="AA195" s="8"/>
      <c r="AB195" s="8"/>
      <c r="AC195" s="8"/>
    </row>
    <row r="196" spans="1:29" ht="14.4">
      <c r="A196" s="8"/>
      <c r="B196" s="69">
        <v>166</v>
      </c>
      <c r="C196" s="43" t="s">
        <v>392</v>
      </c>
      <c r="D196" s="43">
        <f>0.18*2^8.5</f>
        <v>65.166960954152216</v>
      </c>
      <c r="E196" s="43">
        <v>0.81537922430874599</v>
      </c>
      <c r="F196" s="71">
        <f t="shared" si="2"/>
        <v>81.537922430874602</v>
      </c>
      <c r="G196" s="84">
        <f t="shared" si="3"/>
        <v>834.13294646784709</v>
      </c>
      <c r="H196" s="43"/>
      <c r="I196" s="8"/>
      <c r="J196" s="8"/>
      <c r="K196" s="8"/>
      <c r="L196" s="8"/>
      <c r="M196" s="8"/>
      <c r="N196" s="8"/>
      <c r="O196" s="8"/>
      <c r="P196" s="8"/>
      <c r="Q196" s="8"/>
      <c r="R196" s="8"/>
      <c r="S196" s="8"/>
      <c r="T196" s="8"/>
      <c r="U196" s="8"/>
      <c r="V196" s="8"/>
      <c r="W196" s="8"/>
      <c r="X196" s="8"/>
      <c r="Y196" s="8"/>
      <c r="Z196" s="8"/>
      <c r="AA196" s="8"/>
      <c r="AB196" s="8"/>
      <c r="AC196" s="8"/>
    </row>
    <row r="197" spans="1:29" ht="14.4">
      <c r="A197" s="8"/>
      <c r="B197" s="69">
        <v>167</v>
      </c>
      <c r="C197" s="43" t="s">
        <v>393</v>
      </c>
      <c r="D197" s="43">
        <f>0.18*2^8.6</f>
        <v>69.844219384799132</v>
      </c>
      <c r="E197" s="43">
        <v>0.82185601275832798</v>
      </c>
      <c r="F197" s="71">
        <f t="shared" si="2"/>
        <v>82.185601275832795</v>
      </c>
      <c r="G197" s="84">
        <f t="shared" si="3"/>
        <v>840.75870105176955</v>
      </c>
      <c r="H197" s="43"/>
      <c r="I197" s="8"/>
      <c r="J197" s="8"/>
      <c r="K197" s="8"/>
      <c r="L197" s="8"/>
      <c r="M197" s="8"/>
      <c r="N197" s="8"/>
      <c r="O197" s="8"/>
      <c r="P197" s="8"/>
      <c r="Q197" s="8"/>
      <c r="R197" s="8"/>
      <c r="S197" s="8"/>
      <c r="T197" s="8"/>
      <c r="U197" s="8"/>
      <c r="V197" s="8"/>
      <c r="W197" s="8"/>
      <c r="X197" s="8"/>
      <c r="Y197" s="8"/>
      <c r="Z197" s="8"/>
      <c r="AA197" s="8"/>
      <c r="AB197" s="8"/>
      <c r="AC197" s="8"/>
    </row>
    <row r="198" spans="1:29" ht="14.4">
      <c r="A198" s="8"/>
      <c r="B198" s="69">
        <v>168</v>
      </c>
      <c r="C198" s="43" t="s">
        <v>394</v>
      </c>
      <c r="D198" s="43">
        <f>0.18*2^8.7</f>
        <v>74.85718084819058</v>
      </c>
      <c r="E198" s="43">
        <v>0.82833298553846502</v>
      </c>
      <c r="F198" s="71">
        <f t="shared" si="2"/>
        <v>82.833298553846504</v>
      </c>
      <c r="G198" s="84">
        <f t="shared" si="3"/>
        <v>847.38464420584967</v>
      </c>
      <c r="H198" s="43"/>
      <c r="I198" s="8"/>
      <c r="J198" s="8"/>
      <c r="K198" s="8"/>
      <c r="L198" s="8"/>
      <c r="M198" s="8"/>
      <c r="N198" s="8"/>
      <c r="O198" s="8"/>
      <c r="P198" s="8"/>
      <c r="Q198" s="8"/>
      <c r="R198" s="8"/>
      <c r="S198" s="8"/>
      <c r="T198" s="8"/>
      <c r="U198" s="8"/>
      <c r="V198" s="8"/>
      <c r="W198" s="8"/>
      <c r="X198" s="8"/>
      <c r="Y198" s="8"/>
      <c r="Z198" s="8"/>
      <c r="AA198" s="8"/>
      <c r="AB198" s="8"/>
      <c r="AC198" s="8"/>
    </row>
    <row r="199" spans="1:29" ht="14.4">
      <c r="A199" s="8"/>
      <c r="B199" s="69">
        <v>169</v>
      </c>
      <c r="C199" s="43" t="s">
        <v>395</v>
      </c>
      <c r="D199" s="43">
        <f>0.18*2^8.8</f>
        <v>80.229939913370785</v>
      </c>
      <c r="E199" s="43">
        <v>0.83481013029116002</v>
      </c>
      <c r="F199" s="71">
        <f t="shared" si="2"/>
        <v>83.481013029115999</v>
      </c>
      <c r="G199" s="84">
        <f t="shared" si="3"/>
        <v>854.01076328785666</v>
      </c>
      <c r="H199" s="43"/>
      <c r="I199" s="8"/>
      <c r="J199" s="8"/>
      <c r="K199" s="8"/>
      <c r="L199" s="8"/>
      <c r="M199" s="8"/>
      <c r="N199" s="8"/>
      <c r="O199" s="8"/>
      <c r="P199" s="8"/>
      <c r="Q199" s="8"/>
      <c r="R199" s="8"/>
      <c r="S199" s="8"/>
      <c r="T199" s="8"/>
      <c r="U199" s="8"/>
      <c r="V199" s="8"/>
      <c r="W199" s="8"/>
      <c r="X199" s="8"/>
      <c r="Y199" s="8"/>
      <c r="Z199" s="8"/>
      <c r="AA199" s="8"/>
      <c r="AB199" s="8"/>
      <c r="AC199" s="8"/>
    </row>
    <row r="200" spans="1:29" ht="14.4">
      <c r="A200" s="8"/>
      <c r="B200" s="69">
        <v>170</v>
      </c>
      <c r="C200" s="43" t="s">
        <v>396</v>
      </c>
      <c r="D200" s="43">
        <f>0.18*2^8.9</f>
        <v>85.98832050003216</v>
      </c>
      <c r="E200" s="43">
        <v>0.84128743553210805</v>
      </c>
      <c r="F200" s="71">
        <f t="shared" si="2"/>
        <v>84.128743553210811</v>
      </c>
      <c r="G200" s="84">
        <f t="shared" si="3"/>
        <v>860.63704654934656</v>
      </c>
      <c r="H200" s="43"/>
      <c r="I200" s="8"/>
      <c r="J200" s="8"/>
      <c r="K200" s="8"/>
      <c r="L200" s="8"/>
      <c r="M200" s="8"/>
      <c r="N200" s="8"/>
      <c r="O200" s="8"/>
      <c r="P200" s="8"/>
      <c r="Q200" s="8"/>
      <c r="R200" s="8"/>
      <c r="S200" s="8"/>
      <c r="T200" s="8"/>
      <c r="U200" s="8"/>
      <c r="V200" s="8"/>
      <c r="W200" s="8"/>
      <c r="X200" s="8"/>
      <c r="Y200" s="8"/>
      <c r="Z200" s="8"/>
      <c r="AA200" s="8"/>
      <c r="AB200" s="8"/>
      <c r="AC200" s="8"/>
    </row>
    <row r="201" spans="1:29" ht="14.4">
      <c r="A201" s="8"/>
      <c r="B201" s="69">
        <v>171</v>
      </c>
      <c r="C201" s="43" t="s">
        <v>397</v>
      </c>
      <c r="D201" s="43">
        <f>0.18*2^9</f>
        <v>92.16</v>
      </c>
      <c r="E201" s="43">
        <v>0.84776489050781001</v>
      </c>
      <c r="F201" s="71">
        <f t="shared" si="2"/>
        <v>84.776489050780995</v>
      </c>
      <c r="G201" s="84">
        <f t="shared" si="3"/>
        <v>867.2634829894896</v>
      </c>
      <c r="H201" s="43"/>
      <c r="I201" s="8"/>
      <c r="J201" s="8"/>
      <c r="K201" s="8"/>
      <c r="L201" s="8"/>
      <c r="M201" s="8"/>
      <c r="N201" s="8"/>
      <c r="O201" s="8"/>
      <c r="P201" s="8"/>
      <c r="Q201" s="8"/>
      <c r="R201" s="8"/>
      <c r="S201" s="8"/>
      <c r="T201" s="8"/>
      <c r="U201" s="8"/>
      <c r="V201" s="8"/>
      <c r="W201" s="8"/>
      <c r="X201" s="8"/>
      <c r="Y201" s="8"/>
      <c r="Z201" s="8"/>
      <c r="AA201" s="8"/>
      <c r="AB201" s="8"/>
      <c r="AC201" s="8"/>
    </row>
    <row r="202" spans="1:29" ht="14.4">
      <c r="A202" s="8"/>
      <c r="B202" s="69">
        <v>172</v>
      </c>
      <c r="C202" s="91">
        <v>9.0299999999999994</v>
      </c>
      <c r="D202" s="43">
        <f>0.18*2^9.03</f>
        <v>94.096477505174832</v>
      </c>
      <c r="E202" s="43">
        <v>0.84970815468819905</v>
      </c>
      <c r="F202" s="92">
        <v>0.85</v>
      </c>
      <c r="G202" s="93">
        <v>870</v>
      </c>
      <c r="H202" s="43"/>
      <c r="I202" s="8"/>
      <c r="J202" s="8"/>
      <c r="K202" s="8"/>
      <c r="L202" s="8"/>
      <c r="M202" s="8"/>
      <c r="N202" s="8"/>
      <c r="O202" s="8"/>
      <c r="P202" s="8"/>
      <c r="Q202" s="8"/>
      <c r="R202" s="8"/>
      <c r="S202" s="8"/>
      <c r="T202" s="8"/>
      <c r="U202" s="8"/>
      <c r="V202" s="8"/>
      <c r="W202" s="8"/>
      <c r="X202" s="8"/>
      <c r="Y202" s="8"/>
      <c r="Z202" s="8"/>
      <c r="AA202" s="8"/>
      <c r="AB202" s="8"/>
      <c r="AC202" s="8"/>
    </row>
    <row r="203" spans="1:29" ht="14.4">
      <c r="A203" s="8"/>
      <c r="B203" s="69">
        <v>173</v>
      </c>
      <c r="C203" s="91">
        <v>9.19</v>
      </c>
      <c r="D203" s="43">
        <f>0.18*2^9.19</f>
        <v>105.13278405443387</v>
      </c>
      <c r="E203" s="43">
        <v>0.86007243218153295</v>
      </c>
      <c r="F203" s="92">
        <v>0.86</v>
      </c>
      <c r="G203" s="93">
        <v>880</v>
      </c>
      <c r="H203" s="43"/>
      <c r="I203" s="8"/>
      <c r="J203" s="8"/>
      <c r="K203" s="8"/>
      <c r="L203" s="8"/>
      <c r="M203" s="8"/>
      <c r="N203" s="8"/>
      <c r="O203" s="8"/>
      <c r="P203" s="8"/>
      <c r="Q203" s="8"/>
      <c r="R203" s="8"/>
      <c r="S203" s="8"/>
      <c r="T203" s="8"/>
      <c r="U203" s="8"/>
      <c r="V203" s="8"/>
      <c r="W203" s="8"/>
      <c r="X203" s="8"/>
      <c r="Y203" s="8"/>
      <c r="Z203" s="8"/>
      <c r="AA203" s="8"/>
      <c r="AB203" s="8"/>
      <c r="AC203" s="8"/>
    </row>
    <row r="204" spans="1:29" ht="14.4">
      <c r="A204" s="8"/>
      <c r="B204" s="69">
        <v>174</v>
      </c>
      <c r="C204" s="91">
        <v>9.34</v>
      </c>
      <c r="D204" s="43">
        <f>0.18*2^9.34</f>
        <v>116.65212770030102</v>
      </c>
      <c r="E204" s="43">
        <v>0.86978922785684798</v>
      </c>
      <c r="F204" s="92">
        <v>0.87</v>
      </c>
      <c r="G204" s="93">
        <v>890</v>
      </c>
      <c r="H204" s="43"/>
      <c r="I204" s="8"/>
      <c r="J204" s="8"/>
      <c r="K204" s="8"/>
      <c r="L204" s="8"/>
      <c r="M204" s="8"/>
      <c r="N204" s="8"/>
      <c r="O204" s="8"/>
      <c r="P204" s="8"/>
      <c r="Q204" s="8"/>
      <c r="R204" s="8"/>
      <c r="S204" s="8"/>
      <c r="T204" s="8"/>
      <c r="U204" s="8"/>
      <c r="V204" s="8"/>
      <c r="W204" s="8"/>
      <c r="X204" s="8"/>
      <c r="Y204" s="8"/>
      <c r="Z204" s="8"/>
      <c r="AA204" s="8"/>
      <c r="AB204" s="8"/>
      <c r="AC204" s="8"/>
    </row>
    <row r="205" spans="1:29" ht="14.4">
      <c r="A205" s="8"/>
      <c r="B205" s="69">
        <v>175</v>
      </c>
      <c r="C205" s="91">
        <v>9.5</v>
      </c>
      <c r="D205" s="43">
        <f>0.18*2^9.5</f>
        <v>130.33392190830443</v>
      </c>
      <c r="E205" s="43">
        <v>0.88015408325414701</v>
      </c>
      <c r="F205" s="92">
        <v>0.88</v>
      </c>
      <c r="G205" s="93">
        <v>900</v>
      </c>
      <c r="H205" s="43"/>
      <c r="I205" s="8"/>
      <c r="J205" s="8"/>
      <c r="K205" s="8"/>
      <c r="L205" s="8"/>
      <c r="M205" s="8"/>
      <c r="N205" s="8"/>
      <c r="O205" s="8"/>
      <c r="P205" s="8"/>
      <c r="Q205" s="8"/>
      <c r="R205" s="8"/>
      <c r="S205" s="8"/>
      <c r="T205" s="8"/>
      <c r="U205" s="8"/>
      <c r="V205" s="8"/>
      <c r="W205" s="8"/>
      <c r="X205" s="8"/>
      <c r="Y205" s="8"/>
      <c r="Z205" s="8"/>
      <c r="AA205" s="8"/>
      <c r="AB205" s="8"/>
      <c r="AC205" s="8"/>
    </row>
    <row r="206" spans="1:29" ht="14.4">
      <c r="A206" s="8"/>
      <c r="B206" s="69">
        <v>176</v>
      </c>
      <c r="C206" s="91">
        <v>9.65</v>
      </c>
      <c r="D206" s="43">
        <f>0.18*2^9.65</f>
        <v>144.61454092432916</v>
      </c>
      <c r="E206" s="43">
        <v>0.88987136558563995</v>
      </c>
      <c r="F206" s="92">
        <v>0.89</v>
      </c>
      <c r="G206" s="93">
        <v>910</v>
      </c>
      <c r="H206" s="43"/>
      <c r="I206" s="8"/>
      <c r="J206" s="8"/>
      <c r="K206" s="8"/>
      <c r="L206" s="8"/>
      <c r="M206" s="8"/>
      <c r="N206" s="8"/>
      <c r="O206" s="8"/>
      <c r="P206" s="8"/>
      <c r="Q206" s="8"/>
      <c r="R206" s="8"/>
      <c r="S206" s="8"/>
      <c r="T206" s="8"/>
      <c r="U206" s="8"/>
      <c r="V206" s="8"/>
      <c r="W206" s="8"/>
      <c r="X206" s="8"/>
      <c r="Y206" s="8"/>
      <c r="Z206" s="8"/>
      <c r="AA206" s="8"/>
      <c r="AB206" s="8"/>
      <c r="AC206" s="8"/>
    </row>
    <row r="207" spans="1:29" ht="14.4">
      <c r="A207" s="8"/>
      <c r="B207" s="69">
        <v>177</v>
      </c>
      <c r="C207" s="91">
        <v>9.81</v>
      </c>
      <c r="D207" s="43">
        <f>0.18*2^9.81</f>
        <v>161.57596655297164</v>
      </c>
      <c r="E207" s="43">
        <v>0.90023668727348305</v>
      </c>
      <c r="F207" s="92">
        <v>0.9</v>
      </c>
      <c r="G207" s="93">
        <v>921</v>
      </c>
      <c r="H207" s="43"/>
      <c r="I207" s="8"/>
      <c r="J207" s="8"/>
      <c r="K207" s="8"/>
      <c r="L207" s="8"/>
      <c r="M207" s="8"/>
      <c r="N207" s="8"/>
      <c r="O207" s="8"/>
      <c r="P207" s="8"/>
      <c r="Q207" s="8"/>
      <c r="R207" s="8"/>
      <c r="S207" s="8"/>
      <c r="T207" s="8"/>
      <c r="U207" s="8"/>
      <c r="V207" s="8"/>
      <c r="W207" s="8"/>
      <c r="X207" s="8"/>
      <c r="Y207" s="8"/>
      <c r="Z207" s="8"/>
      <c r="AA207" s="8"/>
      <c r="AB207" s="8"/>
      <c r="AC207" s="8"/>
    </row>
    <row r="208" spans="1:29" ht="14.4">
      <c r="A208" s="8"/>
      <c r="B208" s="69">
        <v>178</v>
      </c>
      <c r="C208" s="91">
        <v>9.9600000000000009</v>
      </c>
      <c r="D208" s="43">
        <f>0.18*2^9.96</f>
        <v>179.2797599070326</v>
      </c>
      <c r="E208" s="43">
        <v>0.90995436215163295</v>
      </c>
      <c r="F208" s="92">
        <v>0.91</v>
      </c>
      <c r="G208" s="93">
        <v>931</v>
      </c>
      <c r="H208" s="43"/>
      <c r="I208" s="8"/>
      <c r="J208" s="8"/>
      <c r="K208" s="8"/>
      <c r="L208" s="8"/>
      <c r="M208" s="8"/>
      <c r="N208" s="8"/>
      <c r="O208" s="8"/>
      <c r="P208" s="8"/>
      <c r="Q208" s="8"/>
      <c r="R208" s="8"/>
      <c r="S208" s="8"/>
      <c r="T208" s="8"/>
      <c r="U208" s="8"/>
      <c r="V208" s="8"/>
      <c r="W208" s="8"/>
      <c r="X208" s="8"/>
      <c r="Y208" s="8"/>
      <c r="Z208" s="8"/>
      <c r="AA208" s="8"/>
      <c r="AB208" s="8"/>
      <c r="AC208" s="8"/>
    </row>
    <row r="209" spans="1:29" ht="14.4">
      <c r="A209" s="8"/>
      <c r="B209" s="69">
        <v>179</v>
      </c>
      <c r="C209" s="91">
        <v>10.119999999999999</v>
      </c>
      <c r="D209" s="43">
        <f>0.18*2^10.12</f>
        <v>200.30696986080295</v>
      </c>
      <c r="E209" s="43">
        <v>0.920320059939292</v>
      </c>
      <c r="F209" s="92">
        <v>0.92</v>
      </c>
      <c r="G209" s="93">
        <v>941</v>
      </c>
      <c r="H209" s="43"/>
      <c r="I209" s="8"/>
      <c r="J209" s="8"/>
      <c r="K209" s="8"/>
      <c r="L209" s="8"/>
      <c r="M209" s="8"/>
      <c r="N209" s="8"/>
      <c r="O209" s="8"/>
      <c r="P209" s="8"/>
      <c r="Q209" s="8"/>
      <c r="R209" s="8"/>
      <c r="S209" s="8"/>
      <c r="T209" s="8"/>
      <c r="U209" s="8"/>
      <c r="V209" s="8"/>
      <c r="W209" s="8"/>
      <c r="X209" s="8"/>
      <c r="Y209" s="8"/>
      <c r="Z209" s="8"/>
      <c r="AA209" s="8"/>
      <c r="AB209" s="8"/>
      <c r="AC209" s="8"/>
    </row>
    <row r="210" spans="1:29" ht="14.4">
      <c r="A210" s="8"/>
      <c r="B210" s="69">
        <v>180</v>
      </c>
      <c r="C210" s="91">
        <v>10.27</v>
      </c>
      <c r="D210" s="43">
        <f>0.18*2^10.27</f>
        <v>222.2544987999608</v>
      </c>
      <c r="E210" s="43">
        <v>0.93003805151471897</v>
      </c>
      <c r="F210" s="92">
        <v>0.93</v>
      </c>
      <c r="G210" s="93">
        <v>951</v>
      </c>
      <c r="H210" s="43"/>
      <c r="I210" s="8"/>
      <c r="J210" s="8"/>
      <c r="K210" s="8"/>
      <c r="L210" s="8"/>
      <c r="M210" s="8"/>
      <c r="N210" s="8"/>
      <c r="O210" s="8"/>
      <c r="P210" s="8"/>
      <c r="Q210" s="8"/>
      <c r="R210" s="8"/>
      <c r="S210" s="8"/>
      <c r="T210" s="8"/>
      <c r="U210" s="8"/>
      <c r="V210" s="8"/>
      <c r="W210" s="8"/>
      <c r="X210" s="8"/>
      <c r="Y210" s="8"/>
      <c r="Z210" s="8"/>
      <c r="AA210" s="8"/>
      <c r="AB210" s="8"/>
      <c r="AC210" s="8"/>
    </row>
    <row r="211" spans="1:29" ht="14.4">
      <c r="A211" s="8"/>
      <c r="B211" s="69">
        <v>181</v>
      </c>
      <c r="C211" s="91">
        <v>10.42</v>
      </c>
      <c r="D211" s="43">
        <f>0.18*2^10.42</f>
        <v>246.60680689817607</v>
      </c>
      <c r="E211" s="43">
        <v>0.939756173575933</v>
      </c>
      <c r="F211" s="92">
        <v>0.94</v>
      </c>
      <c r="G211" s="93">
        <v>962</v>
      </c>
      <c r="H211" s="43"/>
      <c r="I211" s="8"/>
      <c r="J211" s="8"/>
      <c r="K211" s="8"/>
      <c r="L211" s="8"/>
      <c r="M211" s="8"/>
      <c r="N211" s="8"/>
      <c r="O211" s="8"/>
      <c r="P211" s="8"/>
      <c r="Q211" s="8"/>
      <c r="R211" s="8"/>
      <c r="S211" s="8"/>
      <c r="T211" s="8"/>
      <c r="U211" s="8"/>
      <c r="V211" s="8"/>
      <c r="W211" s="8"/>
      <c r="X211" s="8"/>
      <c r="Y211" s="8"/>
      <c r="Z211" s="8"/>
      <c r="AA211" s="8"/>
      <c r="AB211" s="8"/>
      <c r="AC211" s="8"/>
    </row>
    <row r="212" spans="1:29" ht="14.4">
      <c r="A212" s="8"/>
      <c r="B212" s="69">
        <v>182</v>
      </c>
      <c r="C212" s="91">
        <v>10.58</v>
      </c>
      <c r="D212" s="43">
        <f>0.18*2^10.58</f>
        <v>275.5306135083917</v>
      </c>
      <c r="E212" s="43">
        <v>0.95012229975204199</v>
      </c>
      <c r="F212" s="92">
        <v>0.95</v>
      </c>
      <c r="G212" s="93">
        <v>972</v>
      </c>
      <c r="H212" s="43"/>
      <c r="I212" s="8"/>
      <c r="J212" s="8"/>
      <c r="K212" s="8"/>
      <c r="L212" s="8"/>
      <c r="M212" s="8"/>
      <c r="N212" s="8"/>
      <c r="O212" s="8"/>
      <c r="P212" s="8"/>
      <c r="Q212" s="8"/>
      <c r="R212" s="8"/>
      <c r="S212" s="8"/>
      <c r="T212" s="8"/>
      <c r="U212" s="8"/>
      <c r="V212" s="8"/>
      <c r="W212" s="8"/>
      <c r="X212" s="8"/>
      <c r="Y212" s="8"/>
      <c r="Z212" s="8"/>
      <c r="AA212" s="8"/>
      <c r="AB212" s="8"/>
      <c r="AC212" s="8"/>
    </row>
    <row r="213" spans="1:29" ht="14.4">
      <c r="A213" s="8"/>
      <c r="B213" s="69">
        <v>183</v>
      </c>
      <c r="C213" s="91">
        <v>10.73</v>
      </c>
      <c r="D213" s="43">
        <f>0.18*2^10.73</f>
        <v>305.72035736903575</v>
      </c>
      <c r="E213" s="43">
        <v>0.95984065206946301</v>
      </c>
      <c r="F213" s="92">
        <v>0.96</v>
      </c>
      <c r="G213" s="93">
        <v>982</v>
      </c>
      <c r="H213" s="43"/>
      <c r="I213" s="8"/>
      <c r="J213" s="8"/>
      <c r="K213" s="8"/>
      <c r="L213" s="8"/>
      <c r="M213" s="8"/>
      <c r="N213" s="8"/>
      <c r="O213" s="8"/>
      <c r="P213" s="8"/>
      <c r="Q213" s="8"/>
      <c r="R213" s="8"/>
      <c r="S213" s="8"/>
      <c r="T213" s="8"/>
      <c r="U213" s="8"/>
      <c r="V213" s="8"/>
      <c r="W213" s="8"/>
      <c r="X213" s="8"/>
      <c r="Y213" s="8"/>
      <c r="Z213" s="8"/>
      <c r="AA213" s="8"/>
      <c r="AB213" s="8"/>
      <c r="AC213" s="8"/>
    </row>
    <row r="214" spans="1:29" ht="14.4">
      <c r="A214" s="8"/>
      <c r="B214" s="69">
        <v>184</v>
      </c>
      <c r="C214" s="91">
        <v>10.89</v>
      </c>
      <c r="D214" s="43">
        <f>0.18*2^10.89</f>
        <v>341.57742313526626</v>
      </c>
      <c r="E214" s="43">
        <v>0.97020699882475603</v>
      </c>
      <c r="F214" s="92">
        <v>0.97</v>
      </c>
      <c r="G214" s="93">
        <v>992</v>
      </c>
      <c r="H214" s="43"/>
      <c r="I214" s="8"/>
      <c r="J214" s="8"/>
      <c r="K214" s="8"/>
      <c r="L214" s="8"/>
      <c r="M214" s="8"/>
      <c r="N214" s="8"/>
      <c r="O214" s="8"/>
      <c r="P214" s="8"/>
      <c r="Q214" s="8"/>
      <c r="R214" s="8"/>
      <c r="S214" s="8"/>
      <c r="T214" s="8"/>
      <c r="U214" s="8"/>
      <c r="V214" s="8"/>
      <c r="W214" s="8"/>
      <c r="X214" s="8"/>
      <c r="Y214" s="8"/>
      <c r="Z214" s="8"/>
      <c r="AA214" s="8"/>
      <c r="AB214" s="8"/>
      <c r="AC214" s="8"/>
    </row>
    <row r="215" spans="1:29" ht="14.4">
      <c r="A215" s="8"/>
      <c r="B215" s="69">
        <v>185</v>
      </c>
      <c r="C215" s="91">
        <v>11.04</v>
      </c>
      <c r="D215" s="43">
        <f>0.18*2^11.04</f>
        <v>379.00388105849208</v>
      </c>
      <c r="E215" s="43">
        <v>0.97992553688259099</v>
      </c>
      <c r="F215" s="92">
        <v>0.98</v>
      </c>
      <c r="G215" s="93">
        <v>1003</v>
      </c>
      <c r="H215" s="43"/>
      <c r="I215" s="8"/>
      <c r="J215" s="8"/>
      <c r="K215" s="8"/>
      <c r="L215" s="8"/>
      <c r="M215" s="8"/>
      <c r="N215" s="8"/>
      <c r="O215" s="8"/>
      <c r="P215" s="8"/>
      <c r="Q215" s="8"/>
      <c r="R215" s="8"/>
      <c r="S215" s="8"/>
      <c r="T215" s="8"/>
      <c r="U215" s="8"/>
      <c r="V215" s="8"/>
      <c r="W215" s="8"/>
      <c r="X215" s="8"/>
      <c r="Y215" s="8"/>
      <c r="Z215" s="8"/>
      <c r="AA215" s="8"/>
      <c r="AB215" s="8"/>
      <c r="AC215" s="8"/>
    </row>
    <row r="216" spans="1:29" ht="14.4">
      <c r="A216" s="8"/>
      <c r="B216" s="69">
        <v>186</v>
      </c>
      <c r="C216" s="91">
        <v>11.2</v>
      </c>
      <c r="D216" s="43">
        <f>0.18*2^11.2</f>
        <v>423.45616158610659</v>
      </c>
      <c r="E216" s="43">
        <v>0.99029206159762795</v>
      </c>
      <c r="F216" s="92">
        <v>0.99</v>
      </c>
      <c r="G216" s="93">
        <v>1013</v>
      </c>
      <c r="H216" s="43"/>
      <c r="I216" s="8"/>
      <c r="J216" s="8"/>
      <c r="K216" s="8"/>
      <c r="L216" s="8"/>
      <c r="M216" s="8"/>
      <c r="N216" s="8"/>
      <c r="O216" s="8"/>
      <c r="P216" s="8"/>
      <c r="Q216" s="8"/>
      <c r="R216" s="8"/>
      <c r="S216" s="8"/>
      <c r="T216" s="8"/>
      <c r="U216" s="8"/>
      <c r="V216" s="8"/>
      <c r="W216" s="8"/>
      <c r="X216" s="8"/>
      <c r="Y216" s="8"/>
      <c r="Z216" s="8"/>
      <c r="AA216" s="8"/>
      <c r="AB216" s="8"/>
      <c r="AC216" s="8"/>
    </row>
    <row r="217" spans="1:29" ht="14.4">
      <c r="A217" s="8"/>
      <c r="B217" s="69">
        <v>187</v>
      </c>
      <c r="C217" s="91">
        <v>11.35</v>
      </c>
      <c r="D217" s="43">
        <f>0.18*2^11.35</f>
        <v>469.85402965497263</v>
      </c>
      <c r="E217" s="43">
        <v>1.0000107494665</v>
      </c>
      <c r="F217" s="92">
        <v>1</v>
      </c>
      <c r="G217" s="93">
        <v>1023</v>
      </c>
      <c r="H217" s="43" t="s">
        <v>463</v>
      </c>
      <c r="I217" s="8"/>
      <c r="J217" s="8"/>
      <c r="K217" s="8"/>
      <c r="L217" s="8"/>
      <c r="M217" s="8"/>
      <c r="N217" s="8"/>
      <c r="O217" s="8"/>
      <c r="P217" s="8"/>
      <c r="Q217" s="8"/>
      <c r="R217" s="8"/>
      <c r="S217" s="8"/>
      <c r="T217" s="8"/>
      <c r="U217" s="8"/>
      <c r="V217" s="8"/>
      <c r="W217" s="8"/>
      <c r="X217" s="8"/>
      <c r="Y217" s="8"/>
      <c r="Z217" s="8"/>
      <c r="AA217" s="8"/>
      <c r="AB217" s="8"/>
      <c r="AC217" s="8"/>
    </row>
    <row r="218" spans="1:29" ht="12.3">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row>
    <row r="219" spans="1:29" ht="12.3">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row>
    <row r="220" spans="1:29" ht="12.3">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row>
    <row r="221" spans="1:29" ht="12.3">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row>
    <row r="222" spans="1:29" ht="12.3">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row>
    <row r="223" spans="1:29" ht="1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row>
    <row r="224" spans="1:29" ht="12.3">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row>
    <row r="225" spans="1:29" ht="12.3">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row>
    <row r="226" spans="1:29" ht="12.3">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row>
    <row r="227" spans="1:29" ht="12.3">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row>
    <row r="228" spans="1:29" ht="12.3">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row>
    <row r="229" spans="1:29" ht="12.3">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row>
    <row r="230" spans="1:29" ht="12.3">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row>
    <row r="231" spans="1:29" ht="12.3">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row>
    <row r="232" spans="1:29" ht="12.3">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row>
    <row r="233" spans="1:29" ht="12.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row>
    <row r="234" spans="1:29" ht="12.3">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row>
    <row r="235" spans="1:29" ht="12.3">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row>
    <row r="236" spans="1:29" ht="12.3">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row>
    <row r="237" spans="1:29" ht="12.3">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row>
    <row r="238" spans="1:29" ht="12.3">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row>
    <row r="239" spans="1:29" ht="12.3">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row>
    <row r="240" spans="1:29" ht="12.3">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row>
    <row r="241" spans="1:29" ht="12.3">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row>
    <row r="242" spans="1:29" ht="12.3">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row>
    <row r="243" spans="1:29" ht="12.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row>
    <row r="244" spans="1:29" ht="12.3">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row>
    <row r="245" spans="1:29" ht="12.3">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row>
    <row r="246" spans="1:29" ht="12.3">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row>
    <row r="247" spans="1:29" ht="12.3">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row>
    <row r="248" spans="1:29" ht="12.3">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row>
    <row r="249" spans="1:29" ht="12.3">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row>
    <row r="250" spans="1:29" ht="12.3">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row>
    <row r="251" spans="1:29" ht="12.3">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row>
    <row r="252" spans="1:29" ht="12.3">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row>
    <row r="253" spans="1:29" ht="12.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row>
    <row r="254" spans="1:29" ht="12.3">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row>
    <row r="255" spans="1:29" ht="12.3">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row>
    <row r="256" spans="1:29" ht="12.3">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row>
    <row r="257" spans="1:29" ht="12.3">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row>
    <row r="258" spans="1:29" ht="12.3">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row>
    <row r="259" spans="1:29" ht="12.3">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row>
    <row r="260" spans="1:29" ht="12.3">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row>
    <row r="261" spans="1:29" ht="12.3">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row>
    <row r="262" spans="1:29" ht="12.3">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row>
    <row r="263" spans="1:29" ht="12.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row>
    <row r="264" spans="1:29" ht="12.3">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row>
    <row r="265" spans="1:29" ht="12.3">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row>
    <row r="266" spans="1:29" ht="12.3">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row>
    <row r="267" spans="1:29" ht="12.3">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row>
    <row r="268" spans="1:29" ht="12.3">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row>
    <row r="269" spans="1:29" ht="12.3">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row>
    <row r="270" spans="1:29" ht="12.3">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row>
    <row r="271" spans="1:29" ht="12.3">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row>
    <row r="272" spans="1:29" ht="12.3">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row>
    <row r="273" spans="1:29" ht="12.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row>
    <row r="274" spans="1:29" ht="12.3">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row>
    <row r="275" spans="1:29" ht="12.3">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row>
    <row r="276" spans="1:29" ht="12.3">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row>
    <row r="277" spans="1:29" ht="12.3">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row>
    <row r="278" spans="1:29" ht="12.3">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row>
    <row r="279" spans="1:29" ht="12.3">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row>
    <row r="280" spans="1:29" ht="12.3">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row>
    <row r="281" spans="1:29" ht="12.3">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row>
    <row r="282" spans="1:29" ht="12.3">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row>
    <row r="283" spans="1:29" ht="12.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row>
    <row r="284" spans="1:29" ht="12.3">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row>
    <row r="285" spans="1:29" ht="12.3">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row>
    <row r="286" spans="1:29" ht="12.3">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row>
    <row r="287" spans="1:29" ht="12.3">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row>
    <row r="288" spans="1:29" ht="12.3">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row>
    <row r="289" spans="1:29" ht="12.3">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row>
    <row r="290" spans="1:29" ht="12.3">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row>
    <row r="291" spans="1:29" ht="12.3">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row>
    <row r="292" spans="1:29" ht="12.3">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row>
    <row r="293" spans="1:29" ht="12.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row>
    <row r="294" spans="1:29" ht="12.3">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row>
    <row r="295" spans="1:29" ht="12.3">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row>
    <row r="296" spans="1:29" ht="12.3">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row>
    <row r="297" spans="1:29" ht="12.3">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row>
    <row r="298" spans="1:29" ht="12.3">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row>
    <row r="299" spans="1:29" ht="12.3">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row>
    <row r="300" spans="1:29" ht="12.3">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row>
    <row r="301" spans="1:29" ht="12.3">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row>
    <row r="302" spans="1:29" ht="12.3">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row>
    <row r="303" spans="1:29" ht="12.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row>
    <row r="304" spans="1:29" ht="12.3">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row>
    <row r="305" spans="1:29" ht="12.3">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row>
    <row r="306" spans="1:29" ht="12.3">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row>
    <row r="307" spans="1:29" ht="12.3">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row>
    <row r="308" spans="1:29" ht="12.3">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row>
    <row r="309" spans="1:29" ht="12.3">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row>
    <row r="310" spans="1:29" ht="12.3">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row>
    <row r="311" spans="1:29" ht="12.3">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row>
    <row r="312" spans="1:29" ht="12.3">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row>
    <row r="313" spans="1:29" ht="12.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row>
    <row r="314" spans="1:29" ht="12.3">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row>
    <row r="315" spans="1:29" ht="12.3">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row>
    <row r="316" spans="1:29" ht="12.3">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row>
    <row r="317" spans="1:29" ht="12.3">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row>
    <row r="318" spans="1:29" ht="12.3">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row>
    <row r="319" spans="1:29" ht="12.3">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row>
    <row r="320" spans="1:29" ht="12.3">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row>
    <row r="321" spans="1:29" ht="12.3">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row>
    <row r="322" spans="1:29" ht="12.3">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row>
    <row r="323" spans="1:29" ht="1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row>
    <row r="324" spans="1:29" ht="12.3">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row>
    <row r="325" spans="1:29" ht="12.3">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row>
    <row r="326" spans="1:29" ht="12.3">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row>
    <row r="327" spans="1:29" ht="12.3">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row>
    <row r="328" spans="1:29" ht="12.3">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row>
    <row r="329" spans="1:29" ht="12.3">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row>
    <row r="330" spans="1:29" ht="12.3">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row>
    <row r="331" spans="1:29" ht="12.3">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row>
    <row r="332" spans="1:29" ht="12.3">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row>
    <row r="333" spans="1:29" ht="12.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row>
    <row r="334" spans="1:29" ht="12.3">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row>
    <row r="335" spans="1:29" ht="12.3">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row>
    <row r="336" spans="1:29" ht="12.3">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row>
    <row r="337" spans="1:29" ht="12.3">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row>
    <row r="338" spans="1:29" ht="12.3">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row>
    <row r="339" spans="1:29" ht="12.3">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row>
    <row r="340" spans="1:29" ht="12.3">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row>
    <row r="341" spans="1:29" ht="12.3">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row>
    <row r="342" spans="1:29" ht="12.3">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row>
    <row r="343" spans="1:29" ht="12.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row>
    <row r="344" spans="1:29" ht="12.3">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row>
    <row r="345" spans="1:29" ht="12.3">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row>
    <row r="346" spans="1:29" ht="12.3">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row>
    <row r="347" spans="1:29" ht="12.3">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row>
    <row r="348" spans="1:29" ht="12.3">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row>
    <row r="349" spans="1:29" ht="12.3">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row>
    <row r="350" spans="1:29" ht="12.3">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row>
    <row r="351" spans="1:29" ht="12.3">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row>
    <row r="352" spans="1:29" ht="12.3">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row>
    <row r="353" spans="1:29" ht="12.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row>
    <row r="354" spans="1:29" ht="12.3">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row>
    <row r="355" spans="1:29" ht="12.3">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row>
    <row r="356" spans="1:29" ht="12.3">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row>
    <row r="357" spans="1:29" ht="12.3">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row>
    <row r="358" spans="1:29" ht="12.3">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row>
    <row r="359" spans="1:29" ht="12.3">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row>
    <row r="360" spans="1:29" ht="12.3">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row>
    <row r="361" spans="1:29" ht="12.3">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row>
    <row r="362" spans="1:29" ht="12.3">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row>
    <row r="363" spans="1:29" ht="12.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row>
    <row r="364" spans="1:29" ht="12.3">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row>
    <row r="365" spans="1:29" ht="12.3">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row>
    <row r="366" spans="1:29" ht="12.3">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row>
    <row r="367" spans="1:29" ht="12.3">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row>
    <row r="368" spans="1:29" ht="12.3">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row>
    <row r="369" spans="1:29" ht="12.3">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row>
    <row r="370" spans="1:29" ht="12.3">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row>
    <row r="371" spans="1:29" ht="12.3">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row>
    <row r="372" spans="1:29" ht="12.3">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row>
    <row r="373" spans="1:29" ht="12.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row>
    <row r="374" spans="1:29" ht="12.3">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row>
    <row r="375" spans="1:29" ht="12.3">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row>
    <row r="376" spans="1:29" ht="12.3">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row>
    <row r="377" spans="1:29" ht="12.3">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row>
    <row r="378" spans="1:29" ht="12.3">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row>
    <row r="379" spans="1:29" ht="12.3">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row>
    <row r="380" spans="1:29" ht="12.3">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row>
    <row r="381" spans="1:29" ht="12.3">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row>
    <row r="382" spans="1:29" ht="12.3">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row>
    <row r="383" spans="1:29" ht="12.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row>
    <row r="384" spans="1:29" ht="12.3">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row>
    <row r="385" spans="1:29" ht="12.3">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row>
    <row r="386" spans="1:29" ht="12.3">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row>
    <row r="387" spans="1:29" ht="12.3">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row>
    <row r="388" spans="1:29" ht="12.3">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row>
    <row r="389" spans="1:29" ht="12.3">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row>
    <row r="390" spans="1:29" ht="12.3">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row>
    <row r="391" spans="1:29" ht="12.3">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row>
    <row r="392" spans="1:29" ht="12.3">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row>
    <row r="393" spans="1:29" ht="12.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row>
    <row r="394" spans="1:29" ht="12.3">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row>
    <row r="395" spans="1:29" ht="12.3">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row>
    <row r="396" spans="1:29" ht="12.3">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row>
    <row r="397" spans="1:29" ht="12.3">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row>
    <row r="398" spans="1:29" ht="12.3">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row>
    <row r="399" spans="1:29" ht="12.3">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row>
    <row r="400" spans="1:29" ht="12.3">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row>
    <row r="401" spans="1:29" ht="12.3">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row>
    <row r="402" spans="1:29" ht="12.3">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row>
    <row r="403" spans="1:29" ht="12.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row>
    <row r="404" spans="1:29" ht="12.3">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row>
    <row r="405" spans="1:29" ht="12.3">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row>
    <row r="406" spans="1:29" ht="12.3">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row>
    <row r="407" spans="1:29" ht="12.3">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row>
    <row r="408" spans="1:29" ht="12.3">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row>
    <row r="409" spans="1:29" ht="12.3">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row>
    <row r="410" spans="1:29" ht="12.3">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row>
    <row r="411" spans="1:29" ht="12.3">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row>
    <row r="412" spans="1:29" ht="12.3">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row>
    <row r="413" spans="1:29" ht="12.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row>
    <row r="414" spans="1:29" ht="12.3">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row>
    <row r="415" spans="1:29" ht="12.3">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row>
    <row r="416" spans="1:29" ht="12.3">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row>
    <row r="417" spans="1:29" ht="12.3">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row>
    <row r="418" spans="1:29" ht="12.3">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row>
    <row r="419" spans="1:29" ht="12.3">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row>
    <row r="420" spans="1:29" ht="12.3">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row>
    <row r="421" spans="1:29" ht="12.3">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row>
    <row r="422" spans="1:29" ht="12.3">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row>
    <row r="423" spans="1:29" ht="1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row>
    <row r="424" spans="1:29" ht="12.3">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row>
    <row r="425" spans="1:29" ht="12.3">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row>
    <row r="426" spans="1:29" ht="12.3">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row>
    <row r="427" spans="1:29" ht="12.3">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row>
    <row r="428" spans="1:29" ht="12.3">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row>
    <row r="429" spans="1:29" ht="12.3">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row>
    <row r="430" spans="1:29" ht="12.3">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row>
    <row r="431" spans="1:29" ht="12.3">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row>
    <row r="432" spans="1:29" ht="12.3">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row>
    <row r="433" spans="1:29" ht="12.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row>
    <row r="434" spans="1:29" ht="12.3">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row>
    <row r="435" spans="1:29" ht="12.3">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row>
    <row r="436" spans="1:29" ht="12.3">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row>
    <row r="437" spans="1:29" ht="12.3">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row>
    <row r="438" spans="1:29" ht="12.3">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row>
    <row r="439" spans="1:29" ht="12.3">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row>
    <row r="440" spans="1:29" ht="12.3">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row>
    <row r="441" spans="1:29" ht="12.3">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row>
    <row r="442" spans="1:29" ht="12.3">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row>
    <row r="443" spans="1:29" ht="12.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row>
    <row r="444" spans="1:29" ht="12.3">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row>
    <row r="445" spans="1:29" ht="12.3">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row>
    <row r="446" spans="1:29" ht="12.3">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row>
    <row r="447" spans="1:29" ht="12.3">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row>
    <row r="448" spans="1:29" ht="12.3">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row>
    <row r="449" spans="1:29" ht="12.3">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row>
    <row r="450" spans="1:29" ht="12.3">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row>
    <row r="451" spans="1:29" ht="12.3">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row>
    <row r="452" spans="1:29" ht="12.3">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row>
    <row r="453" spans="1:29" ht="12.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row>
    <row r="454" spans="1:29" ht="12.3">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row>
    <row r="455" spans="1:29" ht="12.3">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row>
    <row r="456" spans="1:29" ht="12.3">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row>
    <row r="457" spans="1:29" ht="12.3">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row>
    <row r="458" spans="1:29" ht="12.3">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row>
    <row r="459" spans="1:29" ht="12.3">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row>
    <row r="460" spans="1:29" ht="12.3">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row>
    <row r="461" spans="1:29" ht="12.3">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row>
    <row r="462" spans="1:29" ht="12.3">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row>
    <row r="463" spans="1:29" ht="12.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row>
    <row r="464" spans="1:29" ht="12.3">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row>
    <row r="465" spans="1:29" ht="12.3">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row>
    <row r="466" spans="1:29" ht="12.3">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row>
    <row r="467" spans="1:29" ht="12.3">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row>
    <row r="468" spans="1:29" ht="12.3">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row>
    <row r="469" spans="1:29" ht="12.3">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row>
    <row r="470" spans="1:29" ht="12.3">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row>
    <row r="471" spans="1:29" ht="12.3">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row>
    <row r="472" spans="1:29" ht="12.3">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row>
    <row r="473" spans="1:29" ht="12.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row>
    <row r="474" spans="1:29" ht="12.3">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row>
    <row r="475" spans="1:29" ht="12.3">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row>
    <row r="476" spans="1:29" ht="12.3">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row>
    <row r="477" spans="1:29" ht="12.3">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row>
    <row r="478" spans="1:29" ht="12.3">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row>
    <row r="479" spans="1:29" ht="12.3">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row>
    <row r="480" spans="1:29" ht="12.3">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row>
    <row r="481" spans="1:29" ht="12.3">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row>
    <row r="482" spans="1:29" ht="12.3">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row>
    <row r="483" spans="1:29" ht="12.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row>
    <row r="484" spans="1:29" ht="12.3">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row>
    <row r="485" spans="1:29" ht="12.3">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row>
    <row r="486" spans="1:29" ht="12.3">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row>
    <row r="487" spans="1:29" ht="12.3">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row>
    <row r="488" spans="1:29" ht="12.3">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row>
    <row r="489" spans="1:29" ht="12.3">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row>
    <row r="490" spans="1:29" ht="12.3">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row>
    <row r="491" spans="1:29" ht="12.3">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row>
    <row r="492" spans="1:29" ht="12.3">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row>
    <row r="493" spans="1:29" ht="12.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row>
    <row r="494" spans="1:29" ht="12.3">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row>
    <row r="495" spans="1:29" ht="12.3">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row>
    <row r="496" spans="1:29" ht="12.3">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row>
    <row r="497" spans="1:29" ht="12.3">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row>
    <row r="498" spans="1:29" ht="12.3">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row>
    <row r="499" spans="1:29" ht="12.3">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row>
    <row r="500" spans="1:29" ht="12.3">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row>
    <row r="501" spans="1:29" ht="12.3">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row>
    <row r="502" spans="1:29" ht="12.3">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row>
    <row r="503" spans="1:29" ht="12.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row>
    <row r="504" spans="1:29" ht="12.3">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row>
    <row r="505" spans="1:29" ht="12.3">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row>
    <row r="506" spans="1:29" ht="12.3">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row>
    <row r="507" spans="1:29" ht="12.3">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row>
    <row r="508" spans="1:29" ht="12.3">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row>
    <row r="509" spans="1:29" ht="12.3">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row>
    <row r="510" spans="1:29" ht="12.3">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row>
    <row r="511" spans="1:29" ht="12.3">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row>
    <row r="512" spans="1:29" ht="12.3">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row>
    <row r="513" spans="1:29" ht="12.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row>
    <row r="514" spans="1:29" ht="12.3">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row>
    <row r="515" spans="1:29" ht="12.3">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row>
    <row r="516" spans="1:29" ht="12.3">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row>
    <row r="517" spans="1:29" ht="12.3">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row>
    <row r="518" spans="1:29" ht="12.3">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row>
    <row r="519" spans="1:29" ht="12.3">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row>
    <row r="520" spans="1:29" ht="12.3">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row>
    <row r="521" spans="1:29" ht="12.3">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row>
    <row r="522" spans="1:29" ht="12.3">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row>
    <row r="523" spans="1:29" ht="1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row>
    <row r="524" spans="1:29" ht="12.3">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row>
    <row r="525" spans="1:29" ht="12.3">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row>
    <row r="526" spans="1:29" ht="12.3">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row>
    <row r="527" spans="1:29" ht="12.3">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row>
    <row r="528" spans="1:29" ht="12.3">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row>
    <row r="529" spans="1:29" ht="12.3">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row>
    <row r="530" spans="1:29" ht="12.3">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row>
    <row r="531" spans="1:29" ht="12.3">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row>
    <row r="532" spans="1:29" ht="12.3">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row>
    <row r="533" spans="1:29" ht="12.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row>
    <row r="534" spans="1:29" ht="12.3">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row>
    <row r="535" spans="1:29" ht="12.3">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row>
    <row r="536" spans="1:29" ht="12.3">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row>
    <row r="537" spans="1:29" ht="12.3">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row>
    <row r="538" spans="1:29" ht="12.3">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row>
    <row r="539" spans="1:29" ht="12.3">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row>
    <row r="540" spans="1:29" ht="12.3">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row>
    <row r="541" spans="1:29" ht="12.3">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row>
    <row r="542" spans="1:29" ht="12.3">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row>
    <row r="543" spans="1:29" ht="12.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row>
    <row r="544" spans="1:29" ht="12.3">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row>
    <row r="545" spans="1:29" ht="12.3">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row>
    <row r="546" spans="1:29" ht="12.3">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row>
    <row r="547" spans="1:29" ht="12.3">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row>
    <row r="548" spans="1:29" ht="12.3">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row>
    <row r="549" spans="1:29" ht="12.3">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row>
    <row r="550" spans="1:29" ht="12.3">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row>
    <row r="551" spans="1:29" ht="12.3">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row>
    <row r="552" spans="1:29" ht="12.3">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row>
    <row r="553" spans="1:29" ht="12.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row>
    <row r="554" spans="1:29" ht="12.3">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row>
    <row r="555" spans="1:29" ht="12.3">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row>
    <row r="556" spans="1:29" ht="12.3">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row>
    <row r="557" spans="1:29" ht="12.3">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row>
    <row r="558" spans="1:29" ht="12.3">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row>
    <row r="559" spans="1:29" ht="12.3">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row>
    <row r="560" spans="1:29" ht="12.3">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row>
    <row r="561" spans="1:29" ht="12.3">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row>
    <row r="562" spans="1:29" ht="12.3">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row>
    <row r="563" spans="1:29" ht="12.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row>
    <row r="564" spans="1:29" ht="12.3">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row>
    <row r="565" spans="1:29" ht="12.3">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row>
    <row r="566" spans="1:29" ht="12.3">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row>
    <row r="567" spans="1:29" ht="12.3">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row>
    <row r="568" spans="1:29" ht="12.3">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row>
    <row r="569" spans="1:29" ht="12.3">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row>
    <row r="570" spans="1:29" ht="12.3">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row>
    <row r="571" spans="1:29" ht="12.3">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row>
    <row r="572" spans="1:29" ht="12.3">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row>
    <row r="573" spans="1:29" ht="12.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row>
    <row r="574" spans="1:29" ht="12.3">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row>
    <row r="575" spans="1:29" ht="12.3">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row>
    <row r="576" spans="1:29" ht="12.3">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row>
    <row r="577" spans="1:29" ht="12.3">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row>
    <row r="578" spans="1:29" ht="12.3">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row>
    <row r="579" spans="1:29" ht="12.3">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row>
    <row r="580" spans="1:29" ht="12.3">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row>
    <row r="581" spans="1:29" ht="12.3">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row>
    <row r="582" spans="1:29" ht="12.3">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row>
    <row r="583" spans="1:29" ht="12.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row>
    <row r="584" spans="1:29" ht="12.3">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row>
    <row r="585" spans="1:29" ht="12.3">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row>
    <row r="586" spans="1:29" ht="12.3">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row>
    <row r="587" spans="1:29" ht="12.3">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row>
    <row r="588" spans="1:29" ht="12.3">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row>
    <row r="589" spans="1:29" ht="12.3">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row>
    <row r="590" spans="1:29" ht="12.3">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row>
    <row r="591" spans="1:29" ht="12.3">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row>
    <row r="592" spans="1:29" ht="12.3">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row>
    <row r="593" spans="1:29" ht="12.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row>
    <row r="594" spans="1:29" ht="12.3">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row>
    <row r="595" spans="1:29" ht="12.3">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row>
    <row r="596" spans="1:29" ht="12.3">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row>
    <row r="597" spans="1:29" ht="12.3">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row>
    <row r="598" spans="1:29" ht="12.3">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row>
    <row r="599" spans="1:29" ht="12.3">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row>
    <row r="600" spans="1:29" ht="12.3">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row>
    <row r="601" spans="1:29" ht="12.3">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row>
    <row r="602" spans="1:29" ht="12.3">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row>
    <row r="603" spans="1:29" ht="12.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row>
    <row r="604" spans="1:29" ht="12.3">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row>
    <row r="605" spans="1:29" ht="12.3">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row>
    <row r="606" spans="1:29" ht="12.3">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row>
    <row r="607" spans="1:29" ht="12.3">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row>
    <row r="608" spans="1:29" ht="12.3">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row>
    <row r="609" spans="1:29" ht="12.3">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row>
    <row r="610" spans="1:29" ht="12.3">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row>
    <row r="611" spans="1:29" ht="12.3">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row>
    <row r="612" spans="1:29" ht="12.3">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row>
    <row r="613" spans="1:29" ht="12.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row>
    <row r="614" spans="1:29" ht="12.3">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row>
    <row r="615" spans="1:29" ht="12.3">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row>
    <row r="616" spans="1:29" ht="12.3">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row>
    <row r="617" spans="1:29" ht="12.3">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row>
    <row r="618" spans="1:29" ht="12.3">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row>
    <row r="619" spans="1:29" ht="12.3">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row>
    <row r="620" spans="1:29" ht="12.3">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row>
    <row r="621" spans="1:29" ht="12.3">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row>
    <row r="622" spans="1:29" ht="12.3">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row>
    <row r="623" spans="1:29" ht="1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row>
    <row r="624" spans="1:29" ht="12.3">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row>
    <row r="625" spans="1:29" ht="12.3">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row>
    <row r="626" spans="1:29" ht="12.3">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row>
    <row r="627" spans="1:29" ht="12.3">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row>
    <row r="628" spans="1:29" ht="12.3">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row>
    <row r="629" spans="1:29" ht="12.3">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row>
    <row r="630" spans="1:29" ht="12.3">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row>
    <row r="631" spans="1:29" ht="12.3">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row>
    <row r="632" spans="1:29" ht="12.3">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row>
    <row r="633" spans="1:29" ht="12.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row>
    <row r="634" spans="1:29" ht="12.3">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row>
    <row r="635" spans="1:29" ht="12.3">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row>
    <row r="636" spans="1:29" ht="12.3">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row>
    <row r="637" spans="1:29" ht="12.3">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row>
    <row r="638" spans="1:29" ht="12.3">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row>
    <row r="639" spans="1:29" ht="12.3">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row>
    <row r="640" spans="1:29" ht="12.3">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row>
    <row r="641" spans="1:29" ht="12.3">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row>
    <row r="642" spans="1:29" ht="12.3">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row>
    <row r="643" spans="1:29" ht="12.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row>
    <row r="644" spans="1:29" ht="12.3">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row>
    <row r="645" spans="1:29" ht="12.3">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row>
    <row r="646" spans="1:29" ht="12.3">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row>
    <row r="647" spans="1:29" ht="12.3">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row>
    <row r="648" spans="1:29" ht="12.3">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row>
    <row r="649" spans="1:29" ht="12.3">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row>
    <row r="650" spans="1:29" ht="12.3">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row>
    <row r="651" spans="1:29" ht="12.3">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row>
    <row r="652" spans="1:29" ht="12.3">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row>
    <row r="653" spans="1:29" ht="12.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row>
    <row r="654" spans="1:29" ht="12.3">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row>
    <row r="655" spans="1:29" ht="12.3">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row>
    <row r="656" spans="1:29" ht="12.3">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row>
    <row r="657" spans="1:29" ht="12.3">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row>
    <row r="658" spans="1:29" ht="12.3">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row>
    <row r="659" spans="1:29" ht="12.3">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row>
    <row r="660" spans="1:29" ht="12.3">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row>
    <row r="661" spans="1:29" ht="12.3">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row>
    <row r="662" spans="1:29" ht="12.3">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row>
    <row r="663" spans="1:29" ht="12.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row>
    <row r="664" spans="1:29" ht="12.3">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row>
    <row r="665" spans="1:29" ht="12.3">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row>
    <row r="666" spans="1:29" ht="12.3">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row>
    <row r="667" spans="1:29" ht="12.3">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row>
    <row r="668" spans="1:29" ht="12.3">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row>
    <row r="669" spans="1:29" ht="12.3">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row>
    <row r="670" spans="1:29" ht="12.3">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row>
    <row r="671" spans="1:29" ht="12.3">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row>
    <row r="672" spans="1:29" ht="12.3">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row>
    <row r="673" spans="1:29" ht="12.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row>
    <row r="674" spans="1:29" ht="12.3">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row>
    <row r="675" spans="1:29" ht="12.3">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row>
    <row r="676" spans="1:29" ht="12.3">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row>
    <row r="677" spans="1:29" ht="12.3">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row>
    <row r="678" spans="1:29" ht="12.3">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row>
    <row r="679" spans="1:29" ht="12.3">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row>
    <row r="680" spans="1:29" ht="12.3">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row>
    <row r="681" spans="1:29" ht="12.3">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row>
    <row r="682" spans="1:29" ht="12.3">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row>
    <row r="683" spans="1:29" ht="12.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row>
    <row r="684" spans="1:29" ht="12.3">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row>
    <row r="685" spans="1:29" ht="12.3">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row>
    <row r="686" spans="1:29" ht="12.3">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row>
    <row r="687" spans="1:29" ht="12.3">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row>
    <row r="688" spans="1:29" ht="12.3">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row>
    <row r="689" spans="1:29" ht="12.3">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row>
    <row r="690" spans="1:29" ht="12.3">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row>
    <row r="691" spans="1:29" ht="12.3">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row>
    <row r="692" spans="1:29" ht="12.3">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row>
    <row r="693" spans="1:29" ht="12.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row>
    <row r="694" spans="1:29" ht="12.3">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row>
    <row r="695" spans="1:29" ht="12.3">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row>
    <row r="696" spans="1:29" ht="12.3">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row>
    <row r="697" spans="1:29" ht="12.3">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row>
    <row r="698" spans="1:29" ht="12.3">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row>
    <row r="699" spans="1:29" ht="12.3">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row>
    <row r="700" spans="1:29" ht="12.3">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row>
    <row r="701" spans="1:29" ht="12.3">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row>
    <row r="702" spans="1:29" ht="12.3">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row>
    <row r="703" spans="1:29" ht="12.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row>
    <row r="704" spans="1:29" ht="12.3">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row>
    <row r="705" spans="1:29" ht="12.3">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row>
    <row r="706" spans="1:29" ht="12.3">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row>
    <row r="707" spans="1:29" ht="12.3">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row>
    <row r="708" spans="1:29" ht="12.3">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row>
    <row r="709" spans="1:29" ht="12.3">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row>
    <row r="710" spans="1:29" ht="12.3">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row>
    <row r="711" spans="1:29" ht="12.3">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row>
    <row r="712" spans="1:29" ht="12.3">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row>
    <row r="713" spans="1:29" ht="12.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row>
    <row r="714" spans="1:29" ht="12.3">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row>
    <row r="715" spans="1:29" ht="12.3">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row>
    <row r="716" spans="1:29" ht="12.3">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row>
    <row r="717" spans="1:29" ht="12.3">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row>
    <row r="718" spans="1:29" ht="12.3">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row>
    <row r="719" spans="1:29" ht="12.3">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row>
    <row r="720" spans="1:29" ht="12.3">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row>
    <row r="721" spans="1:29" ht="12.3">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row>
    <row r="722" spans="1:29" ht="12.3">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row>
    <row r="723" spans="1:29" ht="1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row>
    <row r="724" spans="1:29" ht="12.3">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row>
    <row r="725" spans="1:29" ht="12.3">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row>
    <row r="726" spans="1:29" ht="12.3">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row>
    <row r="727" spans="1:29" ht="12.3">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row>
    <row r="728" spans="1:29" ht="12.3">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row>
    <row r="729" spans="1:29" ht="12.3">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row>
    <row r="730" spans="1:29" ht="12.3">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row>
    <row r="731" spans="1:29" ht="12.3">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row>
    <row r="732" spans="1:29" ht="12.3">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row>
    <row r="733" spans="1:29" ht="12.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row>
    <row r="734" spans="1:29" ht="12.3">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row>
    <row r="735" spans="1:29" ht="12.3">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row>
    <row r="736" spans="1:29" ht="12.3">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row>
    <row r="737" spans="1:29" ht="12.3">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row>
    <row r="738" spans="1:29" ht="12.3">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row>
    <row r="739" spans="1:29" ht="12.3">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row>
    <row r="740" spans="1:29" ht="12.3">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row>
    <row r="741" spans="1:29" ht="12.3">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row>
    <row r="742" spans="1:29" ht="12.3">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row>
    <row r="743" spans="1:29" ht="12.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row>
    <row r="744" spans="1:29" ht="12.3">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row>
    <row r="745" spans="1:29" ht="12.3">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row>
    <row r="746" spans="1:29" ht="12.3">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row>
    <row r="747" spans="1:29" ht="12.3">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row>
    <row r="748" spans="1:29" ht="12.3">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row>
    <row r="749" spans="1:29" ht="12.3">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row>
    <row r="750" spans="1:29" ht="12.3">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row>
    <row r="751" spans="1:29" ht="12.3">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row>
    <row r="752" spans="1:29" ht="12.3">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row>
    <row r="753" spans="1:29" ht="12.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row>
    <row r="754" spans="1:29" ht="12.3">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row>
    <row r="755" spans="1:29" ht="12.3">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row>
    <row r="756" spans="1:29" ht="12.3">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row>
    <row r="757" spans="1:29" ht="12.3">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row>
    <row r="758" spans="1:29" ht="12.3">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row>
    <row r="759" spans="1:29" ht="12.3">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row>
    <row r="760" spans="1:29" ht="12.3">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row>
    <row r="761" spans="1:29" ht="12.3">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row>
    <row r="762" spans="1:29" ht="12.3">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row>
    <row r="763" spans="1:29" ht="12.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row>
    <row r="764" spans="1:29" ht="12.3">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row>
    <row r="765" spans="1:29" ht="12.3">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row>
    <row r="766" spans="1:29" ht="12.3">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row>
    <row r="767" spans="1:29" ht="12.3">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row>
    <row r="768" spans="1:29" ht="12.3">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row>
    <row r="769" spans="1:29" ht="12.3">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row>
    <row r="770" spans="1:29" ht="12.3">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row>
    <row r="771" spans="1:29" ht="12.3">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row>
    <row r="772" spans="1:29" ht="12.3">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row>
    <row r="773" spans="1:29" ht="12.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row>
    <row r="774" spans="1:29" ht="12.3">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row>
    <row r="775" spans="1:29" ht="12.3">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row>
    <row r="776" spans="1:29" ht="12.3">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row>
    <row r="777" spans="1:29" ht="12.3">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row>
    <row r="778" spans="1:29" ht="12.3">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row>
    <row r="779" spans="1:29" ht="12.3">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row>
    <row r="780" spans="1:29" ht="12.3">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row>
    <row r="781" spans="1:29" ht="12.3">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row>
    <row r="782" spans="1:29" ht="12.3">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row>
    <row r="783" spans="1:29" ht="12.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row>
    <row r="784" spans="1:29" ht="12.3">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row>
    <row r="785" spans="1:29" ht="12.3">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row>
    <row r="786" spans="1:29" ht="12.3">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row>
    <row r="787" spans="1:29" ht="12.3">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row>
    <row r="788" spans="1:29" ht="12.3">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row>
    <row r="789" spans="1:29" ht="12.3">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row>
    <row r="790" spans="1:29" ht="12.3">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row>
    <row r="791" spans="1:29" ht="12.3">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row>
    <row r="792" spans="1:29" ht="12.3">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row>
    <row r="793" spans="1:29" ht="12.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row>
    <row r="794" spans="1:29" ht="12.3">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row>
    <row r="795" spans="1:29" ht="12.3">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row>
    <row r="796" spans="1:29" ht="12.3">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row>
    <row r="797" spans="1:29" ht="12.3">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row>
    <row r="798" spans="1:29" ht="12.3">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row>
    <row r="799" spans="1:29" ht="12.3">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row>
    <row r="800" spans="1:29" ht="12.3">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row>
    <row r="801" spans="1:29" ht="12.3">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row>
    <row r="802" spans="1:29" ht="12.3">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row>
    <row r="803" spans="1:29" ht="12.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row>
    <row r="804" spans="1:29" ht="12.3">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row>
    <row r="805" spans="1:29" ht="12.3">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row>
    <row r="806" spans="1:29" ht="12.3">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row>
    <row r="807" spans="1:29" ht="12.3">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row>
    <row r="808" spans="1:29" ht="12.3">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row>
    <row r="809" spans="1:29" ht="12.3">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row>
    <row r="810" spans="1:29" ht="12.3">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row>
    <row r="811" spans="1:29" ht="12.3">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row>
    <row r="812" spans="1:29" ht="12.3">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row>
    <row r="813" spans="1:29" ht="12.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row>
    <row r="814" spans="1:29" ht="12.3">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row>
    <row r="815" spans="1:29" ht="12.3">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row>
    <row r="816" spans="1:29" ht="12.3">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row>
    <row r="817" spans="1:29" ht="12.3">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row>
    <row r="818" spans="1:29" ht="12.3">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row>
    <row r="819" spans="1:29" ht="12.3">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row>
    <row r="820" spans="1:29" ht="12.3">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row>
    <row r="821" spans="1:29" ht="12.3">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row>
    <row r="822" spans="1:29" ht="12.3">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row>
    <row r="823" spans="1:29" ht="1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row>
    <row r="824" spans="1:29" ht="12.3">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row>
    <row r="825" spans="1:29" ht="12.3">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row>
    <row r="826" spans="1:29" ht="12.3">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row>
    <row r="827" spans="1:29" ht="12.3">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row>
    <row r="828" spans="1:29" ht="12.3">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row>
    <row r="829" spans="1:29" ht="12.3">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row>
    <row r="830" spans="1:29" ht="12.3">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row>
    <row r="831" spans="1:29" ht="12.3">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row>
    <row r="832" spans="1:29" ht="12.3">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row>
    <row r="833" spans="1:29" ht="12.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row>
    <row r="834" spans="1:29" ht="12.3">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row>
    <row r="835" spans="1:29" ht="12.3">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row>
    <row r="836" spans="1:29" ht="12.3">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row>
    <row r="837" spans="1:29" ht="12.3">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row>
    <row r="838" spans="1:29" ht="12.3">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row>
    <row r="839" spans="1:29" ht="12.3">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row>
    <row r="840" spans="1:29" ht="12.3">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row>
    <row r="841" spans="1:29" ht="12.3">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row>
    <row r="842" spans="1:29" ht="12.3">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row>
    <row r="843" spans="1:29" ht="12.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row>
    <row r="844" spans="1:29" ht="12.3">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row>
    <row r="845" spans="1:29" ht="12.3">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row>
    <row r="846" spans="1:29" ht="12.3">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row>
    <row r="847" spans="1:29" ht="12.3">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row>
    <row r="848" spans="1:29" ht="12.3">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row>
    <row r="849" spans="1:29" ht="12.3">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row>
    <row r="850" spans="1:29" ht="12.3">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row>
    <row r="851" spans="1:29" ht="12.3">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row>
    <row r="852" spans="1:29" ht="12.3">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row>
    <row r="853" spans="1:29" ht="12.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row>
    <row r="854" spans="1:29" ht="12.3">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row>
    <row r="855" spans="1:29" ht="12.3">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row>
    <row r="856" spans="1:29" ht="12.3">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row>
    <row r="857" spans="1:29" ht="12.3">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row>
    <row r="858" spans="1:29" ht="12.3">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row>
    <row r="859" spans="1:29" ht="12.3">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row>
    <row r="860" spans="1:29" ht="12.3">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row>
    <row r="861" spans="1:29" ht="12.3">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row>
    <row r="862" spans="1:29" ht="12.3">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row>
    <row r="863" spans="1:29" ht="12.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row>
    <row r="864" spans="1:29" ht="12.3">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row>
    <row r="865" spans="1:29" ht="12.3">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row>
    <row r="866" spans="1:29" ht="12.3">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row>
    <row r="867" spans="1:29" ht="12.3">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row>
    <row r="868" spans="1:29" ht="12.3">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row>
    <row r="869" spans="1:29" ht="12.3">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row>
    <row r="870" spans="1:29" ht="12.3">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row>
    <row r="871" spans="1:29" ht="12.3">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row>
    <row r="872" spans="1:29" ht="12.3">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row>
    <row r="873" spans="1:29" ht="12.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row>
    <row r="874" spans="1:29" ht="12.3">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row>
    <row r="875" spans="1:29" ht="12.3">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row>
    <row r="876" spans="1:29" ht="12.3">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row>
    <row r="877" spans="1:29" ht="12.3">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row>
    <row r="878" spans="1:29" ht="12.3">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row>
    <row r="879" spans="1:29" ht="12.3">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row>
    <row r="880" spans="1:29" ht="12.3">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row>
    <row r="881" spans="1:29" ht="12.3">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row>
    <row r="882" spans="1:29" ht="12.3">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row>
    <row r="883" spans="1:29" ht="12.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row>
    <row r="884" spans="1:29" ht="12.3">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row>
    <row r="885" spans="1:29" ht="12.3">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row>
    <row r="886" spans="1:29" ht="12.3">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row>
    <row r="887" spans="1:29" ht="12.3">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row>
    <row r="888" spans="1:29" ht="12.3">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row>
    <row r="889" spans="1:29" ht="12.3">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row>
    <row r="890" spans="1:29" ht="12.3">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row>
    <row r="891" spans="1:29" ht="12.3">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row>
    <row r="892" spans="1:29" ht="12.3">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row>
    <row r="893" spans="1:29" ht="12.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row>
    <row r="894" spans="1:29" ht="12.3">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row>
    <row r="895" spans="1:29" ht="12.3">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row>
    <row r="896" spans="1:29" ht="12.3">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row>
    <row r="897" spans="1:29" ht="12.3">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row>
    <row r="898" spans="1:29" ht="12.3">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row>
    <row r="899" spans="1:29" ht="12.3">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row>
    <row r="900" spans="1:29" ht="12.3">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row>
    <row r="901" spans="1:29" ht="12.3">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row>
    <row r="902" spans="1:29" ht="12.3">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row>
    <row r="903" spans="1:29" ht="12.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row>
    <row r="904" spans="1:29" ht="12.3">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row>
    <row r="905" spans="1:29" ht="12.3">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row>
    <row r="906" spans="1:29" ht="12.3">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row>
    <row r="907" spans="1:29" ht="12.3">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row>
    <row r="908" spans="1:29" ht="12.3">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row>
    <row r="909" spans="1:29" ht="12.3">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row>
    <row r="910" spans="1:29" ht="12.3">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row>
    <row r="911" spans="1:29" ht="12.3">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row>
    <row r="912" spans="1:29" ht="12.3">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row>
    <row r="913" spans="1:29" ht="12.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row>
    <row r="914" spans="1:29" ht="12.3">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row>
    <row r="915" spans="1:29" ht="12.3">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row>
    <row r="916" spans="1:29" ht="12.3">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row>
    <row r="917" spans="1:29" ht="12.3">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row>
    <row r="918" spans="1:29" ht="12.3">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row>
    <row r="919" spans="1:29" ht="12.3">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row>
    <row r="920" spans="1:29" ht="12.3">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row>
    <row r="921" spans="1:29" ht="12.3">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row>
    <row r="922" spans="1:29" ht="12.3">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row>
    <row r="923" spans="1:29" ht="1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row>
    <row r="924" spans="1:29" ht="12.3">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row>
    <row r="925" spans="1:29" ht="12.3">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row>
    <row r="926" spans="1:29" ht="12.3">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row>
    <row r="927" spans="1:29" ht="12.3">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row>
    <row r="928" spans="1:29" ht="12.3">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row>
    <row r="929" spans="1:29" ht="12.3">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row>
    <row r="930" spans="1:29" ht="12.3">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row>
    <row r="931" spans="1:29" ht="12.3">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row>
    <row r="932" spans="1:29" ht="12.3">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row>
    <row r="933" spans="1:29" ht="12.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row>
    <row r="934" spans="1:29" ht="12.3">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row>
    <row r="935" spans="1:29" ht="12.3">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row>
    <row r="936" spans="1:29" ht="12.3">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row>
    <row r="937" spans="1:29" ht="12.3">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row>
    <row r="938" spans="1:29" ht="12.3">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row>
    <row r="939" spans="1:29" ht="12.3">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row>
    <row r="940" spans="1:29" ht="12.3">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row>
    <row r="941" spans="1:29" ht="12.3">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row>
    <row r="942" spans="1:29" ht="12.3">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row>
    <row r="943" spans="1:29" ht="12.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row>
    <row r="944" spans="1:29" ht="12.3">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row>
    <row r="945" spans="1:29" ht="12.3">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row>
    <row r="946" spans="1:29" ht="12.3">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row>
    <row r="947" spans="1:29" ht="12.3">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row>
    <row r="948" spans="1:29" ht="12.3">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row>
    <row r="949" spans="1:29" ht="12.3">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row>
    <row r="950" spans="1:29" ht="12.3">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row>
    <row r="951" spans="1:29" ht="12.3">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row>
    <row r="952" spans="1:29" ht="12.3">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row>
    <row r="953" spans="1:29" ht="12.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row>
    <row r="954" spans="1:29" ht="12.3">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row>
    <row r="955" spans="1:29" ht="12.3">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row>
    <row r="956" spans="1:29" ht="12.3">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row>
    <row r="957" spans="1:29" ht="12.3">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row>
    <row r="958" spans="1:29" ht="12.3">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row>
    <row r="959" spans="1:29" ht="12.3">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row>
    <row r="960" spans="1:29" ht="12.3">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row>
    <row r="961" spans="1:29" ht="12.3">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row>
    <row r="962" spans="1:29" ht="12.3">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row>
    <row r="963" spans="1:29" ht="12.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row>
    <row r="964" spans="1:29" ht="12.3">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row>
    <row r="965" spans="1:29" ht="12.3">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row>
    <row r="966" spans="1:29" ht="12.3">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row>
    <row r="967" spans="1:29" ht="12.3">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row>
    <row r="968" spans="1:29" ht="12.3">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row>
    <row r="969" spans="1:29" ht="12.3">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row>
    <row r="970" spans="1:29" ht="12.3">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row>
    <row r="971" spans="1:29" ht="12.3">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row>
    <row r="972" spans="1:29" ht="12.3">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row>
    <row r="973" spans="1:29" ht="12.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row>
    <row r="974" spans="1:29" ht="12.3">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row>
    <row r="975" spans="1:29" ht="12.3">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row>
    <row r="976" spans="1:29" ht="12.3">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row>
    <row r="977" spans="1:29" ht="12.3">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row>
    <row r="978" spans="1:29" ht="12.3">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row>
    <row r="979" spans="1:29" ht="12.3">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row>
    <row r="980" spans="1:29" ht="12.3">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row>
    <row r="981" spans="1:29" ht="12.3">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row>
    <row r="982" spans="1:29" ht="12.3">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row>
    <row r="983" spans="1:29" ht="12.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row>
    <row r="984" spans="1:29" ht="12.3">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row>
    <row r="985" spans="1:29" ht="12.3">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row>
    <row r="986" spans="1:29" ht="12.3">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row>
    <row r="987" spans="1:29" ht="12.3">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row>
    <row r="988" spans="1:29" ht="12.3">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row>
    <row r="989" spans="1:29" ht="12.3">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row>
    <row r="990" spans="1:29" ht="12.3">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row>
    <row r="991" spans="1:29" ht="12.3">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row>
    <row r="992" spans="1:29" ht="12.3">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row>
    <row r="993" spans="1:29" ht="12.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row>
    <row r="994" spans="1:29" ht="12.3">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row>
    <row r="995" spans="1:29" ht="12.3">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row>
    <row r="996" spans="1:29" ht="12.3">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row>
    <row r="997" spans="1:29" ht="12.3">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row>
    <row r="998" spans="1:29" ht="12.3">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row>
    <row r="999" spans="1:29" ht="12.3">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row>
    <row r="1000" spans="1:29" ht="12.3">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row>
    <row r="1001" spans="1:29" ht="12.3">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row>
    <row r="1002" spans="1:29" ht="12.3">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c r="AB1002" s="8"/>
      <c r="AC1002" s="8"/>
    </row>
    <row r="1003" spans="1:29" ht="12.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c r="AB1003" s="8"/>
      <c r="AC1003" s="8"/>
    </row>
    <row r="1004" spans="1:29" ht="12.3">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c r="AA1004" s="8"/>
      <c r="AB1004" s="8"/>
      <c r="AC1004" s="8"/>
    </row>
  </sheetData>
  <mergeCells count="3">
    <mergeCell ref="D2:G2"/>
    <mergeCell ref="D29:G29"/>
    <mergeCell ref="L29:P2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C1004"/>
  <sheetViews>
    <sheetView workbookViewId="0"/>
  </sheetViews>
  <sheetFormatPr defaultColWidth="12.609375" defaultRowHeight="15.75" customHeight="1"/>
  <cols>
    <col min="1" max="1" width="12.109375" customWidth="1"/>
    <col min="2" max="2" width="3.71875" customWidth="1"/>
    <col min="3" max="3" width="12.88671875" customWidth="1"/>
    <col min="6" max="6" width="7.88671875" customWidth="1"/>
    <col min="7" max="7" width="10.38671875" customWidth="1"/>
    <col min="8" max="8" width="76.5" customWidth="1"/>
    <col min="9" max="9" width="3.609375" customWidth="1"/>
  </cols>
  <sheetData>
    <row r="1" spans="1:29" ht="12.3">
      <c r="A1" s="8"/>
      <c r="B1" s="9"/>
      <c r="C1" s="9"/>
      <c r="D1" s="9"/>
      <c r="E1" s="9"/>
      <c r="F1" s="9"/>
      <c r="G1" s="9"/>
      <c r="H1" s="9"/>
      <c r="I1" s="8"/>
      <c r="J1" s="8"/>
      <c r="K1" s="8"/>
      <c r="L1" s="8"/>
      <c r="M1" s="8"/>
      <c r="N1" s="8"/>
      <c r="O1" s="8"/>
      <c r="P1" s="8"/>
      <c r="Q1" s="8"/>
      <c r="R1" s="8"/>
      <c r="S1" s="8"/>
      <c r="T1" s="8"/>
      <c r="U1" s="8"/>
      <c r="V1" s="8"/>
      <c r="W1" s="8"/>
      <c r="X1" s="8"/>
      <c r="Y1" s="8"/>
      <c r="Z1" s="8"/>
      <c r="AA1" s="8"/>
      <c r="AB1" s="8"/>
      <c r="AC1" s="8"/>
    </row>
    <row r="2" spans="1:29" ht="29.25" customHeight="1">
      <c r="A2" s="8"/>
      <c r="B2" s="56"/>
      <c r="C2" s="12" t="s">
        <v>464</v>
      </c>
      <c r="D2" s="138" t="s">
        <v>142</v>
      </c>
      <c r="E2" s="130"/>
      <c r="F2" s="130"/>
      <c r="G2" s="131"/>
      <c r="H2" s="16"/>
      <c r="I2" s="8"/>
      <c r="J2" s="8"/>
      <c r="K2" s="8"/>
      <c r="L2" s="8"/>
      <c r="M2" s="8" t="s">
        <v>401</v>
      </c>
      <c r="N2" s="8"/>
      <c r="O2" s="8"/>
      <c r="P2" s="8"/>
      <c r="Q2" s="8"/>
      <c r="R2" s="8"/>
      <c r="S2" s="8"/>
      <c r="T2" s="8"/>
      <c r="U2" s="8"/>
      <c r="V2" s="8"/>
      <c r="W2" s="8"/>
      <c r="X2" s="8"/>
      <c r="Y2" s="8"/>
      <c r="Z2" s="8"/>
      <c r="AA2" s="8"/>
      <c r="AB2" s="8"/>
      <c r="AC2" s="8"/>
    </row>
    <row r="3" spans="1:29" ht="36.9">
      <c r="A3" s="55"/>
      <c r="B3" s="49" t="s">
        <v>58</v>
      </c>
      <c r="C3" s="12" t="s">
        <v>59</v>
      </c>
      <c r="D3" s="12" t="s">
        <v>143</v>
      </c>
      <c r="E3" s="13" t="s">
        <v>144</v>
      </c>
      <c r="F3" s="13" t="s">
        <v>145</v>
      </c>
      <c r="G3" s="13" t="s">
        <v>146</v>
      </c>
      <c r="H3" s="12" t="s">
        <v>153</v>
      </c>
      <c r="I3" s="8"/>
      <c r="J3" s="8"/>
      <c r="K3" s="8"/>
      <c r="L3" s="8"/>
      <c r="M3" s="8" t="s">
        <v>168</v>
      </c>
      <c r="N3" s="8"/>
      <c r="O3" s="8"/>
      <c r="P3" s="8"/>
      <c r="Q3" s="8"/>
      <c r="R3" s="8"/>
      <c r="S3" s="8"/>
      <c r="T3" s="8"/>
      <c r="U3" s="8"/>
      <c r="V3" s="8"/>
      <c r="W3" s="8"/>
      <c r="X3" s="8"/>
      <c r="Y3" s="8"/>
      <c r="Z3" s="8"/>
      <c r="AA3" s="8"/>
      <c r="AB3" s="8"/>
      <c r="AC3" s="8"/>
    </row>
    <row r="4" spans="1:29" ht="12.3">
      <c r="A4" s="58"/>
      <c r="B4" s="50">
        <v>1</v>
      </c>
      <c r="C4" s="16" t="s">
        <v>75</v>
      </c>
      <c r="D4" s="17">
        <v>1.4247000000000001E-6</v>
      </c>
      <c r="E4" s="8">
        <v>9.2868769332739604E-2</v>
      </c>
      <c r="F4" s="18">
        <f t="shared" ref="F4:F28" si="0">E4*100</f>
        <v>9.2868769332739607</v>
      </c>
      <c r="G4" s="33">
        <f t="shared" ref="G4:G28" si="1">E4*1023</f>
        <v>95.004751027392615</v>
      </c>
      <c r="H4" s="16" t="s">
        <v>161</v>
      </c>
      <c r="I4" s="8"/>
      <c r="J4" s="64" t="s">
        <v>162</v>
      </c>
      <c r="K4" s="8"/>
      <c r="L4" s="8"/>
      <c r="M4" s="8" t="s">
        <v>402</v>
      </c>
      <c r="N4" s="8"/>
      <c r="O4" s="8"/>
      <c r="P4" s="8"/>
      <c r="Q4" s="8"/>
      <c r="R4" s="8"/>
      <c r="S4" s="8"/>
      <c r="T4" s="8"/>
      <c r="U4" s="8"/>
      <c r="V4" s="8"/>
      <c r="W4" s="8"/>
      <c r="X4" s="8"/>
      <c r="Y4" s="8"/>
      <c r="Z4" s="8"/>
      <c r="AA4" s="8"/>
      <c r="AB4" s="8"/>
      <c r="AC4" s="8"/>
    </row>
    <row r="5" spans="1:29" ht="12.3">
      <c r="A5" s="58"/>
      <c r="B5" s="50">
        <v>2</v>
      </c>
      <c r="C5" s="16" t="s">
        <v>76</v>
      </c>
      <c r="D5" s="17">
        <v>7.0312499999999997E-4</v>
      </c>
      <c r="E5" s="8">
        <v>9.51285663613822E-2</v>
      </c>
      <c r="F5" s="18">
        <f t="shared" si="0"/>
        <v>9.5128566361382205</v>
      </c>
      <c r="G5" s="33">
        <f t="shared" si="1"/>
        <v>97.316523387693991</v>
      </c>
      <c r="H5" s="16" t="s">
        <v>164</v>
      </c>
      <c r="I5" s="8"/>
      <c r="J5" s="56" t="s">
        <v>165</v>
      </c>
      <c r="K5" s="8"/>
      <c r="L5" s="8"/>
      <c r="M5" s="8" t="s">
        <v>403</v>
      </c>
      <c r="N5" s="8"/>
      <c r="O5" s="8"/>
      <c r="P5" s="8"/>
      <c r="Q5" s="8"/>
      <c r="R5" s="8"/>
      <c r="S5" s="8"/>
      <c r="T5" s="8"/>
      <c r="U5" s="8"/>
      <c r="V5" s="8"/>
      <c r="W5" s="8"/>
      <c r="X5" s="8"/>
      <c r="Y5" s="8"/>
      <c r="Z5" s="8"/>
      <c r="AA5" s="8"/>
      <c r="AB5" s="8"/>
      <c r="AC5" s="8"/>
    </row>
    <row r="6" spans="1:29" ht="12.3">
      <c r="A6" s="58"/>
      <c r="B6" s="50">
        <v>3</v>
      </c>
      <c r="C6" s="16" t="s">
        <v>77</v>
      </c>
      <c r="D6" s="17">
        <v>1.4062499999999999E-3</v>
      </c>
      <c r="E6" s="8">
        <v>9.7339449070738396E-2</v>
      </c>
      <c r="F6" s="18">
        <f t="shared" si="0"/>
        <v>9.7339449070738393</v>
      </c>
      <c r="G6" s="33">
        <f t="shared" si="1"/>
        <v>99.578256399365372</v>
      </c>
      <c r="H6" s="16" t="s">
        <v>465</v>
      </c>
      <c r="I6" s="8"/>
      <c r="K6" s="8"/>
      <c r="L6" s="8"/>
      <c r="M6" s="8" t="s">
        <v>405</v>
      </c>
      <c r="N6" s="8"/>
      <c r="O6" s="8"/>
      <c r="P6" s="8"/>
      <c r="Q6" s="8"/>
      <c r="R6" s="8"/>
      <c r="S6" s="8"/>
      <c r="T6" s="8"/>
      <c r="U6" s="8"/>
      <c r="V6" s="8"/>
      <c r="W6" s="8"/>
      <c r="X6" s="8"/>
      <c r="Y6" s="8"/>
      <c r="Z6" s="8"/>
      <c r="AA6" s="8"/>
      <c r="AB6" s="8"/>
      <c r="AC6" s="8"/>
    </row>
    <row r="7" spans="1:29" ht="12.3">
      <c r="A7" s="58"/>
      <c r="B7" s="50">
        <v>4</v>
      </c>
      <c r="C7" s="16" t="s">
        <v>78</v>
      </c>
      <c r="D7" s="17">
        <v>2.8124999999999999E-3</v>
      </c>
      <c r="E7" s="8">
        <v>0.101610271605416</v>
      </c>
      <c r="F7" s="18">
        <f t="shared" si="0"/>
        <v>10.1610271605416</v>
      </c>
      <c r="G7" s="33">
        <f t="shared" si="1"/>
        <v>103.94730785234057</v>
      </c>
      <c r="H7" s="16"/>
      <c r="I7" s="8"/>
      <c r="J7" s="8"/>
      <c r="K7" s="8"/>
      <c r="L7" s="8"/>
      <c r="M7" s="8" t="s">
        <v>406</v>
      </c>
      <c r="N7" s="8"/>
      <c r="O7" s="8"/>
      <c r="P7" s="8"/>
      <c r="Q7" s="8"/>
      <c r="R7" s="8"/>
      <c r="S7" s="8"/>
      <c r="T7" s="8"/>
      <c r="U7" s="8"/>
      <c r="V7" s="8"/>
      <c r="W7" s="8"/>
      <c r="X7" s="8"/>
      <c r="Y7" s="8"/>
      <c r="Z7" s="8"/>
      <c r="AA7" s="8"/>
      <c r="AB7" s="8"/>
      <c r="AC7" s="8"/>
    </row>
    <row r="8" spans="1:29" ht="12.3">
      <c r="A8" s="58"/>
      <c r="B8" s="50">
        <v>5</v>
      </c>
      <c r="C8" s="16" t="s">
        <v>79</v>
      </c>
      <c r="D8" s="17">
        <v>5.6249999999999998E-3</v>
      </c>
      <c r="E8" s="8">
        <v>0.109607669095174</v>
      </c>
      <c r="F8" s="18">
        <f t="shared" si="0"/>
        <v>10.9607669095174</v>
      </c>
      <c r="G8" s="33">
        <f t="shared" si="1"/>
        <v>112.12864548436301</v>
      </c>
      <c r="H8" s="16"/>
      <c r="I8" s="8"/>
      <c r="J8" s="8"/>
      <c r="K8" s="8"/>
      <c r="L8" s="8"/>
      <c r="M8" s="8" t="s">
        <v>407</v>
      </c>
      <c r="N8" s="8"/>
      <c r="O8" s="8"/>
      <c r="P8" s="8"/>
      <c r="Q8" s="8"/>
      <c r="R8" s="8"/>
      <c r="S8" s="8"/>
      <c r="T8" s="8"/>
      <c r="U8" s="8"/>
      <c r="V8" s="8"/>
      <c r="W8" s="8"/>
      <c r="X8" s="8"/>
      <c r="Y8" s="8"/>
      <c r="Z8" s="8"/>
      <c r="AA8" s="8"/>
      <c r="AB8" s="8"/>
      <c r="AC8" s="8"/>
    </row>
    <row r="9" spans="1:29" ht="12.3">
      <c r="A9" s="58"/>
      <c r="B9" s="50">
        <v>6</v>
      </c>
      <c r="C9" s="16" t="s">
        <v>80</v>
      </c>
      <c r="D9" s="17">
        <v>1.125E-2</v>
      </c>
      <c r="E9" s="8">
        <v>0.1238028883191</v>
      </c>
      <c r="F9" s="18">
        <f t="shared" si="0"/>
        <v>12.380288831909999</v>
      </c>
      <c r="G9" s="33">
        <f t="shared" si="1"/>
        <v>126.65035475043929</v>
      </c>
      <c r="H9" s="16"/>
      <c r="I9" s="8"/>
      <c r="J9" s="8"/>
      <c r="K9" s="8"/>
      <c r="L9" s="8"/>
      <c r="M9" s="8" t="s">
        <v>408</v>
      </c>
      <c r="N9" s="8"/>
      <c r="O9" s="8"/>
      <c r="P9" s="8"/>
      <c r="Q9" s="8"/>
      <c r="R9" s="8"/>
      <c r="S9" s="8"/>
      <c r="T9" s="8"/>
      <c r="U9" s="8"/>
      <c r="V9" s="8"/>
      <c r="W9" s="8"/>
      <c r="X9" s="8"/>
      <c r="Y9" s="8"/>
      <c r="Z9" s="8"/>
      <c r="AA9" s="8"/>
      <c r="AB9" s="8"/>
      <c r="AC9" s="8"/>
    </row>
    <row r="10" spans="1:29" ht="12.3">
      <c r="A10" s="58"/>
      <c r="B10" s="50">
        <v>7</v>
      </c>
      <c r="C10" s="16" t="s">
        <v>81</v>
      </c>
      <c r="D10" s="17">
        <v>2.2499999999999999E-2</v>
      </c>
      <c r="E10" s="8">
        <v>0.147008610830409</v>
      </c>
      <c r="F10" s="18">
        <f t="shared" si="0"/>
        <v>14.7008610830409</v>
      </c>
      <c r="G10" s="33">
        <f t="shared" si="1"/>
        <v>150.38980887950842</v>
      </c>
      <c r="H10" s="16"/>
      <c r="I10" s="8"/>
      <c r="K10" s="8"/>
      <c r="L10" s="8"/>
      <c r="M10" s="8"/>
      <c r="N10" s="8"/>
      <c r="O10" s="8"/>
      <c r="P10" s="8"/>
      <c r="Q10" s="8"/>
      <c r="R10" s="8"/>
      <c r="S10" s="8"/>
      <c r="T10" s="8"/>
      <c r="U10" s="8"/>
      <c r="V10" s="8"/>
      <c r="W10" s="8"/>
      <c r="X10" s="8"/>
      <c r="Y10" s="8"/>
      <c r="Z10" s="8"/>
      <c r="AA10" s="8"/>
      <c r="AB10" s="8"/>
      <c r="AC10" s="8"/>
    </row>
    <row r="11" spans="1:29" ht="12.3">
      <c r="A11" s="58"/>
      <c r="B11" s="50">
        <v>8</v>
      </c>
      <c r="C11" s="16" t="s">
        <v>82</v>
      </c>
      <c r="D11" s="17">
        <v>4.4999999999999998E-2</v>
      </c>
      <c r="E11" s="8">
        <v>0.18107329782147999</v>
      </c>
      <c r="F11" s="18">
        <f t="shared" si="0"/>
        <v>18.107329782148</v>
      </c>
      <c r="G11" s="33">
        <f t="shared" si="1"/>
        <v>185.23798367137402</v>
      </c>
      <c r="H11" s="16"/>
      <c r="I11" s="8"/>
      <c r="J11" s="8"/>
      <c r="K11" s="8"/>
      <c r="L11" s="8"/>
      <c r="M11" s="85" t="s">
        <v>409</v>
      </c>
      <c r="N11" s="8"/>
      <c r="O11" s="8"/>
      <c r="P11" s="8"/>
      <c r="Q11" s="8"/>
      <c r="R11" s="8"/>
      <c r="S11" s="8"/>
      <c r="T11" s="8"/>
      <c r="U11" s="8"/>
      <c r="V11" s="8"/>
      <c r="W11" s="8"/>
      <c r="X11" s="8"/>
      <c r="Y11" s="8"/>
      <c r="Z11" s="8"/>
      <c r="AA11" s="8"/>
      <c r="AB11" s="8"/>
      <c r="AC11" s="8"/>
    </row>
    <row r="12" spans="1:29" ht="12.3">
      <c r="A12" s="58"/>
      <c r="B12" s="50">
        <v>9</v>
      </c>
      <c r="C12" s="16" t="s">
        <v>83</v>
      </c>
      <c r="D12" s="17">
        <v>0.09</v>
      </c>
      <c r="E12" s="8">
        <v>0.22563706491379101</v>
      </c>
      <c r="F12" s="18">
        <f t="shared" si="0"/>
        <v>22.563706491379101</v>
      </c>
      <c r="G12" s="33">
        <f t="shared" si="1"/>
        <v>230.8267174068082</v>
      </c>
      <c r="H12" s="16"/>
      <c r="I12" s="8"/>
      <c r="J12" s="8"/>
      <c r="K12" s="8"/>
      <c r="L12" s="8"/>
      <c r="M12" s="8" t="s">
        <v>410</v>
      </c>
      <c r="N12" s="8"/>
      <c r="O12" s="8"/>
      <c r="P12" s="8"/>
      <c r="Q12" s="8"/>
      <c r="R12" s="8"/>
      <c r="S12" s="8"/>
      <c r="T12" s="8"/>
      <c r="U12" s="8"/>
      <c r="V12" s="8"/>
      <c r="W12" s="8"/>
      <c r="X12" s="8"/>
      <c r="Y12" s="8"/>
      <c r="Z12" s="8"/>
      <c r="AA12" s="8"/>
      <c r="AB12" s="8"/>
      <c r="AC12" s="8"/>
    </row>
    <row r="13" spans="1:29" ht="12.3">
      <c r="A13" s="58"/>
      <c r="B13" s="50">
        <v>10</v>
      </c>
      <c r="C13" s="16" t="s">
        <v>84</v>
      </c>
      <c r="D13" s="69">
        <v>0.12727922061357799</v>
      </c>
      <c r="E13" s="2">
        <v>0.25117316318239702</v>
      </c>
      <c r="F13" s="18">
        <f t="shared" si="0"/>
        <v>25.117316318239702</v>
      </c>
      <c r="G13" s="33">
        <f t="shared" si="1"/>
        <v>256.95014593559216</v>
      </c>
      <c r="H13" s="16"/>
      <c r="I13" s="8"/>
      <c r="K13" s="8"/>
      <c r="L13" s="8"/>
      <c r="M13" s="8" t="s">
        <v>411</v>
      </c>
      <c r="N13" s="8"/>
      <c r="O13" s="8"/>
      <c r="P13" s="8"/>
      <c r="Q13" s="8"/>
      <c r="R13" s="8"/>
      <c r="S13" s="8"/>
      <c r="T13" s="8"/>
      <c r="U13" s="8"/>
      <c r="V13" s="8"/>
      <c r="W13" s="8"/>
      <c r="X13" s="8"/>
      <c r="Y13" s="8"/>
      <c r="Z13" s="8"/>
      <c r="AA13" s="8"/>
      <c r="AB13" s="8"/>
      <c r="AC13" s="8"/>
    </row>
    <row r="14" spans="1:29" ht="14.4">
      <c r="A14" s="58"/>
      <c r="B14" s="50">
        <v>11</v>
      </c>
      <c r="C14" s="43" t="s">
        <v>85</v>
      </c>
      <c r="D14" s="69">
        <v>0.16794593847662501</v>
      </c>
      <c r="E14" s="58">
        <v>0.27283377479663001</v>
      </c>
      <c r="F14" s="71">
        <f t="shared" si="0"/>
        <v>27.283377479663002</v>
      </c>
      <c r="G14" s="72">
        <f t="shared" si="1"/>
        <v>279.10895161695248</v>
      </c>
      <c r="H14" s="16"/>
      <c r="I14" s="8"/>
      <c r="J14" s="8"/>
      <c r="K14" s="8"/>
      <c r="L14" s="58"/>
      <c r="M14" s="8"/>
      <c r="N14" s="58"/>
      <c r="O14" s="8"/>
      <c r="P14" s="8"/>
      <c r="Q14" s="8"/>
      <c r="R14" s="8"/>
      <c r="S14" s="8"/>
      <c r="T14" s="8"/>
      <c r="U14" s="8"/>
      <c r="V14" s="8"/>
      <c r="W14" s="8"/>
      <c r="X14" s="8"/>
      <c r="Y14" s="8"/>
      <c r="Z14" s="8"/>
      <c r="AA14" s="8"/>
      <c r="AB14" s="8"/>
      <c r="AC14" s="8"/>
    </row>
    <row r="15" spans="1:29" ht="12.3">
      <c r="A15" s="58"/>
      <c r="B15" s="50">
        <v>12</v>
      </c>
      <c r="C15" s="16" t="s">
        <v>86</v>
      </c>
      <c r="D15" s="17">
        <v>0.18</v>
      </c>
      <c r="E15" s="8">
        <v>0.278395836548265</v>
      </c>
      <c r="F15" s="18">
        <f t="shared" si="0"/>
        <v>27.839583654826498</v>
      </c>
      <c r="G15" s="33">
        <f t="shared" si="1"/>
        <v>284.79894078887509</v>
      </c>
      <c r="H15" s="16"/>
      <c r="I15" s="8"/>
      <c r="J15" s="8"/>
      <c r="K15" s="8"/>
      <c r="L15" s="8"/>
      <c r="M15" s="8" t="s">
        <v>412</v>
      </c>
      <c r="N15" s="8"/>
      <c r="O15" s="8"/>
      <c r="P15" s="8"/>
      <c r="Q15" s="8"/>
      <c r="R15" s="8"/>
      <c r="S15" s="8"/>
      <c r="T15" s="8"/>
      <c r="U15" s="8"/>
      <c r="V15" s="8"/>
      <c r="W15" s="8"/>
      <c r="X15" s="8"/>
      <c r="Y15" s="8"/>
      <c r="Z15" s="8"/>
      <c r="AA15" s="8"/>
      <c r="AB15" s="8"/>
      <c r="AC15" s="8"/>
    </row>
    <row r="16" spans="1:29" ht="14.4">
      <c r="A16" s="58"/>
      <c r="B16" s="50">
        <v>13</v>
      </c>
      <c r="C16" s="43" t="s">
        <v>87</v>
      </c>
      <c r="D16" s="69">
        <v>0.206765703899466</v>
      </c>
      <c r="E16" s="8">
        <v>0.289677052893207</v>
      </c>
      <c r="F16" s="71">
        <f t="shared" si="0"/>
        <v>28.967705289320701</v>
      </c>
      <c r="G16" s="72">
        <f t="shared" si="1"/>
        <v>296.33962510975078</v>
      </c>
      <c r="H16" s="16"/>
      <c r="I16" s="8"/>
      <c r="K16" s="8"/>
      <c r="L16" s="8"/>
      <c r="M16" s="8" t="s">
        <v>413</v>
      </c>
      <c r="N16" s="8"/>
      <c r="O16" s="8"/>
      <c r="P16" s="8"/>
      <c r="Q16" s="8"/>
      <c r="R16" s="8"/>
      <c r="S16" s="8"/>
      <c r="T16" s="8"/>
      <c r="U16" s="8"/>
      <c r="V16" s="8"/>
      <c r="W16" s="8"/>
      <c r="X16" s="8"/>
      <c r="Y16" s="8"/>
      <c r="Z16" s="8"/>
      <c r="AA16" s="8"/>
      <c r="AB16" s="8"/>
      <c r="AC16" s="8"/>
    </row>
    <row r="17" spans="1:29" ht="12.3">
      <c r="A17" s="58"/>
      <c r="B17" s="50">
        <v>14</v>
      </c>
      <c r="C17" s="16" t="s">
        <v>88</v>
      </c>
      <c r="D17" s="17">
        <f>0.18*2^0.5</f>
        <v>0.2545584412271571</v>
      </c>
      <c r="E17" s="8">
        <v>0.30695324504979798</v>
      </c>
      <c r="F17" s="18">
        <f t="shared" si="0"/>
        <v>30.695324504979798</v>
      </c>
      <c r="G17" s="33">
        <f t="shared" si="1"/>
        <v>314.01316968594335</v>
      </c>
      <c r="H17" s="16"/>
      <c r="I17" s="8"/>
      <c r="K17" s="8"/>
      <c r="L17" s="8"/>
      <c r="M17" s="8" t="s">
        <v>414</v>
      </c>
      <c r="N17" s="8"/>
      <c r="O17" s="8"/>
      <c r="P17" s="8"/>
      <c r="Q17" s="8"/>
      <c r="R17" s="8"/>
      <c r="S17" s="8"/>
      <c r="T17" s="8"/>
      <c r="U17" s="8"/>
      <c r="V17" s="8"/>
      <c r="W17" s="8"/>
      <c r="X17" s="8"/>
      <c r="Y17" s="8"/>
      <c r="Z17" s="8"/>
      <c r="AA17" s="8"/>
      <c r="AB17" s="8"/>
      <c r="AC17" s="8"/>
    </row>
    <row r="18" spans="1:29" ht="12.3">
      <c r="A18" s="58"/>
      <c r="B18" s="50">
        <v>15</v>
      </c>
      <c r="C18" s="16" t="s">
        <v>89</v>
      </c>
      <c r="D18" s="17">
        <v>0.36</v>
      </c>
      <c r="E18" s="8">
        <v>0.33653696932251997</v>
      </c>
      <c r="F18" s="18">
        <f t="shared" si="0"/>
        <v>33.653696932251997</v>
      </c>
      <c r="G18" s="33">
        <f t="shared" si="1"/>
        <v>344.27731961693792</v>
      </c>
      <c r="H18" s="16"/>
      <c r="I18" s="8"/>
      <c r="K18" s="8"/>
      <c r="L18" s="8"/>
      <c r="M18" s="8" t="s">
        <v>415</v>
      </c>
      <c r="N18" s="8"/>
      <c r="O18" s="8"/>
      <c r="P18" s="8"/>
      <c r="Q18" s="8"/>
      <c r="R18" s="8"/>
      <c r="S18" s="8"/>
      <c r="T18" s="8"/>
      <c r="U18" s="8"/>
      <c r="V18" s="8"/>
      <c r="W18" s="8"/>
      <c r="X18" s="8"/>
      <c r="Y18" s="8"/>
      <c r="Z18" s="8"/>
      <c r="AA18" s="8"/>
      <c r="AB18" s="8"/>
      <c r="AC18" s="8"/>
    </row>
    <row r="19" spans="1:29" ht="12.3">
      <c r="A19" s="58"/>
      <c r="B19" s="50">
        <v>16</v>
      </c>
      <c r="C19" s="16" t="s">
        <v>90</v>
      </c>
      <c r="D19" s="17">
        <v>0.72</v>
      </c>
      <c r="E19" s="8">
        <v>0.39781875116437199</v>
      </c>
      <c r="F19" s="18">
        <f t="shared" si="0"/>
        <v>39.781875116437199</v>
      </c>
      <c r="G19" s="33">
        <f t="shared" si="1"/>
        <v>406.96858244115253</v>
      </c>
      <c r="H19" s="16"/>
      <c r="I19" s="8"/>
      <c r="K19" s="8"/>
      <c r="L19" s="8"/>
      <c r="M19" s="8" t="s">
        <v>416</v>
      </c>
      <c r="N19" s="8"/>
      <c r="O19" s="8"/>
      <c r="P19" s="8"/>
      <c r="Q19" s="8"/>
      <c r="R19" s="8"/>
      <c r="S19" s="8"/>
      <c r="T19" s="8"/>
      <c r="U19" s="8"/>
      <c r="V19" s="8"/>
      <c r="W19" s="8"/>
      <c r="X19" s="8"/>
      <c r="Y19" s="8"/>
      <c r="Z19" s="8"/>
      <c r="AA19" s="8"/>
      <c r="AB19" s="8"/>
      <c r="AC19" s="8"/>
    </row>
    <row r="20" spans="1:29" ht="12.3">
      <c r="A20" s="58"/>
      <c r="B20" s="82">
        <v>17</v>
      </c>
      <c r="C20" s="73" t="s">
        <v>91</v>
      </c>
      <c r="D20" s="74">
        <v>0.9</v>
      </c>
      <c r="E20" s="86">
        <v>0.417959358921077</v>
      </c>
      <c r="F20" s="76">
        <f t="shared" si="0"/>
        <v>41.7959358921077</v>
      </c>
      <c r="G20" s="77">
        <f t="shared" si="1"/>
        <v>427.57242417626179</v>
      </c>
      <c r="H20" s="73" t="s">
        <v>205</v>
      </c>
      <c r="I20" s="8"/>
      <c r="J20" s="8"/>
      <c r="K20" s="8"/>
      <c r="L20" s="8"/>
      <c r="N20" s="8"/>
      <c r="O20" s="8"/>
      <c r="P20" s="8"/>
      <c r="Q20" s="8"/>
      <c r="R20" s="8"/>
      <c r="S20" s="8"/>
      <c r="T20" s="8"/>
      <c r="U20" s="8"/>
      <c r="V20" s="8"/>
      <c r="W20" s="8"/>
      <c r="X20" s="8"/>
      <c r="Y20" s="8"/>
      <c r="Z20" s="8"/>
      <c r="AA20" s="8"/>
      <c r="AB20" s="8"/>
      <c r="AC20" s="8"/>
    </row>
    <row r="21" spans="1:29" ht="12.3">
      <c r="A21" s="58"/>
      <c r="B21" s="50">
        <v>18</v>
      </c>
      <c r="C21" s="16" t="s">
        <v>92</v>
      </c>
      <c r="D21" s="17">
        <v>1.44</v>
      </c>
      <c r="E21" s="8">
        <v>0.46080655270816101</v>
      </c>
      <c r="F21" s="18">
        <f t="shared" si="0"/>
        <v>46.080655270816102</v>
      </c>
      <c r="G21" s="33">
        <f t="shared" si="1"/>
        <v>471.40510342044871</v>
      </c>
      <c r="H21" s="16"/>
      <c r="I21" s="8"/>
      <c r="J21" s="8"/>
      <c r="K21" s="8"/>
      <c r="L21" s="8"/>
      <c r="M21" s="2" t="s">
        <v>417</v>
      </c>
      <c r="N21" s="8"/>
      <c r="O21" s="8"/>
      <c r="P21" s="8"/>
      <c r="Q21" s="8"/>
      <c r="R21" s="8"/>
      <c r="S21" s="8"/>
      <c r="T21" s="8"/>
      <c r="U21" s="8"/>
      <c r="V21" s="8"/>
      <c r="W21" s="8"/>
      <c r="X21" s="8"/>
      <c r="Y21" s="8"/>
      <c r="Z21" s="8"/>
      <c r="AA21" s="8"/>
      <c r="AB21" s="8"/>
      <c r="AC21" s="8"/>
    </row>
    <row r="22" spans="1:29" ht="12.3">
      <c r="A22" s="58"/>
      <c r="B22" s="50">
        <v>19</v>
      </c>
      <c r="C22" s="16" t="s">
        <v>93</v>
      </c>
      <c r="D22" s="17">
        <v>2.88</v>
      </c>
      <c r="E22" s="8">
        <v>0.52468488436523897</v>
      </c>
      <c r="F22" s="18">
        <f t="shared" si="0"/>
        <v>52.468488436523899</v>
      </c>
      <c r="G22" s="33">
        <f t="shared" si="1"/>
        <v>536.75263670563947</v>
      </c>
      <c r="H22" s="94"/>
      <c r="I22" s="8"/>
      <c r="J22" s="8"/>
      <c r="K22" s="8"/>
      <c r="L22" s="8"/>
      <c r="M22" s="2" t="s">
        <v>419</v>
      </c>
      <c r="N22" s="8"/>
      <c r="O22" s="8"/>
      <c r="P22" s="8"/>
      <c r="Q22" s="8"/>
      <c r="R22" s="8"/>
      <c r="S22" s="8"/>
      <c r="T22" s="8"/>
      <c r="U22" s="8"/>
      <c r="V22" s="8"/>
      <c r="W22" s="8"/>
      <c r="X22" s="8"/>
      <c r="Y22" s="8"/>
      <c r="Z22" s="8"/>
      <c r="AA22" s="8"/>
      <c r="AB22" s="8"/>
      <c r="AC22" s="8"/>
    </row>
    <row r="23" spans="1:29" ht="12.3">
      <c r="A23" s="58"/>
      <c r="B23" s="50">
        <v>20</v>
      </c>
      <c r="C23" s="16" t="s">
        <v>94</v>
      </c>
      <c r="D23" s="17">
        <v>5.76</v>
      </c>
      <c r="E23" s="8">
        <v>0.58901836387713302</v>
      </c>
      <c r="F23" s="18">
        <f t="shared" si="0"/>
        <v>58.901836387713303</v>
      </c>
      <c r="G23" s="33">
        <f t="shared" si="1"/>
        <v>602.56578624630708</v>
      </c>
      <c r="H23" s="94"/>
      <c r="I23" s="8"/>
      <c r="J23" s="8"/>
      <c r="K23" s="8"/>
      <c r="L23" s="8"/>
      <c r="M23" s="8"/>
      <c r="N23" s="8"/>
      <c r="O23" s="8"/>
      <c r="P23" s="8"/>
      <c r="Q23" s="8"/>
      <c r="R23" s="8"/>
      <c r="S23" s="8"/>
      <c r="T23" s="8"/>
      <c r="U23" s="8"/>
      <c r="V23" s="8"/>
      <c r="W23" s="8"/>
      <c r="X23" s="8"/>
      <c r="Y23" s="8"/>
      <c r="Z23" s="8"/>
      <c r="AA23" s="8"/>
      <c r="AB23" s="8"/>
      <c r="AC23" s="8"/>
    </row>
    <row r="24" spans="1:29" ht="12.3">
      <c r="A24" s="58"/>
      <c r="B24" s="50">
        <v>21</v>
      </c>
      <c r="C24" s="16" t="s">
        <v>95</v>
      </c>
      <c r="D24" s="17">
        <v>11.52</v>
      </c>
      <c r="E24" s="8">
        <v>0.65358195460069901</v>
      </c>
      <c r="F24" s="18">
        <f t="shared" si="0"/>
        <v>65.358195460069908</v>
      </c>
      <c r="G24" s="33">
        <f t="shared" si="1"/>
        <v>668.61433955651512</v>
      </c>
      <c r="H24" s="94" t="s">
        <v>214</v>
      </c>
      <c r="I24" s="8"/>
      <c r="J24" s="8"/>
      <c r="K24" s="8"/>
      <c r="L24" s="8"/>
      <c r="M24" s="8" t="s">
        <v>420</v>
      </c>
      <c r="N24" s="8"/>
      <c r="O24" s="8"/>
      <c r="P24" s="8"/>
      <c r="Q24" s="8"/>
      <c r="R24" s="8"/>
      <c r="S24" s="8"/>
      <c r="T24" s="8"/>
      <c r="U24" s="8"/>
      <c r="V24" s="8"/>
      <c r="W24" s="8"/>
      <c r="X24" s="8"/>
      <c r="Y24" s="8"/>
      <c r="Z24" s="8"/>
      <c r="AA24" s="8"/>
      <c r="AB24" s="8"/>
      <c r="AC24" s="8"/>
    </row>
    <row r="25" spans="1:29" ht="12.3">
      <c r="A25" s="58"/>
      <c r="B25" s="50">
        <v>22</v>
      </c>
      <c r="C25" s="16" t="s">
        <v>96</v>
      </c>
      <c r="D25" s="17">
        <v>23.04</v>
      </c>
      <c r="E25" s="8">
        <v>0.71826124382305101</v>
      </c>
      <c r="F25" s="18">
        <f t="shared" si="0"/>
        <v>71.826124382305096</v>
      </c>
      <c r="G25" s="33">
        <f t="shared" si="1"/>
        <v>734.78125243098123</v>
      </c>
      <c r="H25" s="94" t="s">
        <v>466</v>
      </c>
      <c r="I25" s="8"/>
      <c r="J25" s="8"/>
      <c r="K25" s="8"/>
      <c r="L25" s="8"/>
      <c r="M25" s="8" t="s">
        <v>421</v>
      </c>
      <c r="N25" s="8"/>
      <c r="O25" s="8"/>
      <c r="P25" s="8"/>
      <c r="Q25" s="8"/>
      <c r="R25" s="8"/>
      <c r="S25" s="8"/>
      <c r="T25" s="8"/>
      <c r="U25" s="8"/>
      <c r="V25" s="8"/>
      <c r="W25" s="8"/>
      <c r="X25" s="8"/>
      <c r="Y25" s="8"/>
      <c r="Z25" s="8"/>
      <c r="AA25" s="8"/>
      <c r="AB25" s="8"/>
      <c r="AC25" s="8"/>
    </row>
    <row r="26" spans="1:29" ht="12.3">
      <c r="A26" s="58"/>
      <c r="B26" s="50">
        <v>23</v>
      </c>
      <c r="C26" s="16" t="s">
        <v>97</v>
      </c>
      <c r="D26" s="17">
        <v>46.08</v>
      </c>
      <c r="E26" s="8">
        <v>0.78299854410556502</v>
      </c>
      <c r="F26" s="18">
        <f t="shared" si="0"/>
        <v>78.299854410556506</v>
      </c>
      <c r="G26" s="33">
        <f t="shared" si="1"/>
        <v>801.00751061999301</v>
      </c>
      <c r="H26" s="94"/>
      <c r="I26" s="8"/>
      <c r="K26" s="8"/>
      <c r="L26" s="8"/>
      <c r="M26" s="8" t="s">
        <v>423</v>
      </c>
      <c r="N26" s="8"/>
      <c r="O26" s="8"/>
      <c r="P26" s="8"/>
      <c r="Q26" s="8"/>
      <c r="R26" s="8"/>
      <c r="S26" s="8"/>
      <c r="T26" s="8"/>
      <c r="U26" s="8"/>
      <c r="V26" s="8"/>
      <c r="W26" s="8"/>
      <c r="X26" s="8"/>
      <c r="Y26" s="8"/>
      <c r="Z26" s="8"/>
      <c r="AA26" s="8"/>
      <c r="AB26" s="8"/>
      <c r="AC26" s="8"/>
    </row>
    <row r="27" spans="1:29" ht="12.3">
      <c r="A27" s="58"/>
      <c r="B27" s="50">
        <v>24</v>
      </c>
      <c r="C27" s="16" t="s">
        <v>98</v>
      </c>
      <c r="D27" s="5">
        <f>0.18*2^9</f>
        <v>92.16</v>
      </c>
      <c r="E27" s="8">
        <v>0.84776489050781001</v>
      </c>
      <c r="F27" s="18">
        <f t="shared" si="0"/>
        <v>84.776489050780995</v>
      </c>
      <c r="G27" s="33">
        <f t="shared" si="1"/>
        <v>867.2634829894896</v>
      </c>
      <c r="H27" s="43"/>
      <c r="I27" s="8"/>
      <c r="J27" s="8"/>
      <c r="K27" s="8"/>
      <c r="L27" s="8"/>
      <c r="M27" s="8" t="s">
        <v>425</v>
      </c>
      <c r="N27" s="8"/>
      <c r="O27" s="8"/>
      <c r="P27" s="8"/>
      <c r="Q27" s="8"/>
      <c r="R27" s="8"/>
      <c r="S27" s="8"/>
      <c r="T27" s="8"/>
      <c r="U27" s="8"/>
      <c r="V27" s="8"/>
      <c r="W27" s="8"/>
      <c r="X27" s="8"/>
      <c r="Y27" s="8"/>
      <c r="Z27" s="8"/>
      <c r="AA27" s="8"/>
      <c r="AB27" s="8"/>
      <c r="AC27" s="8"/>
    </row>
    <row r="28" spans="1:29" ht="12.3">
      <c r="A28" s="81"/>
      <c r="B28" s="81"/>
      <c r="C28" s="81"/>
      <c r="D28" s="5">
        <f>0.18*2^10</f>
        <v>184.32</v>
      </c>
      <c r="E28" s="2">
        <v>0.91254577013451799</v>
      </c>
      <c r="F28" s="95">
        <f t="shared" si="0"/>
        <v>91.254577013451794</v>
      </c>
      <c r="G28" s="96">
        <f t="shared" si="1"/>
        <v>933.53432284761186</v>
      </c>
      <c r="H28" s="81"/>
      <c r="I28" s="81"/>
      <c r="J28" s="81"/>
      <c r="K28" s="81"/>
      <c r="L28" s="81"/>
      <c r="M28" s="81"/>
      <c r="N28" s="81"/>
      <c r="O28" s="81"/>
      <c r="P28" s="81"/>
      <c r="Q28" s="81"/>
      <c r="R28" s="81"/>
      <c r="S28" s="81"/>
      <c r="T28" s="81"/>
      <c r="U28" s="81"/>
      <c r="V28" s="81"/>
      <c r="W28" s="81"/>
      <c r="X28" s="81"/>
      <c r="Y28" s="81"/>
      <c r="Z28" s="81"/>
      <c r="AA28" s="81"/>
      <c r="AB28" s="81"/>
      <c r="AC28" s="81"/>
    </row>
    <row r="29" spans="1:29" ht="14.4">
      <c r="A29" s="8"/>
      <c r="B29" s="43"/>
      <c r="C29" s="12" t="s">
        <v>467</v>
      </c>
      <c r="D29" s="135" t="s">
        <v>142</v>
      </c>
      <c r="E29" s="133"/>
      <c r="F29" s="133"/>
      <c r="G29" s="134"/>
      <c r="H29" s="41" t="s">
        <v>228</v>
      </c>
      <c r="I29" s="8"/>
      <c r="J29" s="8"/>
      <c r="K29" s="87" t="s">
        <v>427</v>
      </c>
      <c r="L29" s="139" t="s">
        <v>428</v>
      </c>
      <c r="M29" s="140"/>
      <c r="N29" s="140"/>
      <c r="O29" s="140"/>
      <c r="P29" s="140"/>
      <c r="Q29" s="8"/>
      <c r="R29" s="8"/>
      <c r="S29" s="8"/>
      <c r="T29" s="8"/>
      <c r="U29" s="8"/>
      <c r="V29" s="8"/>
      <c r="W29" s="8"/>
      <c r="X29" s="8"/>
      <c r="Y29" s="8"/>
      <c r="Z29" s="8"/>
      <c r="AA29" s="8"/>
      <c r="AB29" s="8"/>
      <c r="AC29" s="8"/>
    </row>
    <row r="30" spans="1:29" ht="37.799999999999997">
      <c r="A30" s="8"/>
      <c r="B30" s="41" t="s">
        <v>58</v>
      </c>
      <c r="C30" s="41" t="s">
        <v>59</v>
      </c>
      <c r="D30" s="41" t="s">
        <v>143</v>
      </c>
      <c r="E30" s="83" t="s">
        <v>144</v>
      </c>
      <c r="F30" s="83" t="s">
        <v>145</v>
      </c>
      <c r="G30" s="83" t="s">
        <v>146</v>
      </c>
      <c r="H30" s="43"/>
      <c r="I30" s="8"/>
      <c r="J30" s="8"/>
      <c r="K30" s="87" t="s">
        <v>429</v>
      </c>
      <c r="L30" s="87" t="s">
        <v>430</v>
      </c>
      <c r="M30" s="87" t="s">
        <v>431</v>
      </c>
      <c r="N30" s="87" t="s">
        <v>432</v>
      </c>
      <c r="O30" s="87" t="s">
        <v>433</v>
      </c>
      <c r="P30" s="87" t="s">
        <v>434</v>
      </c>
      <c r="Q30" s="8"/>
      <c r="R30" s="87"/>
      <c r="S30" s="87" t="s">
        <v>429</v>
      </c>
      <c r="T30" s="87" t="s">
        <v>430</v>
      </c>
      <c r="U30" s="87" t="s">
        <v>431</v>
      </c>
      <c r="V30" s="87" t="s">
        <v>432</v>
      </c>
      <c r="W30" s="87" t="s">
        <v>433</v>
      </c>
      <c r="X30" s="87" t="s">
        <v>434</v>
      </c>
      <c r="Y30" s="8"/>
      <c r="Z30" s="8"/>
      <c r="AA30" s="8"/>
      <c r="AB30" s="8"/>
      <c r="AC30" s="8"/>
    </row>
    <row r="31" spans="1:29" ht="14.4">
      <c r="A31" s="58"/>
      <c r="B31" s="69">
        <v>1</v>
      </c>
      <c r="C31" s="43" t="s">
        <v>229</v>
      </c>
      <c r="D31" s="69">
        <v>7.0312499999999997E-4</v>
      </c>
      <c r="E31" s="43">
        <v>9.51285663613822E-2</v>
      </c>
      <c r="F31" s="71">
        <f t="shared" ref="F31:F201" si="2">E31*100</f>
        <v>9.5128566361382205</v>
      </c>
      <c r="G31" s="84">
        <f t="shared" ref="G31:G201" si="3">E31*1023</f>
        <v>97.316523387693991</v>
      </c>
      <c r="H31" s="43"/>
      <c r="I31" s="8"/>
      <c r="J31" s="8"/>
      <c r="K31" s="88" t="s">
        <v>435</v>
      </c>
      <c r="L31" s="87">
        <v>151</v>
      </c>
      <c r="M31" s="87">
        <v>606</v>
      </c>
      <c r="N31" s="87">
        <v>102</v>
      </c>
      <c r="O31" s="87">
        <v>409</v>
      </c>
      <c r="P31" s="89">
        <v>9.9900000000000003E-2</v>
      </c>
      <c r="Q31" s="8"/>
      <c r="R31" s="87"/>
      <c r="S31" s="88" t="s">
        <v>436</v>
      </c>
      <c r="T31" s="87">
        <v>145</v>
      </c>
      <c r="U31" s="87">
        <v>581</v>
      </c>
      <c r="V31" s="87">
        <v>95</v>
      </c>
      <c r="W31" s="87">
        <v>380</v>
      </c>
      <c r="X31" s="89">
        <v>9.2899999999999996E-2</v>
      </c>
      <c r="Y31" s="8"/>
      <c r="Z31" s="8"/>
      <c r="AA31" s="8"/>
      <c r="AB31" s="8"/>
      <c r="AC31" s="8"/>
    </row>
    <row r="32" spans="1:29" ht="14.4">
      <c r="A32" s="58"/>
      <c r="B32" s="69">
        <v>2</v>
      </c>
      <c r="C32" s="43" t="s">
        <v>230</v>
      </c>
      <c r="D32" s="69">
        <v>7.5359071584583004E-4</v>
      </c>
      <c r="E32" s="43">
        <v>9.5289002686607602E-2</v>
      </c>
      <c r="F32" s="71">
        <f t="shared" si="2"/>
        <v>9.5289002686607596</v>
      </c>
      <c r="G32" s="84">
        <f t="shared" si="3"/>
        <v>97.480649748399571</v>
      </c>
      <c r="H32" s="43"/>
      <c r="I32" s="8"/>
      <c r="J32" s="8"/>
      <c r="K32" s="88">
        <v>-6</v>
      </c>
      <c r="L32" s="87">
        <v>153</v>
      </c>
      <c r="M32" s="87">
        <v>612</v>
      </c>
      <c r="N32" s="87">
        <v>104</v>
      </c>
      <c r="O32" s="87">
        <v>416</v>
      </c>
      <c r="P32" s="89">
        <v>0.1016</v>
      </c>
      <c r="Q32" s="8"/>
      <c r="R32" s="87"/>
      <c r="S32" s="88">
        <v>-6.31</v>
      </c>
      <c r="T32" s="87">
        <v>152</v>
      </c>
      <c r="U32" s="87">
        <v>606</v>
      </c>
      <c r="V32" s="87">
        <v>102</v>
      </c>
      <c r="W32" s="87">
        <v>410</v>
      </c>
      <c r="X32" s="89">
        <v>0.1</v>
      </c>
      <c r="Y32" s="8"/>
      <c r="Z32" s="8"/>
      <c r="AA32" s="8"/>
      <c r="AB32" s="8"/>
      <c r="AC32" s="8"/>
    </row>
    <row r="33" spans="1:29" ht="14.4">
      <c r="A33" s="58"/>
      <c r="B33" s="69">
        <v>3</v>
      </c>
      <c r="C33" s="43" t="s">
        <v>231</v>
      </c>
      <c r="D33" s="69">
        <v>8.0767853085729003E-4</v>
      </c>
      <c r="E33" s="43">
        <v>9.5460648927046102E-2</v>
      </c>
      <c r="F33" s="71">
        <f t="shared" si="2"/>
        <v>9.5460648927046101</v>
      </c>
      <c r="G33" s="84">
        <f t="shared" si="3"/>
        <v>97.656243852368164</v>
      </c>
      <c r="H33" s="43"/>
      <c r="I33" s="8"/>
      <c r="J33" s="8"/>
      <c r="K33" s="88" t="s">
        <v>437</v>
      </c>
      <c r="L33" s="87">
        <v>155</v>
      </c>
      <c r="M33" s="87">
        <v>620</v>
      </c>
      <c r="N33" s="87">
        <v>106</v>
      </c>
      <c r="O33" s="87">
        <v>425</v>
      </c>
      <c r="P33" s="89">
        <v>0.1038</v>
      </c>
      <c r="Q33" s="8"/>
      <c r="R33" s="87"/>
      <c r="S33" s="88">
        <v>-4.96</v>
      </c>
      <c r="T33" s="87">
        <v>160</v>
      </c>
      <c r="U33" s="87">
        <v>641</v>
      </c>
      <c r="V33" s="87">
        <v>113</v>
      </c>
      <c r="W33" s="87">
        <v>450</v>
      </c>
      <c r="X33" s="89">
        <v>0.11</v>
      </c>
      <c r="Y33" s="8"/>
      <c r="Z33" s="8"/>
      <c r="AA33" s="8"/>
      <c r="AB33" s="8"/>
      <c r="AC33" s="8"/>
    </row>
    <row r="34" spans="1:29" ht="14.4">
      <c r="A34" s="58"/>
      <c r="B34" s="69">
        <v>4</v>
      </c>
      <c r="C34" s="43" t="s">
        <v>232</v>
      </c>
      <c r="D34" s="69">
        <v>8.6564841563314401E-4</v>
      </c>
      <c r="E34" s="43">
        <v>9.5644265566823303E-2</v>
      </c>
      <c r="F34" s="71">
        <f t="shared" si="2"/>
        <v>9.5644265566823297</v>
      </c>
      <c r="G34" s="84">
        <f t="shared" si="3"/>
        <v>97.844083674860244</v>
      </c>
      <c r="H34" s="43"/>
      <c r="I34" s="8"/>
      <c r="J34" s="8"/>
      <c r="K34" s="88" t="s">
        <v>438</v>
      </c>
      <c r="L34" s="87">
        <v>157</v>
      </c>
      <c r="M34" s="87">
        <v>629</v>
      </c>
      <c r="N34" s="87">
        <v>109</v>
      </c>
      <c r="O34" s="87">
        <v>436</v>
      </c>
      <c r="P34" s="89">
        <v>0.10639999999999999</v>
      </c>
      <c r="Q34" s="8"/>
      <c r="R34" s="87"/>
      <c r="S34" s="88">
        <v>-4.22</v>
      </c>
      <c r="T34" s="87">
        <v>169</v>
      </c>
      <c r="U34" s="87">
        <v>676</v>
      </c>
      <c r="V34" s="87">
        <v>123</v>
      </c>
      <c r="W34" s="87">
        <v>491</v>
      </c>
      <c r="X34" s="89">
        <v>0.12</v>
      </c>
      <c r="Y34" s="8"/>
      <c r="Z34" s="8"/>
      <c r="AA34" s="8"/>
      <c r="AB34" s="8"/>
      <c r="AC34" s="8"/>
    </row>
    <row r="35" spans="1:29" ht="14.4">
      <c r="A35" s="58"/>
      <c r="B35" s="69">
        <v>5</v>
      </c>
      <c r="C35" s="43" t="s">
        <v>233</v>
      </c>
      <c r="D35" s="69">
        <v>9.2777899976219098E-4</v>
      </c>
      <c r="E35" s="43">
        <v>9.5840661407054994E-2</v>
      </c>
      <c r="F35" s="71">
        <f t="shared" si="2"/>
        <v>9.5840661407054988</v>
      </c>
      <c r="G35" s="84">
        <f t="shared" si="3"/>
        <v>98.044996619417262</v>
      </c>
      <c r="H35" s="43"/>
      <c r="I35" s="8"/>
      <c r="J35" s="8"/>
      <c r="K35" s="88">
        <v>-5</v>
      </c>
      <c r="L35" s="87">
        <v>160</v>
      </c>
      <c r="M35" s="87">
        <v>640</v>
      </c>
      <c r="N35" s="87">
        <v>112</v>
      </c>
      <c r="O35" s="87">
        <v>449</v>
      </c>
      <c r="P35" s="89">
        <v>0.1096</v>
      </c>
      <c r="Q35" s="8"/>
      <c r="R35" s="87"/>
      <c r="S35" s="88">
        <v>-3.69</v>
      </c>
      <c r="T35" s="87">
        <v>178</v>
      </c>
      <c r="U35" s="87">
        <v>712</v>
      </c>
      <c r="V35" s="87">
        <v>133</v>
      </c>
      <c r="W35" s="87">
        <v>532</v>
      </c>
      <c r="X35" s="89">
        <v>0.13</v>
      </c>
      <c r="Y35" s="8"/>
      <c r="Z35" s="8"/>
      <c r="AA35" s="8"/>
      <c r="AB35" s="8"/>
      <c r="AC35" s="8"/>
    </row>
    <row r="36" spans="1:29" ht="14.4">
      <c r="A36" s="58"/>
      <c r="B36" s="69">
        <v>6</v>
      </c>
      <c r="C36" s="43" t="s">
        <v>234</v>
      </c>
      <c r="D36" s="69">
        <v>9.9436891104358197E-4</v>
      </c>
      <c r="E36" s="43">
        <v>9.6050696161617502E-2</v>
      </c>
      <c r="F36" s="71">
        <f t="shared" si="2"/>
        <v>9.6050696161617495</v>
      </c>
      <c r="G36" s="84">
        <f t="shared" si="3"/>
        <v>98.25986217333471</v>
      </c>
      <c r="H36" s="43"/>
      <c r="I36" s="8"/>
      <c r="J36" s="8"/>
      <c r="K36" s="88" t="s">
        <v>439</v>
      </c>
      <c r="L36" s="87">
        <v>163</v>
      </c>
      <c r="M36" s="87">
        <v>654</v>
      </c>
      <c r="N36" s="87">
        <v>116</v>
      </c>
      <c r="O36" s="87">
        <v>465</v>
      </c>
      <c r="P36" s="89">
        <v>0.1135</v>
      </c>
      <c r="Q36" s="8"/>
      <c r="R36" s="87"/>
      <c r="S36" s="88">
        <v>-3.26</v>
      </c>
      <c r="T36" s="87">
        <v>187</v>
      </c>
      <c r="U36" s="87">
        <v>747</v>
      </c>
      <c r="V36" s="87">
        <v>143</v>
      </c>
      <c r="W36" s="87">
        <v>573</v>
      </c>
      <c r="X36" s="89">
        <v>0.14000000000000001</v>
      </c>
      <c r="Y36" s="8"/>
      <c r="Z36" s="8"/>
      <c r="AA36" s="8"/>
      <c r="AB36" s="8"/>
      <c r="AC36" s="8"/>
    </row>
    <row r="37" spans="1:29" ht="14.4">
      <c r="A37" s="58"/>
      <c r="B37" s="69">
        <v>7</v>
      </c>
      <c r="C37" s="43" t="s">
        <v>235</v>
      </c>
      <c r="D37" s="69">
        <v>1.06573821082762E-3</v>
      </c>
      <c r="E37" s="43">
        <v>9.62752831324859E-2</v>
      </c>
      <c r="F37" s="71">
        <f t="shared" si="2"/>
        <v>9.6275283132485896</v>
      </c>
      <c r="G37" s="84">
        <f t="shared" si="3"/>
        <v>98.489614644533077</v>
      </c>
      <c r="H37" s="43"/>
      <c r="I37" s="8"/>
      <c r="J37" s="8"/>
      <c r="K37" s="88" t="s">
        <v>440</v>
      </c>
      <c r="L37" s="87">
        <v>168</v>
      </c>
      <c r="M37" s="87">
        <v>670</v>
      </c>
      <c r="N37" s="87">
        <v>121</v>
      </c>
      <c r="O37" s="87">
        <v>484</v>
      </c>
      <c r="P37" s="89">
        <v>0.1182</v>
      </c>
      <c r="Q37" s="8"/>
      <c r="R37" s="87"/>
      <c r="S37" s="88">
        <v>-2.9</v>
      </c>
      <c r="T37" s="87">
        <v>195</v>
      </c>
      <c r="U37" s="87">
        <v>782</v>
      </c>
      <c r="V37" s="87">
        <v>153</v>
      </c>
      <c r="W37" s="87">
        <v>614</v>
      </c>
      <c r="X37" s="89">
        <v>0.15</v>
      </c>
      <c r="Y37" s="8"/>
      <c r="Z37" s="8"/>
      <c r="AA37" s="8"/>
      <c r="AB37" s="8"/>
      <c r="AC37" s="8"/>
    </row>
    <row r="38" spans="1:29" ht="14.4">
      <c r="A38" s="58"/>
      <c r="B38" s="69">
        <v>8</v>
      </c>
      <c r="C38" s="43" t="s">
        <v>236</v>
      </c>
      <c r="D38" s="69">
        <v>1.1422299323759499E-3</v>
      </c>
      <c r="E38" s="43">
        <v>9.6515391936031203E-2</v>
      </c>
      <c r="F38" s="71">
        <f t="shared" si="2"/>
        <v>9.6515391936031207</v>
      </c>
      <c r="G38" s="84">
        <f t="shared" si="3"/>
        <v>98.735245950559914</v>
      </c>
      <c r="H38" s="43"/>
      <c r="I38" s="8"/>
      <c r="J38" s="8"/>
      <c r="K38" s="88">
        <v>-4</v>
      </c>
      <c r="L38" s="87">
        <v>172</v>
      </c>
      <c r="M38" s="87">
        <v>690</v>
      </c>
      <c r="N38" s="87">
        <v>127</v>
      </c>
      <c r="O38" s="87">
        <v>507</v>
      </c>
      <c r="P38" s="89">
        <v>0.12379999999999999</v>
      </c>
      <c r="Q38" s="8"/>
      <c r="R38" s="87"/>
      <c r="S38" s="88">
        <v>-2.58</v>
      </c>
      <c r="T38" s="87">
        <v>204</v>
      </c>
      <c r="U38" s="87">
        <v>817</v>
      </c>
      <c r="V38" s="87">
        <v>164</v>
      </c>
      <c r="W38" s="87">
        <v>655</v>
      </c>
      <c r="X38" s="89">
        <v>0.16</v>
      </c>
      <c r="Y38" s="8"/>
      <c r="Z38" s="8"/>
      <c r="AA38" s="8"/>
      <c r="AB38" s="8"/>
      <c r="AC38" s="8"/>
    </row>
    <row r="39" spans="1:29" ht="14.4">
      <c r="A39" s="58"/>
      <c r="B39" s="69">
        <v>9</v>
      </c>
      <c r="C39" s="43" t="s">
        <v>237</v>
      </c>
      <c r="D39" s="69">
        <v>1.22421172963517E-3</v>
      </c>
      <c r="E39" s="43">
        <v>9.6772051302130693E-2</v>
      </c>
      <c r="F39" s="71">
        <f t="shared" si="2"/>
        <v>9.6772051302130695</v>
      </c>
      <c r="G39" s="84">
        <f t="shared" si="3"/>
        <v>98.997808482079705</v>
      </c>
      <c r="H39" s="43"/>
      <c r="I39" s="8"/>
      <c r="J39" s="8"/>
      <c r="K39" s="88" t="s">
        <v>441</v>
      </c>
      <c r="L39" s="87">
        <v>178</v>
      </c>
      <c r="M39" s="87">
        <v>713</v>
      </c>
      <c r="N39" s="87">
        <v>133</v>
      </c>
      <c r="O39" s="87">
        <v>534</v>
      </c>
      <c r="P39" s="89">
        <v>0.13039999999999999</v>
      </c>
      <c r="Q39" s="8"/>
      <c r="R39" s="87"/>
      <c r="S39" s="88">
        <v>-2.29</v>
      </c>
      <c r="T39" s="87">
        <v>213</v>
      </c>
      <c r="U39" s="87">
        <v>852</v>
      </c>
      <c r="V39" s="87">
        <v>174</v>
      </c>
      <c r="W39" s="87">
        <v>696</v>
      </c>
      <c r="X39" s="89">
        <v>0.17</v>
      </c>
      <c r="Y39" s="8"/>
      <c r="Z39" s="8"/>
      <c r="AA39" s="8"/>
      <c r="AB39" s="8"/>
      <c r="AC39" s="8"/>
    </row>
    <row r="40" spans="1:29" ht="14.4">
      <c r="A40" s="58"/>
      <c r="B40" s="69">
        <v>10</v>
      </c>
      <c r="C40" s="43" t="s">
        <v>238</v>
      </c>
      <c r="D40" s="69">
        <v>1.31207764434863E-3</v>
      </c>
      <c r="E40" s="43">
        <v>9.7046351871525105E-2</v>
      </c>
      <c r="F40" s="71">
        <f t="shared" si="2"/>
        <v>9.7046351871525101</v>
      </c>
      <c r="G40" s="84">
        <f t="shared" si="3"/>
        <v>99.278417964570181</v>
      </c>
      <c r="H40" s="43"/>
      <c r="I40" s="8"/>
      <c r="J40" s="8"/>
      <c r="K40" s="88" t="s">
        <v>442</v>
      </c>
      <c r="L40" s="87">
        <v>185</v>
      </c>
      <c r="M40" s="87">
        <v>740</v>
      </c>
      <c r="N40" s="87">
        <v>141</v>
      </c>
      <c r="O40" s="87">
        <v>566</v>
      </c>
      <c r="P40" s="89">
        <v>0.1381</v>
      </c>
      <c r="Q40" s="8"/>
      <c r="R40" s="87"/>
      <c r="S40" s="88">
        <v>-2.0299999999999998</v>
      </c>
      <c r="T40" s="87">
        <v>222</v>
      </c>
      <c r="U40" s="87">
        <v>887</v>
      </c>
      <c r="V40" s="87">
        <v>184</v>
      </c>
      <c r="W40" s="87">
        <v>737</v>
      </c>
      <c r="X40" s="89">
        <v>0.18</v>
      </c>
      <c r="Y40" s="8"/>
      <c r="Z40" s="8"/>
      <c r="AA40" s="8"/>
      <c r="AB40" s="8"/>
      <c r="AC40" s="8"/>
    </row>
    <row r="41" spans="1:29" ht="14.4">
      <c r="A41" s="58"/>
      <c r="B41" s="69">
        <v>11</v>
      </c>
      <c r="C41" s="43" t="s">
        <v>239</v>
      </c>
      <c r="D41" s="69">
        <v>1.4062499999999999E-3</v>
      </c>
      <c r="E41" s="43">
        <v>9.7339449070738396E-2</v>
      </c>
      <c r="F41" s="71">
        <f t="shared" si="2"/>
        <v>9.7339449070738393</v>
      </c>
      <c r="G41" s="84">
        <f t="shared" si="3"/>
        <v>99.578256399365372</v>
      </c>
      <c r="H41" s="43"/>
      <c r="I41" s="8"/>
      <c r="J41" s="8"/>
      <c r="K41" s="88">
        <v>-3</v>
      </c>
      <c r="L41" s="87">
        <v>193</v>
      </c>
      <c r="M41" s="87">
        <v>771</v>
      </c>
      <c r="N41" s="87">
        <v>150</v>
      </c>
      <c r="O41" s="87">
        <v>602</v>
      </c>
      <c r="P41" s="89">
        <v>0.14699999999999999</v>
      </c>
      <c r="Q41" s="8"/>
      <c r="R41" s="87"/>
      <c r="S41" s="88">
        <v>-1.78</v>
      </c>
      <c r="T41" s="87">
        <v>230</v>
      </c>
      <c r="U41" s="87">
        <v>922</v>
      </c>
      <c r="V41" s="87">
        <v>194</v>
      </c>
      <c r="W41" s="87">
        <v>778</v>
      </c>
      <c r="X41" s="89">
        <v>0.19</v>
      </c>
      <c r="Y41" s="8"/>
      <c r="Z41" s="8"/>
      <c r="AA41" s="8"/>
      <c r="AB41" s="8"/>
      <c r="AC41" s="8"/>
    </row>
    <row r="42" spans="1:29" ht="14.4">
      <c r="A42" s="58"/>
      <c r="B42" s="69">
        <v>12</v>
      </c>
      <c r="C42" s="43" t="s">
        <v>240</v>
      </c>
      <c r="D42" s="69">
        <v>1.5071814316916601E-3</v>
      </c>
      <c r="E42" s="43">
        <v>9.7652565929816595E-2</v>
      </c>
      <c r="F42" s="71">
        <f t="shared" si="2"/>
        <v>9.7652565929816593</v>
      </c>
      <c r="G42" s="84">
        <f t="shared" si="3"/>
        <v>99.898574946202373</v>
      </c>
      <c r="H42" s="43"/>
      <c r="I42" s="8"/>
      <c r="J42" s="8"/>
      <c r="K42" s="88" t="s">
        <v>443</v>
      </c>
      <c r="L42" s="87">
        <v>202</v>
      </c>
      <c r="M42" s="87">
        <v>807</v>
      </c>
      <c r="N42" s="87">
        <v>161</v>
      </c>
      <c r="O42" s="87">
        <v>643</v>
      </c>
      <c r="P42" s="89">
        <v>0.15709999999999999</v>
      </c>
      <c r="Q42" s="8"/>
      <c r="R42" s="87"/>
      <c r="S42" s="88">
        <v>-1.55</v>
      </c>
      <c r="T42" s="87">
        <v>239</v>
      </c>
      <c r="U42" s="87">
        <v>957</v>
      </c>
      <c r="V42" s="87">
        <v>205</v>
      </c>
      <c r="W42" s="87">
        <v>819</v>
      </c>
      <c r="X42" s="89">
        <v>0.2</v>
      </c>
      <c r="Y42" s="8"/>
      <c r="Z42" s="8"/>
      <c r="AA42" s="8"/>
      <c r="AB42" s="8"/>
      <c r="AC42" s="8"/>
    </row>
    <row r="43" spans="1:29" ht="14.4">
      <c r="A43" s="58"/>
      <c r="B43" s="69">
        <v>13</v>
      </c>
      <c r="C43" s="43" t="s">
        <v>241</v>
      </c>
      <c r="D43" s="69">
        <v>1.6153570617145801E-3</v>
      </c>
      <c r="E43" s="43">
        <v>9.7986995921224798E-2</v>
      </c>
      <c r="F43" s="71">
        <f t="shared" si="2"/>
        <v>9.79869959212248</v>
      </c>
      <c r="G43" s="84">
        <f t="shared" si="3"/>
        <v>100.24069682741298</v>
      </c>
      <c r="H43" s="43"/>
      <c r="I43" s="8"/>
      <c r="J43" s="8"/>
      <c r="K43" s="88" t="s">
        <v>444</v>
      </c>
      <c r="L43" s="87">
        <v>212</v>
      </c>
      <c r="M43" s="87">
        <v>846</v>
      </c>
      <c r="N43" s="87">
        <v>172</v>
      </c>
      <c r="O43" s="87">
        <v>690</v>
      </c>
      <c r="P43" s="89">
        <v>0.16850000000000001</v>
      </c>
      <c r="Q43" s="8"/>
      <c r="R43" s="87"/>
      <c r="S43" s="88">
        <v>-1.33</v>
      </c>
      <c r="T43" s="87">
        <v>248</v>
      </c>
      <c r="U43" s="87">
        <v>992</v>
      </c>
      <c r="V43" s="87">
        <v>215</v>
      </c>
      <c r="W43" s="87">
        <v>860</v>
      </c>
      <c r="X43" s="89">
        <v>0.21</v>
      </c>
      <c r="Y43" s="8"/>
      <c r="Z43" s="8"/>
      <c r="AA43" s="8"/>
      <c r="AB43" s="8"/>
      <c r="AC43" s="8"/>
    </row>
    <row r="44" spans="1:29" ht="14.4">
      <c r="A44" s="58"/>
      <c r="B44" s="69">
        <v>14</v>
      </c>
      <c r="C44" s="43" t="s">
        <v>242</v>
      </c>
      <c r="D44" s="69">
        <v>1.73129683126628E-3</v>
      </c>
      <c r="E44" s="43">
        <v>9.8344105736152307E-2</v>
      </c>
      <c r="F44" s="71">
        <f t="shared" si="2"/>
        <v>9.8344105736152301</v>
      </c>
      <c r="G44" s="84">
        <f t="shared" si="3"/>
        <v>100.60602016808382</v>
      </c>
      <c r="H44" s="43"/>
      <c r="I44" s="8"/>
      <c r="J44" s="8"/>
      <c r="K44" s="88">
        <v>-2</v>
      </c>
      <c r="L44" s="87">
        <v>223</v>
      </c>
      <c r="M44" s="87">
        <v>891</v>
      </c>
      <c r="N44" s="87">
        <v>185</v>
      </c>
      <c r="O44" s="87">
        <v>742</v>
      </c>
      <c r="P44" s="89">
        <v>0.18110000000000001</v>
      </c>
      <c r="Q44" s="8"/>
      <c r="R44" s="87"/>
      <c r="S44" s="88">
        <v>-1.1200000000000001</v>
      </c>
      <c r="T44" s="87">
        <v>257</v>
      </c>
      <c r="U44" s="87">
        <v>1027</v>
      </c>
      <c r="V44" s="87">
        <v>225</v>
      </c>
      <c r="W44" s="87">
        <v>901</v>
      </c>
      <c r="X44" s="89">
        <v>0.22</v>
      </c>
      <c r="Y44" s="8"/>
      <c r="Z44" s="8"/>
      <c r="AA44" s="8"/>
      <c r="AB44" s="8"/>
      <c r="AC44" s="8"/>
    </row>
    <row r="45" spans="1:29" ht="14.4">
      <c r="A45" s="58"/>
      <c r="B45" s="69">
        <v>15</v>
      </c>
      <c r="C45" s="43" t="s">
        <v>243</v>
      </c>
      <c r="D45" s="69">
        <v>1.85555799952438E-3</v>
      </c>
      <c r="E45" s="43">
        <v>9.8725337992610102E-2</v>
      </c>
      <c r="F45" s="71">
        <f t="shared" si="2"/>
        <v>9.87253379926101</v>
      </c>
      <c r="G45" s="84">
        <f t="shared" si="3"/>
        <v>100.99602076644014</v>
      </c>
      <c r="H45" s="43"/>
      <c r="I45" s="8"/>
      <c r="J45" s="8"/>
      <c r="K45" s="88" t="s">
        <v>445</v>
      </c>
      <c r="L45" s="87">
        <v>235</v>
      </c>
      <c r="M45" s="87">
        <v>939</v>
      </c>
      <c r="N45" s="87">
        <v>199</v>
      </c>
      <c r="O45" s="87">
        <v>798</v>
      </c>
      <c r="P45" s="89">
        <v>0.19489999999999999</v>
      </c>
      <c r="Q45" s="8"/>
      <c r="R45" s="87"/>
      <c r="S45" s="88">
        <v>-0.91</v>
      </c>
      <c r="T45" s="87">
        <v>265</v>
      </c>
      <c r="U45" s="87">
        <v>1062</v>
      </c>
      <c r="V45" s="87">
        <v>235</v>
      </c>
      <c r="W45" s="87">
        <v>942</v>
      </c>
      <c r="X45" s="89">
        <v>0.23</v>
      </c>
      <c r="Y45" s="8"/>
      <c r="Z45" s="8"/>
      <c r="AA45" s="8"/>
      <c r="AB45" s="8"/>
      <c r="AC45" s="8"/>
    </row>
    <row r="46" spans="1:29" ht="14.4">
      <c r="A46" s="58"/>
      <c r="B46" s="69">
        <v>16</v>
      </c>
      <c r="C46" s="43" t="s">
        <v>244</v>
      </c>
      <c r="D46" s="69">
        <v>1.98873782208716E-3</v>
      </c>
      <c r="E46" s="43">
        <v>9.9132213807565095E-2</v>
      </c>
      <c r="F46" s="71">
        <f t="shared" si="2"/>
        <v>9.913221380756509</v>
      </c>
      <c r="G46" s="84">
        <f t="shared" si="3"/>
        <v>101.41225472513909</v>
      </c>
      <c r="H46" s="43"/>
      <c r="I46" s="8"/>
      <c r="J46" s="8"/>
      <c r="K46" s="88" t="s">
        <v>446</v>
      </c>
      <c r="L46" s="87">
        <v>248</v>
      </c>
      <c r="M46" s="87">
        <v>991</v>
      </c>
      <c r="N46" s="87">
        <v>215</v>
      </c>
      <c r="O46" s="87">
        <v>859</v>
      </c>
      <c r="P46" s="89">
        <v>0.2097</v>
      </c>
      <c r="Q46" s="8"/>
      <c r="R46" s="87"/>
      <c r="S46" s="88">
        <v>-0.71</v>
      </c>
      <c r="T46" s="87">
        <v>274</v>
      </c>
      <c r="U46" s="87">
        <v>1097</v>
      </c>
      <c r="V46" s="87">
        <v>246</v>
      </c>
      <c r="W46" s="87">
        <v>983</v>
      </c>
      <c r="X46" s="89">
        <v>0.24</v>
      </c>
      <c r="Y46" s="8"/>
      <c r="Z46" s="8"/>
      <c r="AA46" s="8"/>
      <c r="AB46" s="8"/>
      <c r="AC46" s="8"/>
    </row>
    <row r="47" spans="1:29" ht="14.4">
      <c r="A47" s="58"/>
      <c r="B47" s="69">
        <v>17</v>
      </c>
      <c r="C47" s="43" t="s">
        <v>245</v>
      </c>
      <c r="D47" s="69">
        <v>2.13147642165524E-3</v>
      </c>
      <c r="E47" s="43">
        <v>9.95663352688302E-2</v>
      </c>
      <c r="F47" s="71">
        <f t="shared" si="2"/>
        <v>9.9566335268830208</v>
      </c>
      <c r="G47" s="84">
        <f t="shared" si="3"/>
        <v>101.85636098001329</v>
      </c>
      <c r="H47" s="43"/>
      <c r="I47" s="8"/>
      <c r="J47" s="8"/>
      <c r="K47" s="88">
        <v>-1</v>
      </c>
      <c r="L47" s="87">
        <v>262</v>
      </c>
      <c r="M47" s="87">
        <v>1047</v>
      </c>
      <c r="N47" s="87">
        <v>231</v>
      </c>
      <c r="O47" s="87">
        <v>924</v>
      </c>
      <c r="P47" s="89">
        <v>0.22559999999999999</v>
      </c>
      <c r="Q47" s="8"/>
      <c r="R47" s="87"/>
      <c r="S47" s="88">
        <v>-0.52</v>
      </c>
      <c r="T47" s="87">
        <v>283</v>
      </c>
      <c r="U47" s="87">
        <v>1132</v>
      </c>
      <c r="V47" s="87">
        <v>256</v>
      </c>
      <c r="W47" s="87">
        <v>1024</v>
      </c>
      <c r="X47" s="89">
        <v>0.25</v>
      </c>
      <c r="Y47" s="8"/>
      <c r="Z47" s="8"/>
      <c r="AA47" s="8"/>
      <c r="AB47" s="8"/>
      <c r="AC47" s="8"/>
    </row>
    <row r="48" spans="1:29" ht="14.4">
      <c r="A48" s="58"/>
      <c r="B48" s="69">
        <v>18</v>
      </c>
      <c r="C48" s="43" t="s">
        <v>246</v>
      </c>
      <c r="D48" s="69">
        <v>2.2844598647519098E-3</v>
      </c>
      <c r="E48" s="43">
        <v>0.10002938766030101</v>
      </c>
      <c r="F48" s="71">
        <f t="shared" si="2"/>
        <v>10.0029387660301</v>
      </c>
      <c r="G48" s="84">
        <f t="shared" si="3"/>
        <v>102.33006357648793</v>
      </c>
      <c r="H48" s="43"/>
      <c r="I48" s="8"/>
      <c r="J48" s="8"/>
      <c r="K48" s="90">
        <v>45353</v>
      </c>
      <c r="L48" s="87">
        <v>276</v>
      </c>
      <c r="M48" s="87">
        <v>1106</v>
      </c>
      <c r="N48" s="87">
        <v>248</v>
      </c>
      <c r="O48" s="87">
        <v>993</v>
      </c>
      <c r="P48" s="89">
        <v>0.24249999999999999</v>
      </c>
      <c r="Q48" s="8"/>
      <c r="R48" s="87"/>
      <c r="S48" s="88">
        <v>-0.33</v>
      </c>
      <c r="T48" s="87">
        <v>292</v>
      </c>
      <c r="U48" s="87">
        <v>1167</v>
      </c>
      <c r="V48" s="87">
        <v>266</v>
      </c>
      <c r="W48" s="87">
        <v>1065</v>
      </c>
      <c r="X48" s="89">
        <v>0.26</v>
      </c>
      <c r="Y48" s="8"/>
      <c r="Z48" s="8"/>
      <c r="AA48" s="8"/>
      <c r="AB48" s="8"/>
      <c r="AC48" s="8"/>
    </row>
    <row r="49" spans="1:29" ht="14.4">
      <c r="A49" s="58"/>
      <c r="B49" s="69">
        <v>19</v>
      </c>
      <c r="C49" s="43" t="s">
        <v>247</v>
      </c>
      <c r="D49" s="69">
        <v>2.44842345927034E-3</v>
      </c>
      <c r="E49" s="43">
        <v>0.100523141491625</v>
      </c>
      <c r="F49" s="71">
        <f t="shared" si="2"/>
        <v>10.0523141491625</v>
      </c>
      <c r="G49" s="84">
        <f t="shared" si="3"/>
        <v>102.83517374593238</v>
      </c>
      <c r="H49" s="43"/>
      <c r="I49" s="8"/>
      <c r="J49" s="8"/>
      <c r="K49" s="90">
        <v>45352</v>
      </c>
      <c r="L49" s="87">
        <v>292</v>
      </c>
      <c r="M49" s="87">
        <v>1167</v>
      </c>
      <c r="N49" s="87">
        <v>266</v>
      </c>
      <c r="O49" s="87">
        <v>1065</v>
      </c>
      <c r="P49" s="89">
        <v>0.2601</v>
      </c>
      <c r="Q49" s="8"/>
      <c r="R49" s="87"/>
      <c r="S49" s="88">
        <v>-0.15</v>
      </c>
      <c r="T49" s="87">
        <v>301</v>
      </c>
      <c r="U49" s="87">
        <v>1202</v>
      </c>
      <c r="V49" s="87">
        <v>276</v>
      </c>
      <c r="W49" s="87">
        <v>1106</v>
      </c>
      <c r="X49" s="89">
        <v>0.27</v>
      </c>
      <c r="Y49" s="8"/>
      <c r="Z49" s="8"/>
      <c r="AA49" s="8"/>
      <c r="AB49" s="8"/>
      <c r="AC49" s="8"/>
    </row>
    <row r="50" spans="1:29" ht="14.4">
      <c r="A50" s="58"/>
      <c r="B50" s="69">
        <v>20</v>
      </c>
      <c r="C50" s="43" t="s">
        <v>248</v>
      </c>
      <c r="D50" s="69">
        <v>2.6241552886972701E-3</v>
      </c>
      <c r="E50" s="43">
        <v>0.10104945421924599</v>
      </c>
      <c r="F50" s="71">
        <f t="shared" si="2"/>
        <v>10.104945421924599</v>
      </c>
      <c r="G50" s="84">
        <f t="shared" si="3"/>
        <v>103.37359166628865</v>
      </c>
      <c r="H50" s="43"/>
      <c r="I50" s="8"/>
      <c r="J50" s="8"/>
      <c r="K50" s="88">
        <v>0</v>
      </c>
      <c r="L50" s="87">
        <v>308</v>
      </c>
      <c r="M50" s="87">
        <v>1232</v>
      </c>
      <c r="N50" s="87">
        <v>285</v>
      </c>
      <c r="O50" s="87">
        <v>1140</v>
      </c>
      <c r="P50" s="89">
        <v>0.27839999999999998</v>
      </c>
      <c r="Q50" s="8"/>
      <c r="R50" s="87"/>
      <c r="S50" s="88">
        <v>0</v>
      </c>
      <c r="T50" s="87">
        <v>308</v>
      </c>
      <c r="U50" s="87">
        <v>1232</v>
      </c>
      <c r="V50" s="87">
        <v>285</v>
      </c>
      <c r="W50" s="87">
        <v>1140</v>
      </c>
      <c r="X50" s="89">
        <v>0.27839999999999998</v>
      </c>
      <c r="Y50" s="8"/>
      <c r="Z50" s="8"/>
      <c r="AA50" s="8"/>
      <c r="AB50" s="8"/>
      <c r="AC50" s="8"/>
    </row>
    <row r="51" spans="1:29" ht="14.4">
      <c r="A51" s="58"/>
      <c r="B51" s="69">
        <v>21</v>
      </c>
      <c r="C51" s="43" t="s">
        <v>249</v>
      </c>
      <c r="D51" s="69">
        <v>2.8124999999999999E-3</v>
      </c>
      <c r="E51" s="43">
        <v>0.101610271605416</v>
      </c>
      <c r="F51" s="71">
        <f t="shared" si="2"/>
        <v>10.1610271605416</v>
      </c>
      <c r="G51" s="84">
        <f t="shared" si="3"/>
        <v>103.94730785234057</v>
      </c>
      <c r="H51" s="43"/>
      <c r="I51" s="8"/>
      <c r="J51" s="8"/>
      <c r="K51" s="90">
        <v>45352</v>
      </c>
      <c r="L51" s="87">
        <v>324</v>
      </c>
      <c r="M51" s="87">
        <v>1298</v>
      </c>
      <c r="N51" s="87">
        <v>304</v>
      </c>
      <c r="O51" s="87">
        <v>1217</v>
      </c>
      <c r="P51" s="89">
        <v>0.29730000000000001</v>
      </c>
      <c r="Q51" s="8"/>
      <c r="R51" s="87"/>
      <c r="S51" s="88">
        <v>0.03</v>
      </c>
      <c r="T51" s="87">
        <v>309</v>
      </c>
      <c r="U51" s="87">
        <v>1237</v>
      </c>
      <c r="V51" s="87">
        <v>286</v>
      </c>
      <c r="W51" s="87">
        <v>1147</v>
      </c>
      <c r="X51" s="89">
        <v>0.28000000000000003</v>
      </c>
      <c r="Y51" s="8"/>
      <c r="Z51" s="8"/>
      <c r="AA51" s="8"/>
      <c r="AB51" s="8"/>
      <c r="AC51" s="8"/>
    </row>
    <row r="52" spans="1:29" ht="14.4">
      <c r="A52" s="58"/>
      <c r="B52" s="69">
        <v>22</v>
      </c>
      <c r="C52" s="43" t="s">
        <v>250</v>
      </c>
      <c r="D52" s="69">
        <v>3.0143628633833202E-3</v>
      </c>
      <c r="E52" s="43">
        <v>0.10220762870073</v>
      </c>
      <c r="F52" s="71">
        <f t="shared" si="2"/>
        <v>10.220762870072999</v>
      </c>
      <c r="G52" s="84">
        <f t="shared" si="3"/>
        <v>104.55840416084679</v>
      </c>
      <c r="H52" s="43"/>
      <c r="I52" s="8"/>
      <c r="J52" s="8"/>
      <c r="K52" s="90">
        <v>45353</v>
      </c>
      <c r="L52" s="87">
        <v>341</v>
      </c>
      <c r="M52" s="87">
        <v>1366</v>
      </c>
      <c r="N52" s="87">
        <v>324</v>
      </c>
      <c r="O52" s="87">
        <v>1297</v>
      </c>
      <c r="P52" s="89">
        <v>0.31669999999999998</v>
      </c>
      <c r="Q52" s="8"/>
      <c r="R52" s="87"/>
      <c r="S52" s="88">
        <v>0.21</v>
      </c>
      <c r="T52" s="87">
        <v>318</v>
      </c>
      <c r="U52" s="87">
        <v>1272</v>
      </c>
      <c r="V52" s="87">
        <v>297</v>
      </c>
      <c r="W52" s="87">
        <v>1188</v>
      </c>
      <c r="X52" s="89">
        <v>0.28999999999999998</v>
      </c>
      <c r="Y52" s="8"/>
      <c r="Z52" s="8"/>
      <c r="AA52" s="8"/>
      <c r="AB52" s="8"/>
      <c r="AC52" s="8"/>
    </row>
    <row r="53" spans="1:29" ht="14.4">
      <c r="A53" s="58"/>
      <c r="B53" s="69">
        <v>23</v>
      </c>
      <c r="C53" s="43" t="s">
        <v>251</v>
      </c>
      <c r="D53" s="69">
        <v>3.2307141234291601E-3</v>
      </c>
      <c r="E53" s="43">
        <v>0.102843650322626</v>
      </c>
      <c r="F53" s="71">
        <f t="shared" si="2"/>
        <v>10.284365032262601</v>
      </c>
      <c r="G53" s="84">
        <f t="shared" si="3"/>
        <v>105.2090542800464</v>
      </c>
      <c r="H53" s="43"/>
      <c r="I53" s="8"/>
      <c r="J53" s="8"/>
      <c r="K53" s="88">
        <v>1</v>
      </c>
      <c r="L53" s="87">
        <v>359</v>
      </c>
      <c r="M53" s="87">
        <v>1435</v>
      </c>
      <c r="N53" s="87">
        <v>344</v>
      </c>
      <c r="O53" s="87">
        <v>1378</v>
      </c>
      <c r="P53" s="89">
        <v>0.33650000000000002</v>
      </c>
      <c r="Q53" s="8"/>
      <c r="R53" s="87"/>
      <c r="S53" s="88">
        <v>0.38</v>
      </c>
      <c r="T53" s="87">
        <v>327</v>
      </c>
      <c r="U53" s="87">
        <v>1307</v>
      </c>
      <c r="V53" s="87">
        <v>307</v>
      </c>
      <c r="W53" s="87">
        <v>1229</v>
      </c>
      <c r="X53" s="89">
        <v>0.3</v>
      </c>
      <c r="Y53" s="8"/>
      <c r="Z53" s="8"/>
      <c r="AA53" s="8"/>
      <c r="AB53" s="8"/>
      <c r="AC53" s="8"/>
    </row>
    <row r="54" spans="1:29" ht="14.4">
      <c r="A54" s="58"/>
      <c r="B54" s="69">
        <v>24</v>
      </c>
      <c r="C54" s="43" t="s">
        <v>252</v>
      </c>
      <c r="D54" s="69">
        <v>3.46259366253257E-3</v>
      </c>
      <c r="E54" s="43">
        <v>0.103520550999166</v>
      </c>
      <c r="F54" s="71">
        <f t="shared" si="2"/>
        <v>10.352055099916599</v>
      </c>
      <c r="G54" s="84">
        <f t="shared" si="3"/>
        <v>105.90152367214682</v>
      </c>
      <c r="H54" s="43"/>
      <c r="I54" s="8"/>
      <c r="J54" s="8"/>
      <c r="K54" s="88" t="s">
        <v>447</v>
      </c>
      <c r="L54" s="87">
        <v>376</v>
      </c>
      <c r="M54" s="87">
        <v>1506</v>
      </c>
      <c r="N54" s="87">
        <v>365</v>
      </c>
      <c r="O54" s="87">
        <v>1461</v>
      </c>
      <c r="P54" s="89">
        <v>0.35670000000000002</v>
      </c>
      <c r="Q54" s="8"/>
      <c r="R54" s="87"/>
      <c r="S54" s="88">
        <v>0.55000000000000004</v>
      </c>
      <c r="T54" s="87">
        <v>336</v>
      </c>
      <c r="U54" s="87">
        <v>1342</v>
      </c>
      <c r="V54" s="87">
        <v>317</v>
      </c>
      <c r="W54" s="87">
        <v>1269</v>
      </c>
      <c r="X54" s="89">
        <v>0.31</v>
      </c>
      <c r="Y54" s="8"/>
      <c r="Z54" s="8"/>
      <c r="AA54" s="8"/>
      <c r="AB54" s="8"/>
      <c r="AC54" s="8"/>
    </row>
    <row r="55" spans="1:29" ht="14.4">
      <c r="A55" s="58"/>
      <c r="B55" s="69">
        <v>25</v>
      </c>
      <c r="C55" s="43" t="s">
        <v>253</v>
      </c>
      <c r="D55" s="69">
        <v>3.71111599904876E-3</v>
      </c>
      <c r="E55" s="43">
        <v>0.10424063428286599</v>
      </c>
      <c r="F55" s="71">
        <f t="shared" si="2"/>
        <v>10.424063428286599</v>
      </c>
      <c r="G55" s="84">
        <f t="shared" si="3"/>
        <v>106.63816887137192</v>
      </c>
      <c r="H55" s="43"/>
      <c r="I55" s="8"/>
      <c r="J55" s="8"/>
      <c r="K55" s="88" t="s">
        <v>448</v>
      </c>
      <c r="L55" s="87">
        <v>394</v>
      </c>
      <c r="M55" s="87">
        <v>1578</v>
      </c>
      <c r="N55" s="87">
        <v>386</v>
      </c>
      <c r="O55" s="87">
        <v>1544</v>
      </c>
      <c r="P55" s="89">
        <v>0.37719999999999998</v>
      </c>
      <c r="Q55" s="8"/>
      <c r="R55" s="87"/>
      <c r="S55" s="88">
        <v>0.72</v>
      </c>
      <c r="T55" s="87">
        <v>344</v>
      </c>
      <c r="U55" s="87">
        <v>1377</v>
      </c>
      <c r="V55" s="87">
        <v>327</v>
      </c>
      <c r="W55" s="87">
        <v>1310</v>
      </c>
      <c r="X55" s="89">
        <v>0.32</v>
      </c>
      <c r="Y55" s="8"/>
      <c r="Z55" s="8"/>
      <c r="AA55" s="8"/>
      <c r="AB55" s="8"/>
      <c r="AC55" s="8"/>
    </row>
    <row r="56" spans="1:29" ht="14.4">
      <c r="A56" s="58"/>
      <c r="B56" s="69">
        <v>26</v>
      </c>
      <c r="C56" s="43" t="s">
        <v>254</v>
      </c>
      <c r="D56" s="69">
        <v>3.9774756441743296E-3</v>
      </c>
      <c r="E56" s="43">
        <v>0.105006291399295</v>
      </c>
      <c r="F56" s="71">
        <f t="shared" si="2"/>
        <v>10.500629139929501</v>
      </c>
      <c r="G56" s="84">
        <f t="shared" si="3"/>
        <v>107.42143610147879</v>
      </c>
      <c r="H56" s="43"/>
      <c r="I56" s="8"/>
      <c r="J56" s="8"/>
      <c r="K56" s="88">
        <v>2</v>
      </c>
      <c r="L56" s="87">
        <v>412</v>
      </c>
      <c r="M56" s="87">
        <v>1650</v>
      </c>
      <c r="N56" s="87">
        <v>407</v>
      </c>
      <c r="O56" s="87">
        <v>1629</v>
      </c>
      <c r="P56" s="89">
        <v>0.39779999999999999</v>
      </c>
      <c r="Q56" s="8"/>
      <c r="R56" s="87"/>
      <c r="S56" s="88">
        <v>0.89</v>
      </c>
      <c r="T56" s="87">
        <v>353</v>
      </c>
      <c r="U56" s="87">
        <v>1412</v>
      </c>
      <c r="V56" s="87">
        <v>338</v>
      </c>
      <c r="W56" s="87">
        <v>1351</v>
      </c>
      <c r="X56" s="89">
        <v>0.33</v>
      </c>
      <c r="Y56" s="8"/>
      <c r="Z56" s="8"/>
      <c r="AA56" s="8"/>
      <c r="AB56" s="8"/>
      <c r="AC56" s="8"/>
    </row>
    <row r="57" spans="1:29" ht="14.4">
      <c r="A57" s="58"/>
      <c r="B57" s="69">
        <v>27</v>
      </c>
      <c r="C57" s="43" t="s">
        <v>255</v>
      </c>
      <c r="D57" s="69">
        <v>4.2629528433104904E-3</v>
      </c>
      <c r="E57" s="43">
        <v>0.10581999908395701</v>
      </c>
      <c r="F57" s="71">
        <f t="shared" si="2"/>
        <v>10.581999908395701</v>
      </c>
      <c r="G57" s="84">
        <f t="shared" si="3"/>
        <v>108.25385906288801</v>
      </c>
      <c r="H57" s="43"/>
      <c r="I57" s="8"/>
      <c r="J57" s="8"/>
      <c r="K57" s="88" t="s">
        <v>449</v>
      </c>
      <c r="L57" s="87">
        <v>431</v>
      </c>
      <c r="M57" s="87">
        <v>1723</v>
      </c>
      <c r="N57" s="87">
        <v>428</v>
      </c>
      <c r="O57" s="87">
        <v>1714</v>
      </c>
      <c r="P57" s="89">
        <v>0.41870000000000002</v>
      </c>
      <c r="Q57" s="8"/>
      <c r="R57" s="87"/>
      <c r="S57" s="88">
        <v>1.06</v>
      </c>
      <c r="T57" s="87">
        <v>362</v>
      </c>
      <c r="U57" s="87">
        <v>1447</v>
      </c>
      <c r="V57" s="87">
        <v>348</v>
      </c>
      <c r="W57" s="87">
        <v>1392</v>
      </c>
      <c r="X57" s="89">
        <v>0.34</v>
      </c>
      <c r="Y57" s="8"/>
      <c r="Z57" s="8"/>
      <c r="AA57" s="8"/>
      <c r="AB57" s="8"/>
      <c r="AC57" s="8"/>
    </row>
    <row r="58" spans="1:29" ht="14.4">
      <c r="A58" s="58"/>
      <c r="B58" s="69">
        <v>28</v>
      </c>
      <c r="C58" s="43" t="s">
        <v>256</v>
      </c>
      <c r="D58" s="69">
        <v>4.5689197295038196E-3</v>
      </c>
      <c r="E58" s="43">
        <v>0.10668431659790301</v>
      </c>
      <c r="F58" s="71">
        <f t="shared" si="2"/>
        <v>10.668431659790301</v>
      </c>
      <c r="G58" s="84">
        <f t="shared" si="3"/>
        <v>109.13805587965477</v>
      </c>
      <c r="H58" s="43"/>
      <c r="I58" s="8"/>
      <c r="J58" s="8"/>
      <c r="K58" s="90">
        <v>45373</v>
      </c>
      <c r="L58" s="87">
        <v>449</v>
      </c>
      <c r="M58" s="87">
        <v>1797</v>
      </c>
      <c r="N58" s="87">
        <v>450</v>
      </c>
      <c r="O58" s="87">
        <v>1800</v>
      </c>
      <c r="P58" s="89">
        <v>0.43969999999999998</v>
      </c>
      <c r="Q58" s="8"/>
      <c r="R58" s="87"/>
      <c r="S58" s="88">
        <v>1.22</v>
      </c>
      <c r="T58" s="87">
        <v>371</v>
      </c>
      <c r="U58" s="87">
        <v>1482</v>
      </c>
      <c r="V58" s="87">
        <v>358</v>
      </c>
      <c r="W58" s="87">
        <v>1433</v>
      </c>
      <c r="X58" s="89">
        <v>0.35</v>
      </c>
      <c r="Y58" s="8"/>
      <c r="Z58" s="8"/>
      <c r="AA58" s="8"/>
      <c r="AB58" s="8"/>
      <c r="AC58" s="8"/>
    </row>
    <row r="59" spans="1:29" ht="14.4">
      <c r="A59" s="58"/>
      <c r="B59" s="69">
        <v>29</v>
      </c>
      <c r="C59" s="43" t="s">
        <v>257</v>
      </c>
      <c r="D59" s="69">
        <v>4.8968469185406904E-3</v>
      </c>
      <c r="E59" s="43">
        <v>0.10760188179515</v>
      </c>
      <c r="F59" s="71">
        <f t="shared" si="2"/>
        <v>10.760188179515</v>
      </c>
      <c r="G59" s="84">
        <f t="shared" si="3"/>
        <v>110.07672507643845</v>
      </c>
      <c r="H59" s="43"/>
      <c r="I59" s="8"/>
      <c r="J59" s="8"/>
      <c r="K59" s="88">
        <v>3</v>
      </c>
      <c r="L59" s="87">
        <v>468</v>
      </c>
      <c r="M59" s="87">
        <v>1871</v>
      </c>
      <c r="N59" s="87">
        <v>471</v>
      </c>
      <c r="O59" s="87">
        <v>1887</v>
      </c>
      <c r="P59" s="89">
        <v>0.46079999999999999</v>
      </c>
      <c r="Q59" s="8"/>
      <c r="R59" s="87"/>
      <c r="S59" s="88">
        <v>1.39</v>
      </c>
      <c r="T59" s="87">
        <v>379</v>
      </c>
      <c r="U59" s="87">
        <v>1517</v>
      </c>
      <c r="V59" s="87">
        <v>368</v>
      </c>
      <c r="W59" s="87">
        <v>1474</v>
      </c>
      <c r="X59" s="89">
        <v>0.36</v>
      </c>
      <c r="Y59" s="8"/>
      <c r="Z59" s="8"/>
      <c r="AA59" s="8"/>
      <c r="AB59" s="8"/>
      <c r="AC59" s="8"/>
    </row>
    <row r="60" spans="1:29" ht="14.4">
      <c r="A60" s="58"/>
      <c r="B60" s="69">
        <v>30</v>
      </c>
      <c r="C60" s="43" t="s">
        <v>258</v>
      </c>
      <c r="D60" s="69">
        <v>5.2483105773945401E-3</v>
      </c>
      <c r="E60" s="43">
        <v>0.10857540621511901</v>
      </c>
      <c r="F60" s="71">
        <f t="shared" si="2"/>
        <v>10.8575406215119</v>
      </c>
      <c r="G60" s="84">
        <f t="shared" si="3"/>
        <v>111.07264055806674</v>
      </c>
      <c r="H60" s="43"/>
      <c r="I60" s="8"/>
      <c r="J60" s="8"/>
      <c r="K60" s="88" t="s">
        <v>450</v>
      </c>
      <c r="L60" s="87">
        <v>486</v>
      </c>
      <c r="M60" s="87">
        <v>1945</v>
      </c>
      <c r="N60" s="87">
        <v>493</v>
      </c>
      <c r="O60" s="87">
        <v>1974</v>
      </c>
      <c r="P60" s="89">
        <v>0.48199999999999998</v>
      </c>
      <c r="Q60" s="8"/>
      <c r="R60" s="87"/>
      <c r="S60" s="88">
        <v>1.55</v>
      </c>
      <c r="T60" s="87">
        <v>388</v>
      </c>
      <c r="U60" s="87">
        <v>1552</v>
      </c>
      <c r="V60" s="87">
        <v>379</v>
      </c>
      <c r="W60" s="87">
        <v>1515</v>
      </c>
      <c r="X60" s="89">
        <v>0.37</v>
      </c>
      <c r="Y60" s="8"/>
      <c r="Z60" s="8"/>
      <c r="AA60" s="8"/>
      <c r="AB60" s="8"/>
      <c r="AC60" s="8"/>
    </row>
    <row r="61" spans="1:29" ht="14.4">
      <c r="A61" s="58"/>
      <c r="B61" s="69">
        <v>31</v>
      </c>
      <c r="C61" s="43" t="s">
        <v>259</v>
      </c>
      <c r="D61" s="69">
        <v>5.6249999999999998E-3</v>
      </c>
      <c r="E61" s="43">
        <v>0.109607669095174</v>
      </c>
      <c r="F61" s="71">
        <f t="shared" si="2"/>
        <v>10.9607669095174</v>
      </c>
      <c r="G61" s="84">
        <f t="shared" si="3"/>
        <v>112.12864548436301</v>
      </c>
      <c r="H61" s="43"/>
      <c r="I61" s="8"/>
      <c r="J61" s="8"/>
      <c r="K61" s="88" t="s">
        <v>451</v>
      </c>
      <c r="L61" s="87">
        <v>505</v>
      </c>
      <c r="M61" s="87">
        <v>2020</v>
      </c>
      <c r="N61" s="87">
        <v>515</v>
      </c>
      <c r="O61" s="87">
        <v>2061</v>
      </c>
      <c r="P61" s="89">
        <v>0.50329999999999997</v>
      </c>
      <c r="Q61" s="8"/>
      <c r="R61" s="87"/>
      <c r="S61" s="88">
        <v>1.71</v>
      </c>
      <c r="T61" s="87">
        <v>397</v>
      </c>
      <c r="U61" s="87">
        <v>1588</v>
      </c>
      <c r="V61" s="87">
        <v>389</v>
      </c>
      <c r="W61" s="87">
        <v>1556</v>
      </c>
      <c r="X61" s="89">
        <v>0.38</v>
      </c>
      <c r="Y61" s="8"/>
      <c r="Z61" s="8"/>
      <c r="AA61" s="8"/>
      <c r="AB61" s="8"/>
      <c r="AC61" s="8"/>
    </row>
    <row r="62" spans="1:29" ht="14.4">
      <c r="A62" s="58"/>
      <c r="B62" s="69">
        <v>32</v>
      </c>
      <c r="C62" s="43" t="s">
        <v>260</v>
      </c>
      <c r="D62" s="69">
        <v>6.0287257267666403E-3</v>
      </c>
      <c r="E62" s="43">
        <v>0.110701510240034</v>
      </c>
      <c r="F62" s="71">
        <f t="shared" si="2"/>
        <v>11.070151024003399</v>
      </c>
      <c r="G62" s="84">
        <f t="shared" si="3"/>
        <v>113.24764497555478</v>
      </c>
      <c r="H62" s="43"/>
      <c r="I62" s="8"/>
      <c r="J62" s="8"/>
      <c r="K62" s="88">
        <v>4</v>
      </c>
      <c r="L62" s="87">
        <v>524</v>
      </c>
      <c r="M62" s="87">
        <v>2095</v>
      </c>
      <c r="N62" s="87">
        <v>537</v>
      </c>
      <c r="O62" s="87">
        <v>2149</v>
      </c>
      <c r="P62" s="89">
        <v>0.52470000000000006</v>
      </c>
      <c r="Q62" s="8"/>
      <c r="R62" s="87"/>
      <c r="S62" s="88">
        <v>1.87</v>
      </c>
      <c r="T62" s="87">
        <v>406</v>
      </c>
      <c r="U62" s="87">
        <v>1623</v>
      </c>
      <c r="V62" s="87">
        <v>399</v>
      </c>
      <c r="W62" s="87">
        <v>1597</v>
      </c>
      <c r="X62" s="89">
        <v>0.39</v>
      </c>
      <c r="Y62" s="8"/>
      <c r="Z62" s="8"/>
      <c r="AA62" s="8"/>
      <c r="AB62" s="8"/>
      <c r="AC62" s="8"/>
    </row>
    <row r="63" spans="1:29" ht="14.4">
      <c r="A63" s="58"/>
      <c r="B63" s="69">
        <v>33</v>
      </c>
      <c r="C63" s="43" t="s">
        <v>261</v>
      </c>
      <c r="D63" s="69">
        <v>6.4614282468583202E-3</v>
      </c>
      <c r="E63" s="43">
        <v>0.11185982174181</v>
      </c>
      <c r="F63" s="71">
        <f t="shared" si="2"/>
        <v>11.185982174180999</v>
      </c>
      <c r="G63" s="84">
        <f t="shared" si="3"/>
        <v>114.43259764187162</v>
      </c>
      <c r="H63" s="43"/>
      <c r="I63" s="8"/>
      <c r="J63" s="8"/>
      <c r="K63" s="88" t="s">
        <v>452</v>
      </c>
      <c r="L63" s="87">
        <v>542</v>
      </c>
      <c r="M63" s="87">
        <v>2170</v>
      </c>
      <c r="N63" s="87">
        <v>559</v>
      </c>
      <c r="O63" s="87">
        <v>2236</v>
      </c>
      <c r="P63" s="89">
        <v>0.54610000000000003</v>
      </c>
      <c r="Q63" s="8"/>
      <c r="R63" s="87"/>
      <c r="S63" s="88">
        <v>2.0299999999999998</v>
      </c>
      <c r="T63" s="87">
        <v>414</v>
      </c>
      <c r="U63" s="87">
        <v>1658</v>
      </c>
      <c r="V63" s="87">
        <v>409</v>
      </c>
      <c r="W63" s="87">
        <v>1638</v>
      </c>
      <c r="X63" s="89">
        <v>0.4</v>
      </c>
      <c r="Y63" s="8"/>
      <c r="Z63" s="8"/>
      <c r="AA63" s="8"/>
      <c r="AB63" s="8"/>
      <c r="AC63" s="8"/>
    </row>
    <row r="64" spans="1:29" ht="14.4">
      <c r="A64" s="58"/>
      <c r="B64" s="69">
        <v>34</v>
      </c>
      <c r="C64" s="43" t="s">
        <v>262</v>
      </c>
      <c r="D64" s="69">
        <v>6.9251873250651503E-3</v>
      </c>
      <c r="E64" s="43">
        <v>0.11308553846969401</v>
      </c>
      <c r="F64" s="71">
        <f t="shared" si="2"/>
        <v>11.308553846969401</v>
      </c>
      <c r="G64" s="84">
        <f t="shared" si="3"/>
        <v>115.68650585449697</v>
      </c>
      <c r="H64" s="43"/>
      <c r="I64" s="8"/>
      <c r="J64" s="8"/>
      <c r="K64" s="88" t="s">
        <v>453</v>
      </c>
      <c r="L64" s="87">
        <v>561</v>
      </c>
      <c r="M64" s="87">
        <v>2245</v>
      </c>
      <c r="N64" s="87">
        <v>581</v>
      </c>
      <c r="O64" s="87">
        <v>2324</v>
      </c>
      <c r="P64" s="89">
        <v>0.5675</v>
      </c>
      <c r="Q64" s="8"/>
      <c r="R64" s="87"/>
      <c r="S64" s="88">
        <v>2.19</v>
      </c>
      <c r="T64" s="87">
        <v>423</v>
      </c>
      <c r="U64" s="87">
        <v>1693</v>
      </c>
      <c r="V64" s="87">
        <v>419</v>
      </c>
      <c r="W64" s="87">
        <v>1679</v>
      </c>
      <c r="X64" s="89">
        <v>0.41</v>
      </c>
      <c r="Y64" s="8"/>
      <c r="Z64" s="8"/>
      <c r="AA64" s="8"/>
      <c r="AB64" s="8"/>
      <c r="AC64" s="8"/>
    </row>
    <row r="65" spans="1:29" ht="14.4">
      <c r="A65" s="58"/>
      <c r="B65" s="69">
        <v>35</v>
      </c>
      <c r="C65" s="43" t="s">
        <v>263</v>
      </c>
      <c r="D65" s="69">
        <v>7.4222319980975296E-3</v>
      </c>
      <c r="E65" s="43">
        <v>0.114381627325254</v>
      </c>
      <c r="F65" s="71">
        <f t="shared" si="2"/>
        <v>11.438162732525401</v>
      </c>
      <c r="G65" s="84">
        <f t="shared" si="3"/>
        <v>117.01240475373484</v>
      </c>
      <c r="H65" s="43"/>
      <c r="I65" s="8"/>
      <c r="J65" s="8"/>
      <c r="K65" s="88">
        <v>5</v>
      </c>
      <c r="L65" s="87">
        <v>580</v>
      </c>
      <c r="M65" s="87">
        <v>2320</v>
      </c>
      <c r="N65" s="87">
        <v>603</v>
      </c>
      <c r="O65" s="87">
        <v>2412</v>
      </c>
      <c r="P65" s="89">
        <v>0.58899999999999997</v>
      </c>
      <c r="Q65" s="8"/>
      <c r="R65" s="87"/>
      <c r="S65" s="88">
        <v>2.35</v>
      </c>
      <c r="T65" s="87">
        <v>432</v>
      </c>
      <c r="U65" s="87">
        <v>1728</v>
      </c>
      <c r="V65" s="87">
        <v>430</v>
      </c>
      <c r="W65" s="87">
        <v>1720</v>
      </c>
      <c r="X65" s="89">
        <v>0.42</v>
      </c>
      <c r="Y65" s="8"/>
      <c r="Z65" s="8"/>
      <c r="AA65" s="8"/>
      <c r="AB65" s="8"/>
      <c r="AC65" s="8"/>
    </row>
    <row r="66" spans="1:29" ht="14.4">
      <c r="A66" s="58"/>
      <c r="B66" s="69">
        <v>36</v>
      </c>
      <c r="C66" s="43" t="s">
        <v>264</v>
      </c>
      <c r="D66" s="69">
        <v>7.9549512883486592E-3</v>
      </c>
      <c r="E66" s="43">
        <v>0.115751075257973</v>
      </c>
      <c r="F66" s="71">
        <f t="shared" si="2"/>
        <v>11.5751075257973</v>
      </c>
      <c r="G66" s="84">
        <f t="shared" si="3"/>
        <v>118.41334998890638</v>
      </c>
      <c r="H66" s="43"/>
      <c r="I66" s="8"/>
      <c r="J66" s="8"/>
      <c r="K66" s="88" t="s">
        <v>454</v>
      </c>
      <c r="L66" s="87">
        <v>599</v>
      </c>
      <c r="M66" s="87">
        <v>2395</v>
      </c>
      <c r="N66" s="87">
        <v>625</v>
      </c>
      <c r="O66" s="87">
        <v>2500</v>
      </c>
      <c r="P66" s="89">
        <v>0.61050000000000004</v>
      </c>
      <c r="Q66" s="8"/>
      <c r="R66" s="87"/>
      <c r="S66" s="88">
        <v>2.5099999999999998</v>
      </c>
      <c r="T66" s="87">
        <v>441</v>
      </c>
      <c r="U66" s="87">
        <v>1763</v>
      </c>
      <c r="V66" s="87">
        <v>440</v>
      </c>
      <c r="W66" s="87">
        <v>1761</v>
      </c>
      <c r="X66" s="89">
        <v>0.43</v>
      </c>
      <c r="Y66" s="8"/>
      <c r="Z66" s="8"/>
      <c r="AA66" s="8"/>
      <c r="AB66" s="8"/>
      <c r="AC66" s="8"/>
    </row>
    <row r="67" spans="1:29" ht="14.4">
      <c r="A67" s="58"/>
      <c r="B67" s="69">
        <v>37</v>
      </c>
      <c r="C67" s="43" t="s">
        <v>265</v>
      </c>
      <c r="D67" s="69">
        <v>8.5259056866209808E-3</v>
      </c>
      <c r="E67" s="43">
        <v>0.117196876068984</v>
      </c>
      <c r="F67" s="71">
        <f t="shared" si="2"/>
        <v>11.7196876068984</v>
      </c>
      <c r="G67" s="84">
        <f t="shared" si="3"/>
        <v>119.89240421857063</v>
      </c>
      <c r="H67" s="43"/>
      <c r="I67" s="8"/>
      <c r="J67" s="8"/>
      <c r="K67" s="88" t="s">
        <v>455</v>
      </c>
      <c r="L67" s="87">
        <v>618</v>
      </c>
      <c r="M67" s="87">
        <v>2471</v>
      </c>
      <c r="N67" s="87">
        <v>647</v>
      </c>
      <c r="O67" s="87">
        <v>2588</v>
      </c>
      <c r="P67" s="89">
        <v>0.6321</v>
      </c>
      <c r="Q67" s="8"/>
      <c r="R67" s="87"/>
      <c r="S67" s="88">
        <v>2.67</v>
      </c>
      <c r="T67" s="87">
        <v>449</v>
      </c>
      <c r="U67" s="87">
        <v>1798</v>
      </c>
      <c r="V67" s="87">
        <v>450</v>
      </c>
      <c r="W67" s="87">
        <v>1802</v>
      </c>
      <c r="X67" s="89">
        <v>0.44</v>
      </c>
      <c r="Y67" s="8"/>
      <c r="Z67" s="8"/>
      <c r="AA67" s="8"/>
      <c r="AB67" s="8"/>
      <c r="AC67" s="8"/>
    </row>
    <row r="68" spans="1:29" ht="14.4">
      <c r="A68" s="58"/>
      <c r="B68" s="69">
        <v>38</v>
      </c>
      <c r="C68" s="43" t="s">
        <v>266</v>
      </c>
      <c r="D68" s="69">
        <v>9.1378394590076496E-3</v>
      </c>
      <c r="E68" s="43">
        <v>0.118722016020164</v>
      </c>
      <c r="F68" s="71">
        <f t="shared" si="2"/>
        <v>11.8722016020164</v>
      </c>
      <c r="G68" s="84">
        <f t="shared" si="3"/>
        <v>121.45262238862777</v>
      </c>
      <c r="H68" s="43"/>
      <c r="I68" s="8"/>
      <c r="J68" s="8"/>
      <c r="K68" s="88">
        <v>6</v>
      </c>
      <c r="L68" s="87">
        <v>637</v>
      </c>
      <c r="M68" s="87">
        <v>2546</v>
      </c>
      <c r="N68" s="87">
        <v>669</v>
      </c>
      <c r="O68" s="87">
        <v>2676</v>
      </c>
      <c r="P68" s="89">
        <v>0.65359999999999996</v>
      </c>
      <c r="Q68" s="8"/>
      <c r="R68" s="87"/>
      <c r="S68" s="88">
        <v>2.83</v>
      </c>
      <c r="T68" s="87">
        <v>458</v>
      </c>
      <c r="U68" s="87">
        <v>1833</v>
      </c>
      <c r="V68" s="87">
        <v>460</v>
      </c>
      <c r="W68" s="87">
        <v>1843</v>
      </c>
      <c r="X68" s="89">
        <v>0.45</v>
      </c>
      <c r="Y68" s="8"/>
      <c r="Z68" s="8"/>
      <c r="AA68" s="8"/>
      <c r="AB68" s="8"/>
      <c r="AC68" s="8"/>
    </row>
    <row r="69" spans="1:29" ht="14.4">
      <c r="A69" s="58"/>
      <c r="B69" s="69">
        <v>39</v>
      </c>
      <c r="C69" s="43" t="s">
        <v>267</v>
      </c>
      <c r="D69" s="69">
        <v>9.7936938370813895E-3</v>
      </c>
      <c r="E69" s="43">
        <v>0.120329458366118</v>
      </c>
      <c r="F69" s="71">
        <f t="shared" si="2"/>
        <v>12.0329458366118</v>
      </c>
      <c r="G69" s="84">
        <f t="shared" si="3"/>
        <v>123.09703590853871</v>
      </c>
      <c r="H69" s="43"/>
      <c r="I69" s="8"/>
      <c r="J69" s="8"/>
      <c r="K69" s="88" t="s">
        <v>456</v>
      </c>
      <c r="L69" s="87">
        <v>655</v>
      </c>
      <c r="M69" s="87">
        <v>2622</v>
      </c>
      <c r="N69" s="87">
        <v>691</v>
      </c>
      <c r="O69" s="87">
        <v>2765</v>
      </c>
      <c r="P69" s="89">
        <v>0.67510000000000003</v>
      </c>
      <c r="Q69" s="8"/>
      <c r="R69" s="87"/>
      <c r="S69" s="88">
        <v>2.99</v>
      </c>
      <c r="T69" s="87">
        <v>467</v>
      </c>
      <c r="U69" s="87">
        <v>1868</v>
      </c>
      <c r="V69" s="87">
        <v>471</v>
      </c>
      <c r="W69" s="87">
        <v>1884</v>
      </c>
      <c r="X69" s="89">
        <v>0.46</v>
      </c>
      <c r="Y69" s="8"/>
      <c r="Z69" s="8"/>
      <c r="AA69" s="8"/>
      <c r="AB69" s="8"/>
      <c r="AC69" s="8"/>
    </row>
    <row r="70" spans="1:29" ht="14.4">
      <c r="A70" s="58"/>
      <c r="B70" s="69">
        <v>40</v>
      </c>
      <c r="C70" s="43" t="s">
        <v>268</v>
      </c>
      <c r="D70" s="69">
        <v>1.0496621154789E-2</v>
      </c>
      <c r="E70" s="43">
        <v>0.122022126835926</v>
      </c>
      <c r="F70" s="71">
        <f t="shared" si="2"/>
        <v>12.202212683592601</v>
      </c>
      <c r="G70" s="84">
        <f t="shared" si="3"/>
        <v>124.8286357531523</v>
      </c>
      <c r="H70" s="43"/>
      <c r="I70" s="8"/>
      <c r="J70" s="8"/>
      <c r="K70" s="88" t="s">
        <v>457</v>
      </c>
      <c r="L70" s="87">
        <v>674</v>
      </c>
      <c r="M70" s="87">
        <v>2697</v>
      </c>
      <c r="N70" s="87">
        <v>713</v>
      </c>
      <c r="O70" s="87">
        <v>2853</v>
      </c>
      <c r="P70" s="89">
        <v>0.69669999999999999</v>
      </c>
      <c r="Q70" s="8"/>
      <c r="R70" s="87"/>
      <c r="S70" s="88">
        <v>3.14</v>
      </c>
      <c r="T70" s="87">
        <v>476</v>
      </c>
      <c r="U70" s="87">
        <v>1903</v>
      </c>
      <c r="V70" s="87">
        <v>481</v>
      </c>
      <c r="W70" s="87">
        <v>1925</v>
      </c>
      <c r="X70" s="89">
        <v>0.47</v>
      </c>
      <c r="Y70" s="8"/>
      <c r="Z70" s="8"/>
      <c r="AA70" s="8"/>
      <c r="AB70" s="8"/>
      <c r="AC70" s="8"/>
    </row>
    <row r="71" spans="1:29" ht="14.4">
      <c r="A71" s="58"/>
      <c r="B71" s="69">
        <v>41</v>
      </c>
      <c r="C71" s="43" t="s">
        <v>269</v>
      </c>
      <c r="D71" s="69">
        <v>1.125E-2</v>
      </c>
      <c r="E71" s="43">
        <v>0.1238028883191</v>
      </c>
      <c r="F71" s="71">
        <f t="shared" si="2"/>
        <v>12.380288831909999</v>
      </c>
      <c r="G71" s="84">
        <f t="shared" si="3"/>
        <v>126.65035475043929</v>
      </c>
      <c r="H71" s="43"/>
      <c r="I71" s="8"/>
      <c r="J71" s="8"/>
      <c r="K71" s="88">
        <v>7</v>
      </c>
      <c r="L71" s="87">
        <v>693</v>
      </c>
      <c r="M71" s="87">
        <v>2773</v>
      </c>
      <c r="N71" s="87">
        <v>735</v>
      </c>
      <c r="O71" s="87">
        <v>2941</v>
      </c>
      <c r="P71" s="89">
        <v>0.71830000000000005</v>
      </c>
      <c r="Q71" s="8"/>
      <c r="R71" s="87"/>
      <c r="S71" s="88">
        <v>3.3</v>
      </c>
      <c r="T71" s="87">
        <v>484</v>
      </c>
      <c r="U71" s="87">
        <v>1938</v>
      </c>
      <c r="V71" s="87">
        <v>491</v>
      </c>
      <c r="W71" s="87">
        <v>1966</v>
      </c>
      <c r="X71" s="89">
        <v>0.48</v>
      </c>
      <c r="Y71" s="8"/>
      <c r="Z71" s="8"/>
      <c r="AA71" s="8"/>
      <c r="AB71" s="8"/>
      <c r="AC71" s="8"/>
    </row>
    <row r="72" spans="1:29" ht="14.4">
      <c r="A72" s="58"/>
      <c r="B72" s="69">
        <v>42</v>
      </c>
      <c r="C72" s="43" t="s">
        <v>270</v>
      </c>
      <c r="D72" s="69">
        <v>1.2057451453533201E-2</v>
      </c>
      <c r="E72" s="43">
        <v>0.125674534645423</v>
      </c>
      <c r="F72" s="71">
        <f t="shared" si="2"/>
        <v>12.5674534645423</v>
      </c>
      <c r="G72" s="84">
        <f t="shared" si="3"/>
        <v>128.56504894226774</v>
      </c>
      <c r="H72" s="43"/>
      <c r="I72" s="8"/>
      <c r="J72" s="8"/>
      <c r="K72" s="88" t="s">
        <v>458</v>
      </c>
      <c r="L72" s="87">
        <v>712</v>
      </c>
      <c r="M72" s="87">
        <v>2848</v>
      </c>
      <c r="N72" s="87">
        <v>757</v>
      </c>
      <c r="O72" s="87">
        <v>3030</v>
      </c>
      <c r="P72" s="89">
        <v>0.73980000000000001</v>
      </c>
      <c r="Q72" s="8"/>
      <c r="R72" s="87"/>
      <c r="S72" s="88">
        <v>3.46</v>
      </c>
      <c r="T72" s="87">
        <v>493</v>
      </c>
      <c r="U72" s="87">
        <v>1973</v>
      </c>
      <c r="V72" s="87">
        <v>501</v>
      </c>
      <c r="W72" s="87">
        <v>2007</v>
      </c>
      <c r="X72" s="89">
        <v>0.49</v>
      </c>
      <c r="Y72" s="8"/>
      <c r="Z72" s="8"/>
      <c r="AA72" s="8"/>
      <c r="AB72" s="8"/>
      <c r="AC72" s="8"/>
    </row>
    <row r="73" spans="1:29" ht="14.4">
      <c r="A73" s="58"/>
      <c r="B73" s="69">
        <v>43</v>
      </c>
      <c r="C73" s="43" t="s">
        <v>271</v>
      </c>
      <c r="D73" s="69">
        <v>1.2922856493716601E-2</v>
      </c>
      <c r="E73" s="43">
        <v>0.12763976409495101</v>
      </c>
      <c r="F73" s="71">
        <f t="shared" si="2"/>
        <v>12.7639764094951</v>
      </c>
      <c r="G73" s="84">
        <f t="shared" si="3"/>
        <v>130.5754786691349</v>
      </c>
      <c r="H73" s="43"/>
      <c r="I73" s="8"/>
      <c r="J73" s="8"/>
      <c r="K73" s="88" t="s">
        <v>459</v>
      </c>
      <c r="L73" s="87">
        <v>731</v>
      </c>
      <c r="M73" s="87">
        <v>2924</v>
      </c>
      <c r="N73" s="87">
        <v>779</v>
      </c>
      <c r="O73" s="87">
        <v>3118</v>
      </c>
      <c r="P73" s="89">
        <v>0.76139999999999997</v>
      </c>
      <c r="Q73" s="8"/>
      <c r="R73" s="87"/>
      <c r="S73" s="88">
        <v>3.61</v>
      </c>
      <c r="T73" s="87">
        <v>502</v>
      </c>
      <c r="U73" s="87">
        <v>2008</v>
      </c>
      <c r="V73" s="87">
        <v>512</v>
      </c>
      <c r="W73" s="87">
        <v>2048</v>
      </c>
      <c r="X73" s="89">
        <v>0.5</v>
      </c>
      <c r="Y73" s="8"/>
      <c r="Z73" s="8"/>
      <c r="AA73" s="8"/>
      <c r="AB73" s="8"/>
      <c r="AC73" s="8"/>
    </row>
    <row r="74" spans="1:29" ht="14.4">
      <c r="A74" s="58"/>
      <c r="B74" s="69">
        <v>44</v>
      </c>
      <c r="C74" s="43" t="s">
        <v>272</v>
      </c>
      <c r="D74" s="69">
        <v>1.3850374650130301E-2</v>
      </c>
      <c r="E74" s="43">
        <v>0.12970116234382301</v>
      </c>
      <c r="F74" s="71">
        <f t="shared" si="2"/>
        <v>12.970116234382301</v>
      </c>
      <c r="G74" s="84">
        <f t="shared" si="3"/>
        <v>132.68428907773094</v>
      </c>
      <c r="H74" s="43"/>
      <c r="I74" s="8"/>
      <c r="J74" s="8"/>
      <c r="K74" s="88">
        <v>8</v>
      </c>
      <c r="L74" s="87">
        <v>750</v>
      </c>
      <c r="M74" s="87">
        <v>3000</v>
      </c>
      <c r="N74" s="87">
        <v>801</v>
      </c>
      <c r="O74" s="87">
        <v>3206</v>
      </c>
      <c r="P74" s="89">
        <v>0.78300000000000003</v>
      </c>
      <c r="Q74" s="8"/>
      <c r="R74" s="87"/>
      <c r="S74" s="88">
        <v>3.77</v>
      </c>
      <c r="T74" s="87">
        <v>511</v>
      </c>
      <c r="U74" s="87">
        <v>2043</v>
      </c>
      <c r="V74" s="87">
        <v>522</v>
      </c>
      <c r="W74" s="87">
        <v>2088</v>
      </c>
      <c r="X74" s="89">
        <v>0.51</v>
      </c>
      <c r="Y74" s="8"/>
      <c r="Z74" s="8"/>
      <c r="AA74" s="8"/>
      <c r="AB74" s="8"/>
      <c r="AC74" s="8"/>
    </row>
    <row r="75" spans="1:29" ht="14.4">
      <c r="A75" s="58"/>
      <c r="B75" s="69">
        <v>45</v>
      </c>
      <c r="C75" s="43" t="s">
        <v>273</v>
      </c>
      <c r="D75" s="69">
        <v>1.4844463996195E-2</v>
      </c>
      <c r="E75" s="43">
        <v>0.13186118344294401</v>
      </c>
      <c r="F75" s="71">
        <f t="shared" si="2"/>
        <v>13.186118344294401</v>
      </c>
      <c r="G75" s="84">
        <f t="shared" si="3"/>
        <v>134.89399066213173</v>
      </c>
      <c r="H75" s="43"/>
      <c r="I75" s="8"/>
      <c r="J75" s="8"/>
      <c r="K75" s="90">
        <v>45352</v>
      </c>
      <c r="L75" s="87">
        <v>769</v>
      </c>
      <c r="M75" s="87">
        <v>3075</v>
      </c>
      <c r="N75" s="87">
        <v>823</v>
      </c>
      <c r="O75" s="87">
        <v>3295</v>
      </c>
      <c r="P75" s="89">
        <v>0.80459999999999998</v>
      </c>
      <c r="Q75" s="8"/>
      <c r="R75" s="87"/>
      <c r="S75" s="88">
        <v>3.93</v>
      </c>
      <c r="T75" s="87">
        <v>520</v>
      </c>
      <c r="U75" s="87">
        <v>2078</v>
      </c>
      <c r="V75" s="87">
        <v>532</v>
      </c>
      <c r="W75" s="87">
        <v>2129</v>
      </c>
      <c r="X75" s="89">
        <v>0.52</v>
      </c>
      <c r="Y75" s="8"/>
      <c r="Z75" s="8"/>
      <c r="AA75" s="8"/>
      <c r="AB75" s="8"/>
      <c r="AC75" s="8"/>
    </row>
    <row r="76" spans="1:29" ht="14.4">
      <c r="A76" s="58"/>
      <c r="B76" s="69">
        <v>46</v>
      </c>
      <c r="C76" s="43" t="s">
        <v>274</v>
      </c>
      <c r="D76" s="69">
        <v>1.5909902576697301E-2</v>
      </c>
      <c r="E76" s="43">
        <v>0.134122130963055</v>
      </c>
      <c r="F76" s="71">
        <f t="shared" si="2"/>
        <v>13.4122130963055</v>
      </c>
      <c r="G76" s="84">
        <f t="shared" si="3"/>
        <v>137.20693997520527</v>
      </c>
      <c r="H76" s="43"/>
      <c r="I76" s="8"/>
      <c r="J76" s="8"/>
      <c r="K76" s="88" t="s">
        <v>460</v>
      </c>
      <c r="L76" s="87">
        <v>788</v>
      </c>
      <c r="M76" s="87">
        <v>3151</v>
      </c>
      <c r="N76" s="87">
        <v>845</v>
      </c>
      <c r="O76" s="87">
        <v>3383</v>
      </c>
      <c r="P76" s="89">
        <v>0.82620000000000005</v>
      </c>
      <c r="Q76" s="8"/>
      <c r="R76" s="87"/>
      <c r="S76" s="88">
        <v>4.08</v>
      </c>
      <c r="T76" s="87">
        <v>528</v>
      </c>
      <c r="U76" s="87">
        <v>2113</v>
      </c>
      <c r="V76" s="87">
        <v>542</v>
      </c>
      <c r="W76" s="87">
        <v>2170</v>
      </c>
      <c r="X76" s="89">
        <v>0.53</v>
      </c>
      <c r="Y76" s="8"/>
      <c r="Z76" s="8"/>
      <c r="AA76" s="8"/>
      <c r="AB76" s="8"/>
      <c r="AC76" s="8"/>
    </row>
    <row r="77" spans="1:29" ht="14.4">
      <c r="A77" s="58"/>
      <c r="B77" s="69">
        <v>47</v>
      </c>
      <c r="C77" s="43" t="s">
        <v>275</v>
      </c>
      <c r="D77" s="69">
        <v>1.7051811373241899E-2</v>
      </c>
      <c r="E77" s="43">
        <v>0.13648613959963399</v>
      </c>
      <c r="F77" s="71">
        <f t="shared" si="2"/>
        <v>13.648613959963399</v>
      </c>
      <c r="G77" s="84">
        <f t="shared" si="3"/>
        <v>139.62532081042556</v>
      </c>
      <c r="H77" s="43"/>
      <c r="I77" s="8"/>
      <c r="J77" s="8"/>
      <c r="K77" s="88">
        <v>9</v>
      </c>
      <c r="L77" s="87">
        <v>807</v>
      </c>
      <c r="M77" s="87">
        <v>3227</v>
      </c>
      <c r="N77" s="87">
        <v>867</v>
      </c>
      <c r="O77" s="87">
        <v>3472</v>
      </c>
      <c r="P77" s="89">
        <v>0.8478</v>
      </c>
      <c r="Q77" s="8"/>
      <c r="R77" s="87"/>
      <c r="S77" s="88">
        <v>4.24</v>
      </c>
      <c r="T77" s="87">
        <v>537</v>
      </c>
      <c r="U77" s="87">
        <v>2148</v>
      </c>
      <c r="V77" s="87">
        <v>552</v>
      </c>
      <c r="W77" s="87">
        <v>2211</v>
      </c>
      <c r="X77" s="89">
        <v>0.54</v>
      </c>
      <c r="Y77" s="8"/>
      <c r="Z77" s="8"/>
      <c r="AA77" s="8"/>
      <c r="AB77" s="8"/>
      <c r="AC77" s="8"/>
    </row>
    <row r="78" spans="1:29" ht="14.4">
      <c r="A78" s="58"/>
      <c r="B78" s="69">
        <v>48</v>
      </c>
      <c r="C78" s="43" t="s">
        <v>276</v>
      </c>
      <c r="D78" s="69">
        <v>1.8275678918015299E-2</v>
      </c>
      <c r="E78" s="43">
        <v>0.138955157543699</v>
      </c>
      <c r="F78" s="71">
        <f t="shared" si="2"/>
        <v>13.895515754369899</v>
      </c>
      <c r="G78" s="84">
        <f t="shared" si="3"/>
        <v>142.15112616720407</v>
      </c>
      <c r="H78" s="43"/>
      <c r="I78" s="8"/>
      <c r="J78" s="8"/>
      <c r="K78" s="90">
        <v>45352</v>
      </c>
      <c r="L78" s="87">
        <v>826</v>
      </c>
      <c r="M78" s="87">
        <v>3302</v>
      </c>
      <c r="N78" s="87">
        <v>889</v>
      </c>
      <c r="O78" s="87">
        <v>3560</v>
      </c>
      <c r="P78" s="89">
        <v>0.86939999999999995</v>
      </c>
      <c r="Q78" s="8"/>
      <c r="R78" s="87"/>
      <c r="S78" s="88">
        <v>4.3899999999999997</v>
      </c>
      <c r="T78" s="87">
        <v>546</v>
      </c>
      <c r="U78" s="87">
        <v>2183</v>
      </c>
      <c r="V78" s="87">
        <v>563</v>
      </c>
      <c r="W78" s="87">
        <v>2252</v>
      </c>
      <c r="X78" s="89">
        <v>0.55000000000000004</v>
      </c>
      <c r="Y78" s="8"/>
      <c r="Z78" s="8"/>
      <c r="AA78" s="8"/>
      <c r="AB78" s="8"/>
      <c r="AC78" s="8"/>
    </row>
    <row r="79" spans="1:29" ht="14.4">
      <c r="A79" s="58"/>
      <c r="B79" s="69">
        <v>49</v>
      </c>
      <c r="C79" s="43" t="s">
        <v>277</v>
      </c>
      <c r="D79" s="69">
        <v>1.9587387674162699E-2</v>
      </c>
      <c r="E79" s="43">
        <v>0.14153092973418599</v>
      </c>
      <c r="F79" s="71">
        <f t="shared" si="2"/>
        <v>14.153092973418598</v>
      </c>
      <c r="G79" s="84">
        <f t="shared" si="3"/>
        <v>144.78614111807227</v>
      </c>
      <c r="H79" s="43"/>
      <c r="I79" s="8"/>
      <c r="J79" s="8"/>
      <c r="K79" s="90">
        <v>45353</v>
      </c>
      <c r="L79" s="87">
        <v>844</v>
      </c>
      <c r="M79" s="87">
        <v>3378</v>
      </c>
      <c r="N79" s="87">
        <v>911</v>
      </c>
      <c r="O79" s="87">
        <v>3648</v>
      </c>
      <c r="P79" s="89">
        <v>0.89100000000000001</v>
      </c>
      <c r="Q79" s="8"/>
      <c r="R79" s="87"/>
      <c r="S79" s="88">
        <v>4.55</v>
      </c>
      <c r="T79" s="87">
        <v>555</v>
      </c>
      <c r="U79" s="87">
        <v>2218</v>
      </c>
      <c r="V79" s="87">
        <v>573</v>
      </c>
      <c r="W79" s="87">
        <v>2293</v>
      </c>
      <c r="X79" s="89">
        <v>0.56000000000000005</v>
      </c>
      <c r="Y79" s="8"/>
      <c r="Z79" s="8"/>
      <c r="AA79" s="8"/>
      <c r="AB79" s="8"/>
      <c r="AC79" s="8"/>
    </row>
    <row r="80" spans="1:29" ht="14.4">
      <c r="A80" s="58"/>
      <c r="B80" s="69">
        <v>50</v>
      </c>
      <c r="C80" s="43" t="s">
        <v>278</v>
      </c>
      <c r="D80" s="69">
        <v>2.0993242309578102E-2</v>
      </c>
      <c r="E80" s="43">
        <v>0.14421498272812999</v>
      </c>
      <c r="F80" s="71">
        <f t="shared" si="2"/>
        <v>14.421498272812999</v>
      </c>
      <c r="G80" s="84">
        <f t="shared" si="3"/>
        <v>147.53192733087698</v>
      </c>
      <c r="H80" s="43"/>
      <c r="I80" s="8"/>
      <c r="J80" s="8"/>
      <c r="K80" s="88">
        <v>10</v>
      </c>
      <c r="L80" s="87">
        <v>863</v>
      </c>
      <c r="M80" s="87">
        <v>3454</v>
      </c>
      <c r="N80" s="87">
        <v>934</v>
      </c>
      <c r="O80" s="87">
        <v>3737</v>
      </c>
      <c r="P80" s="89">
        <v>0.91259999999999997</v>
      </c>
      <c r="Q80" s="8"/>
      <c r="R80" s="87"/>
      <c r="S80" s="88">
        <v>4.7</v>
      </c>
      <c r="T80" s="87">
        <v>563</v>
      </c>
      <c r="U80" s="87">
        <v>2253</v>
      </c>
      <c r="V80" s="87">
        <v>583</v>
      </c>
      <c r="W80" s="87">
        <v>2334</v>
      </c>
      <c r="X80" s="89">
        <v>0.56999999999999995</v>
      </c>
      <c r="Y80" s="8"/>
      <c r="Z80" s="8"/>
      <c r="AA80" s="8"/>
      <c r="AB80" s="8"/>
      <c r="AC80" s="8"/>
    </row>
    <row r="81" spans="1:29" ht="14.4">
      <c r="A81" s="58"/>
      <c r="B81" s="69">
        <v>51</v>
      </c>
      <c r="C81" s="43" t="s">
        <v>279</v>
      </c>
      <c r="D81" s="69">
        <v>2.2499999999999999E-2</v>
      </c>
      <c r="E81" s="43">
        <v>0.147008610830409</v>
      </c>
      <c r="F81" s="71">
        <f t="shared" si="2"/>
        <v>14.7008610830409</v>
      </c>
      <c r="G81" s="84">
        <f t="shared" si="3"/>
        <v>150.38980887950842</v>
      </c>
      <c r="H81" s="43"/>
      <c r="I81" s="8"/>
      <c r="J81" s="8"/>
      <c r="K81" s="88" t="s">
        <v>461</v>
      </c>
      <c r="L81" s="87">
        <v>882</v>
      </c>
      <c r="M81" s="87">
        <v>3529</v>
      </c>
      <c r="N81" s="87">
        <v>956</v>
      </c>
      <c r="O81" s="87">
        <v>3825</v>
      </c>
      <c r="P81" s="89">
        <v>0.93410000000000004</v>
      </c>
      <c r="Q81" s="8"/>
      <c r="R81" s="87"/>
      <c r="S81" s="88">
        <v>4.8600000000000003</v>
      </c>
      <c r="T81" s="87">
        <v>572</v>
      </c>
      <c r="U81" s="87">
        <v>2288</v>
      </c>
      <c r="V81" s="87">
        <v>593</v>
      </c>
      <c r="W81" s="87">
        <v>2375</v>
      </c>
      <c r="X81" s="89">
        <v>0.57999999999999996</v>
      </c>
      <c r="Y81" s="8"/>
      <c r="Z81" s="8"/>
      <c r="AA81" s="8"/>
      <c r="AB81" s="8"/>
      <c r="AC81" s="8"/>
    </row>
    <row r="82" spans="1:29" ht="14.4">
      <c r="A82" s="58"/>
      <c r="B82" s="69">
        <v>52</v>
      </c>
      <c r="C82" s="43" t="s">
        <v>280</v>
      </c>
      <c r="D82" s="69">
        <v>2.4114902907066499E-2</v>
      </c>
      <c r="E82" s="43">
        <v>0.14991286435934301</v>
      </c>
      <c r="F82" s="71">
        <f t="shared" si="2"/>
        <v>14.991286435934301</v>
      </c>
      <c r="G82" s="84">
        <f t="shared" si="3"/>
        <v>153.36086023960789</v>
      </c>
      <c r="H82" s="43"/>
      <c r="I82" s="8"/>
      <c r="J82" s="8"/>
      <c r="K82" s="88" t="s">
        <v>462</v>
      </c>
      <c r="L82" s="87">
        <v>901</v>
      </c>
      <c r="M82" s="87">
        <v>3605</v>
      </c>
      <c r="N82" s="87">
        <v>978</v>
      </c>
      <c r="O82" s="87">
        <v>3914</v>
      </c>
      <c r="P82" s="89">
        <v>0.95569999999999999</v>
      </c>
      <c r="Q82" s="8"/>
      <c r="R82" s="87"/>
      <c r="S82" s="88">
        <v>5.0199999999999996</v>
      </c>
      <c r="T82" s="87">
        <v>581</v>
      </c>
      <c r="U82" s="87">
        <v>2323</v>
      </c>
      <c r="V82" s="87">
        <v>604</v>
      </c>
      <c r="W82" s="87">
        <v>2416</v>
      </c>
      <c r="X82" s="89">
        <v>0.59</v>
      </c>
      <c r="Y82" s="8"/>
      <c r="Z82" s="8"/>
      <c r="AA82" s="8"/>
      <c r="AB82" s="8"/>
      <c r="AC82" s="8"/>
    </row>
    <row r="83" spans="1:29" ht="14.4">
      <c r="A83" s="58"/>
      <c r="B83" s="69">
        <v>53</v>
      </c>
      <c r="C83" s="43" t="s">
        <v>281</v>
      </c>
      <c r="D83" s="69">
        <v>2.5845712987433201E-2</v>
      </c>
      <c r="E83" s="43">
        <v>0.15292853979621901</v>
      </c>
      <c r="F83" s="71">
        <f t="shared" si="2"/>
        <v>15.292853979621901</v>
      </c>
      <c r="G83" s="84">
        <f t="shared" si="3"/>
        <v>156.44589621153204</v>
      </c>
      <c r="H83" s="43"/>
      <c r="I83" s="8"/>
      <c r="J83" s="8"/>
      <c r="K83" s="88">
        <v>11</v>
      </c>
      <c r="L83" s="87">
        <v>920</v>
      </c>
      <c r="M83" s="87">
        <v>3681</v>
      </c>
      <c r="N83" s="87">
        <v>1000</v>
      </c>
      <c r="O83" s="87">
        <v>4002</v>
      </c>
      <c r="P83" s="89">
        <v>0.97729999999999995</v>
      </c>
      <c r="Q83" s="8"/>
      <c r="R83" s="87"/>
      <c r="S83" s="88">
        <v>5.17</v>
      </c>
      <c r="T83" s="87">
        <v>590</v>
      </c>
      <c r="U83" s="87">
        <v>2358</v>
      </c>
      <c r="V83" s="87">
        <v>614</v>
      </c>
      <c r="W83" s="87">
        <v>2457</v>
      </c>
      <c r="X83" s="89">
        <v>0.6</v>
      </c>
      <c r="Y83" s="8"/>
      <c r="Z83" s="8"/>
      <c r="AA83" s="8"/>
      <c r="AB83" s="8"/>
      <c r="AC83" s="8"/>
    </row>
    <row r="84" spans="1:29" ht="14.4">
      <c r="A84" s="58"/>
      <c r="B84" s="69">
        <v>54</v>
      </c>
      <c r="C84" s="43" t="s">
        <v>282</v>
      </c>
      <c r="D84" s="69">
        <v>2.7700749300260601E-2</v>
      </c>
      <c r="E84" s="43">
        <v>0.15605617231879301</v>
      </c>
      <c r="F84" s="71">
        <f t="shared" si="2"/>
        <v>15.605617231879302</v>
      </c>
      <c r="G84" s="84">
        <f t="shared" si="3"/>
        <v>159.64546428212526</v>
      </c>
      <c r="H84" s="43"/>
      <c r="I84" s="8"/>
      <c r="J84" s="8"/>
      <c r="K84" s="90">
        <v>45352</v>
      </c>
      <c r="L84" s="87">
        <v>939</v>
      </c>
      <c r="M84" s="87">
        <v>3756</v>
      </c>
      <c r="N84" s="87">
        <v>1022</v>
      </c>
      <c r="O84" s="87">
        <v>4091</v>
      </c>
      <c r="P84" s="89">
        <v>0.99890000000000001</v>
      </c>
      <c r="Q84" s="8"/>
      <c r="R84" s="87"/>
      <c r="S84" s="88">
        <v>5.33</v>
      </c>
      <c r="T84" s="87">
        <v>598</v>
      </c>
      <c r="U84" s="87">
        <v>2393</v>
      </c>
      <c r="V84" s="87">
        <v>624</v>
      </c>
      <c r="W84" s="87">
        <v>2498</v>
      </c>
      <c r="X84" s="89">
        <v>0.61</v>
      </c>
      <c r="Y84" s="8"/>
      <c r="Z84" s="8"/>
      <c r="AA84" s="8"/>
      <c r="AB84" s="8"/>
      <c r="AC84" s="8"/>
    </row>
    <row r="85" spans="1:29" ht="14.4">
      <c r="A85" s="58"/>
      <c r="B85" s="69">
        <v>55</v>
      </c>
      <c r="C85" s="43" t="s">
        <v>283</v>
      </c>
      <c r="D85" s="69">
        <v>2.9688927992390101E-2</v>
      </c>
      <c r="E85" s="43">
        <v>0.15929603070064799</v>
      </c>
      <c r="F85" s="71">
        <f t="shared" si="2"/>
        <v>15.929603070064799</v>
      </c>
      <c r="G85" s="84">
        <f t="shared" si="3"/>
        <v>162.95983940676288</v>
      </c>
      <c r="H85" s="43"/>
      <c r="I85" s="8"/>
      <c r="J85" s="8"/>
      <c r="Q85" s="8"/>
      <c r="R85" s="87"/>
      <c r="S85" s="88">
        <v>5.48</v>
      </c>
      <c r="T85" s="87">
        <v>607</v>
      </c>
      <c r="U85" s="87">
        <v>2428</v>
      </c>
      <c r="V85" s="87">
        <v>634</v>
      </c>
      <c r="W85" s="87">
        <v>2539</v>
      </c>
      <c r="X85" s="89">
        <v>0.62</v>
      </c>
      <c r="Y85" s="8"/>
      <c r="Z85" s="8"/>
      <c r="AA85" s="8"/>
      <c r="AB85" s="8"/>
      <c r="AC85" s="8"/>
    </row>
    <row r="86" spans="1:29" ht="14.4">
      <c r="A86" s="58"/>
      <c r="B86" s="69">
        <v>56</v>
      </c>
      <c r="C86" s="43" t="s">
        <v>284</v>
      </c>
      <c r="D86" s="69">
        <v>3.1819805153394602E-2</v>
      </c>
      <c r="E86" s="43">
        <v>0.16264811473259</v>
      </c>
      <c r="F86" s="71">
        <f t="shared" si="2"/>
        <v>16.264811473259002</v>
      </c>
      <c r="G86" s="84">
        <f t="shared" si="3"/>
        <v>166.38902137143958</v>
      </c>
      <c r="H86" s="43"/>
      <c r="I86" s="8"/>
      <c r="J86" s="8"/>
      <c r="K86" s="8"/>
      <c r="L86" s="8"/>
      <c r="M86" s="8"/>
      <c r="N86" s="8"/>
      <c r="O86" s="8"/>
      <c r="P86" s="8"/>
      <c r="Q86" s="8"/>
      <c r="R86" s="87"/>
      <c r="S86" s="88">
        <v>5.64</v>
      </c>
      <c r="T86" s="87">
        <v>616</v>
      </c>
      <c r="U86" s="87">
        <v>2464</v>
      </c>
      <c r="V86" s="87">
        <v>644</v>
      </c>
      <c r="W86" s="87">
        <v>2580</v>
      </c>
      <c r="X86" s="89">
        <v>0.63</v>
      </c>
      <c r="Y86" s="8"/>
      <c r="Z86" s="8"/>
      <c r="AA86" s="8"/>
      <c r="AB86" s="8"/>
      <c r="AC86" s="8"/>
    </row>
    <row r="87" spans="1:29" ht="14.4">
      <c r="A87" s="58"/>
      <c r="B87" s="69">
        <v>57</v>
      </c>
      <c r="C87" s="43" t="s">
        <v>285</v>
      </c>
      <c r="D87" s="69">
        <v>3.4103622746483903E-2</v>
      </c>
      <c r="E87" s="43">
        <v>0.16611215523896999</v>
      </c>
      <c r="F87" s="71">
        <f t="shared" si="2"/>
        <v>16.611215523896998</v>
      </c>
      <c r="G87" s="84">
        <f t="shared" si="3"/>
        <v>169.9327348094663</v>
      </c>
      <c r="H87" s="43"/>
      <c r="I87" s="8"/>
      <c r="J87" s="8"/>
      <c r="K87" s="8"/>
      <c r="L87" s="8"/>
      <c r="M87" s="8"/>
      <c r="N87" s="8"/>
      <c r="O87" s="8"/>
      <c r="P87" s="8"/>
      <c r="Q87" s="8"/>
      <c r="R87" s="87"/>
      <c r="S87" s="88">
        <v>5.79</v>
      </c>
      <c r="T87" s="87">
        <v>625</v>
      </c>
      <c r="U87" s="87">
        <v>2499</v>
      </c>
      <c r="V87" s="87">
        <v>655</v>
      </c>
      <c r="W87" s="87">
        <v>2621</v>
      </c>
      <c r="X87" s="89">
        <v>0.64</v>
      </c>
      <c r="Y87" s="8"/>
      <c r="Z87" s="8"/>
      <c r="AA87" s="8"/>
      <c r="AB87" s="8"/>
      <c r="AC87" s="8"/>
    </row>
    <row r="88" spans="1:29" ht="14.4">
      <c r="A88" s="58"/>
      <c r="B88" s="69">
        <v>58</v>
      </c>
      <c r="C88" s="43" t="s">
        <v>286</v>
      </c>
      <c r="D88" s="69">
        <v>3.6551357836030599E-2</v>
      </c>
      <c r="E88" s="43">
        <v>0.16968761661057799</v>
      </c>
      <c r="F88" s="71">
        <f t="shared" si="2"/>
        <v>16.968761661057798</v>
      </c>
      <c r="G88" s="84">
        <f t="shared" si="3"/>
        <v>173.59043179262127</v>
      </c>
      <c r="H88" s="43"/>
      <c r="I88" s="8"/>
      <c r="J88" s="8"/>
      <c r="K88" s="8"/>
      <c r="L88" s="8"/>
      <c r="M88" s="8"/>
      <c r="N88" s="8"/>
      <c r="O88" s="8"/>
      <c r="P88" s="8"/>
      <c r="Q88" s="8"/>
      <c r="R88" s="87"/>
      <c r="S88" s="88">
        <v>5.94</v>
      </c>
      <c r="T88" s="87">
        <v>633</v>
      </c>
      <c r="U88" s="87">
        <v>2534</v>
      </c>
      <c r="V88" s="87">
        <v>665</v>
      </c>
      <c r="W88" s="87">
        <v>2662</v>
      </c>
      <c r="X88" s="89">
        <v>0.65</v>
      </c>
      <c r="Y88" s="8"/>
      <c r="Z88" s="8"/>
      <c r="AA88" s="8"/>
      <c r="AB88" s="8"/>
      <c r="AC88" s="8"/>
    </row>
    <row r="89" spans="1:29" ht="14.4">
      <c r="A89" s="58"/>
      <c r="B89" s="69">
        <v>59</v>
      </c>
      <c r="C89" s="43" t="s">
        <v>287</v>
      </c>
      <c r="D89" s="69">
        <v>3.9174775348325502E-2</v>
      </c>
      <c r="E89" s="43">
        <v>0.17337370195871701</v>
      </c>
      <c r="F89" s="71">
        <f t="shared" si="2"/>
        <v>17.337370195871703</v>
      </c>
      <c r="G89" s="84">
        <f t="shared" si="3"/>
        <v>177.3612971037675</v>
      </c>
      <c r="H89" s="43"/>
      <c r="I89" s="8"/>
      <c r="J89" s="8"/>
      <c r="K89" s="8"/>
      <c r="L89" s="8"/>
      <c r="M89" s="8"/>
      <c r="N89" s="8"/>
      <c r="O89" s="8"/>
      <c r="P89" s="8"/>
      <c r="Q89" s="8"/>
      <c r="R89" s="87"/>
      <c r="S89" s="88">
        <v>6.1</v>
      </c>
      <c r="T89" s="87">
        <v>642</v>
      </c>
      <c r="U89" s="87">
        <v>2569</v>
      </c>
      <c r="V89" s="87">
        <v>675</v>
      </c>
      <c r="W89" s="87">
        <v>2703</v>
      </c>
      <c r="X89" s="89">
        <v>0.66</v>
      </c>
      <c r="Y89" s="8"/>
      <c r="Z89" s="8"/>
      <c r="AA89" s="8"/>
      <c r="AB89" s="8"/>
      <c r="AC89" s="8"/>
    </row>
    <row r="90" spans="1:29" ht="14.4">
      <c r="A90" s="58"/>
      <c r="B90" s="69">
        <v>60</v>
      </c>
      <c r="C90" s="43" t="s">
        <v>288</v>
      </c>
      <c r="D90" s="69">
        <v>4.19864846191563E-2</v>
      </c>
      <c r="E90" s="43">
        <v>0.177169360598599</v>
      </c>
      <c r="F90" s="71">
        <f t="shared" si="2"/>
        <v>17.716936059859901</v>
      </c>
      <c r="G90" s="84">
        <f t="shared" si="3"/>
        <v>181.24425589236677</v>
      </c>
      <c r="H90" s="43"/>
      <c r="I90" s="8"/>
      <c r="J90" s="8"/>
      <c r="K90" s="8"/>
      <c r="L90" s="8"/>
      <c r="M90" s="8"/>
      <c r="N90" s="8"/>
      <c r="O90" s="8"/>
      <c r="P90" s="8"/>
      <c r="Q90" s="8"/>
      <c r="R90" s="87"/>
      <c r="S90" s="88">
        <v>6.25</v>
      </c>
      <c r="T90" s="87">
        <v>651</v>
      </c>
      <c r="U90" s="87">
        <v>2604</v>
      </c>
      <c r="V90" s="87">
        <v>685</v>
      </c>
      <c r="W90" s="87">
        <v>2744</v>
      </c>
      <c r="X90" s="89">
        <v>0.67</v>
      </c>
      <c r="Y90" s="8"/>
      <c r="Z90" s="8"/>
      <c r="AA90" s="8"/>
      <c r="AB90" s="8"/>
      <c r="AC90" s="8"/>
    </row>
    <row r="91" spans="1:29" ht="14.4">
      <c r="A91" s="58"/>
      <c r="B91" s="69">
        <v>61</v>
      </c>
      <c r="C91" s="43" t="s">
        <v>289</v>
      </c>
      <c r="D91" s="69">
        <v>4.4999999999999998E-2</v>
      </c>
      <c r="E91" s="43">
        <v>0.18107329782147999</v>
      </c>
      <c r="F91" s="71">
        <f t="shared" si="2"/>
        <v>18.107329782148</v>
      </c>
      <c r="G91" s="84">
        <f t="shared" si="3"/>
        <v>185.23798367137402</v>
      </c>
      <c r="H91" s="43"/>
      <c r="I91" s="8"/>
      <c r="J91" s="8"/>
      <c r="K91" s="8"/>
      <c r="L91" s="8"/>
      <c r="M91" s="8"/>
      <c r="N91" s="8"/>
      <c r="O91" s="8"/>
      <c r="P91" s="8"/>
      <c r="Q91" s="8"/>
      <c r="R91" s="87"/>
      <c r="S91" s="88">
        <v>6.41</v>
      </c>
      <c r="T91" s="87">
        <v>660</v>
      </c>
      <c r="U91" s="87">
        <v>2639</v>
      </c>
      <c r="V91" s="87">
        <v>696</v>
      </c>
      <c r="W91" s="87">
        <v>2785</v>
      </c>
      <c r="X91" s="89">
        <v>0.68</v>
      </c>
      <c r="Y91" s="8"/>
      <c r="Z91" s="8"/>
      <c r="AA91" s="8"/>
      <c r="AB91" s="8"/>
      <c r="AC91" s="8"/>
    </row>
    <row r="92" spans="1:29" ht="14.4">
      <c r="A92" s="58"/>
      <c r="B92" s="69">
        <v>62</v>
      </c>
      <c r="C92" s="43" t="s">
        <v>290</v>
      </c>
      <c r="D92" s="69">
        <v>4.8229805814133102E-2</v>
      </c>
      <c r="E92" s="43">
        <v>0.18508398675853899</v>
      </c>
      <c r="F92" s="71">
        <f t="shared" si="2"/>
        <v>18.508398675853897</v>
      </c>
      <c r="G92" s="84">
        <f t="shared" si="3"/>
        <v>189.34091845398538</v>
      </c>
      <c r="H92" s="43"/>
      <c r="I92" s="8"/>
      <c r="J92" s="8"/>
      <c r="K92" s="8"/>
      <c r="L92" s="8"/>
      <c r="M92" s="8"/>
      <c r="N92" s="8"/>
      <c r="O92" s="8"/>
      <c r="P92" s="8"/>
      <c r="Q92" s="8"/>
      <c r="R92" s="87"/>
      <c r="S92" s="88">
        <v>6.56</v>
      </c>
      <c r="T92" s="87">
        <v>668</v>
      </c>
      <c r="U92" s="87">
        <v>2674</v>
      </c>
      <c r="V92" s="87">
        <v>706</v>
      </c>
      <c r="W92" s="87">
        <v>2826</v>
      </c>
      <c r="X92" s="89">
        <v>0.69</v>
      </c>
      <c r="Y92" s="8"/>
      <c r="Z92" s="8"/>
      <c r="AA92" s="8"/>
      <c r="AB92" s="8"/>
      <c r="AC92" s="8"/>
    </row>
    <row r="93" spans="1:29" ht="14.4">
      <c r="A93" s="58"/>
      <c r="B93" s="69">
        <v>63</v>
      </c>
      <c r="C93" s="43" t="s">
        <v>291</v>
      </c>
      <c r="D93" s="69">
        <v>5.1691425974866499E-2</v>
      </c>
      <c r="E93" s="43">
        <v>0.1891996821038</v>
      </c>
      <c r="F93" s="71">
        <f t="shared" si="2"/>
        <v>18.919968210379999</v>
      </c>
      <c r="G93" s="84">
        <f t="shared" si="3"/>
        <v>193.5512747921874</v>
      </c>
      <c r="H93" s="43"/>
      <c r="I93" s="8"/>
      <c r="J93" s="8"/>
      <c r="K93" s="8"/>
      <c r="L93" s="8"/>
      <c r="M93" s="8"/>
      <c r="N93" s="8"/>
      <c r="O93" s="8"/>
      <c r="P93" s="8"/>
      <c r="Q93" s="8"/>
      <c r="R93" s="87"/>
      <c r="S93" s="88">
        <v>6.72</v>
      </c>
      <c r="T93" s="87">
        <v>677</v>
      </c>
      <c r="U93" s="87">
        <v>2709</v>
      </c>
      <c r="V93" s="87">
        <v>716</v>
      </c>
      <c r="W93" s="87">
        <v>2867</v>
      </c>
      <c r="X93" s="89">
        <v>0.7</v>
      </c>
      <c r="Y93" s="8"/>
      <c r="Z93" s="8"/>
      <c r="AA93" s="8"/>
      <c r="AB93" s="8"/>
      <c r="AC93" s="8"/>
    </row>
    <row r="94" spans="1:29" ht="14.4">
      <c r="A94" s="58"/>
      <c r="B94" s="69">
        <v>64</v>
      </c>
      <c r="C94" s="43" t="s">
        <v>292</v>
      </c>
      <c r="D94" s="69">
        <v>5.5401498600521203E-2</v>
      </c>
      <c r="E94" s="43">
        <v>0.19341843540032899</v>
      </c>
      <c r="F94" s="71">
        <f t="shared" si="2"/>
        <v>19.341843540032897</v>
      </c>
      <c r="G94" s="84">
        <f t="shared" si="3"/>
        <v>197.86705941453656</v>
      </c>
      <c r="H94" s="43"/>
      <c r="I94" s="8"/>
      <c r="J94" s="8"/>
      <c r="K94" s="8"/>
      <c r="L94" s="8"/>
      <c r="M94" s="8"/>
      <c r="N94" s="8"/>
      <c r="O94" s="8"/>
      <c r="P94" s="8"/>
      <c r="Q94" s="8"/>
      <c r="R94" s="87"/>
      <c r="S94" s="88">
        <v>6.87</v>
      </c>
      <c r="T94" s="87">
        <v>686</v>
      </c>
      <c r="U94" s="87">
        <v>2744</v>
      </c>
      <c r="V94" s="87">
        <v>726</v>
      </c>
      <c r="W94" s="87">
        <v>2907</v>
      </c>
      <c r="X94" s="89">
        <v>0.71</v>
      </c>
      <c r="Y94" s="8"/>
      <c r="Z94" s="8"/>
      <c r="AA94" s="8"/>
      <c r="AB94" s="8"/>
      <c r="AC94" s="8"/>
    </row>
    <row r="95" spans="1:29" ht="14.4">
      <c r="A95" s="58"/>
      <c r="B95" s="69">
        <v>65</v>
      </c>
      <c r="C95" s="43" t="s">
        <v>293</v>
      </c>
      <c r="D95" s="69">
        <v>5.9377855984780202E-2</v>
      </c>
      <c r="E95" s="43">
        <v>0.19773811165784799</v>
      </c>
      <c r="F95" s="71">
        <f t="shared" si="2"/>
        <v>19.773811165784799</v>
      </c>
      <c r="G95" s="84">
        <f t="shared" si="3"/>
        <v>202.28608822597849</v>
      </c>
      <c r="H95" s="43"/>
      <c r="I95" s="8"/>
      <c r="J95" s="8"/>
      <c r="K95" s="8"/>
      <c r="L95" s="8"/>
      <c r="M95" s="8"/>
      <c r="N95" s="8"/>
      <c r="O95" s="8"/>
      <c r="P95" s="8"/>
      <c r="Q95" s="8"/>
      <c r="R95" s="87"/>
      <c r="S95" s="88">
        <v>7.03</v>
      </c>
      <c r="T95" s="87">
        <v>695</v>
      </c>
      <c r="U95" s="87">
        <v>2779</v>
      </c>
      <c r="V95" s="87">
        <v>737</v>
      </c>
      <c r="W95" s="87">
        <v>2948</v>
      </c>
      <c r="X95" s="89">
        <v>0.72</v>
      </c>
      <c r="Y95" s="8"/>
      <c r="Z95" s="8"/>
      <c r="AA95" s="8"/>
      <c r="AB95" s="8"/>
      <c r="AC95" s="8"/>
    </row>
    <row r="96" spans="1:29" ht="14.4">
      <c r="A96" s="58"/>
      <c r="B96" s="69">
        <v>66</v>
      </c>
      <c r="C96" s="43" t="s">
        <v>294</v>
      </c>
      <c r="D96" s="69">
        <v>6.3639610306789204E-2</v>
      </c>
      <c r="E96" s="43">
        <v>0.202156407069151</v>
      </c>
      <c r="F96" s="71">
        <f t="shared" si="2"/>
        <v>20.215640706915099</v>
      </c>
      <c r="G96" s="84">
        <f t="shared" si="3"/>
        <v>206.80600443174148</v>
      </c>
      <c r="H96" s="43"/>
      <c r="I96" s="8"/>
      <c r="J96" s="8"/>
      <c r="K96" s="8"/>
      <c r="L96" s="8"/>
      <c r="M96" s="8"/>
      <c r="N96" s="8"/>
      <c r="O96" s="8"/>
      <c r="P96" s="8"/>
      <c r="Q96" s="8"/>
      <c r="R96" s="87"/>
      <c r="S96" s="88">
        <v>7.18</v>
      </c>
      <c r="T96" s="87">
        <v>703</v>
      </c>
      <c r="U96" s="87">
        <v>2814</v>
      </c>
      <c r="V96" s="87">
        <v>747</v>
      </c>
      <c r="W96" s="87">
        <v>2989</v>
      </c>
      <c r="X96" s="89">
        <v>0.73</v>
      </c>
      <c r="Y96" s="8"/>
      <c r="Z96" s="8"/>
      <c r="AA96" s="8"/>
      <c r="AB96" s="8"/>
      <c r="AC96" s="8"/>
    </row>
    <row r="97" spans="1:29" ht="14.4">
      <c r="A97" s="58"/>
      <c r="B97" s="69">
        <v>67</v>
      </c>
      <c r="C97" s="43" t="s">
        <v>295</v>
      </c>
      <c r="D97" s="69">
        <v>6.8207245492967902E-2</v>
      </c>
      <c r="E97" s="43">
        <v>0.20667086732848899</v>
      </c>
      <c r="F97" s="71">
        <f t="shared" si="2"/>
        <v>20.667086732848901</v>
      </c>
      <c r="G97" s="84">
        <f t="shared" si="3"/>
        <v>211.42429727704425</v>
      </c>
      <c r="H97" s="43"/>
      <c r="I97" s="8"/>
      <c r="J97" s="8"/>
      <c r="K97" s="8"/>
      <c r="L97" s="8"/>
      <c r="M97" s="8"/>
      <c r="N97" s="8"/>
      <c r="O97" s="8"/>
      <c r="P97" s="8"/>
      <c r="Q97" s="8"/>
      <c r="R97" s="87"/>
      <c r="S97" s="88">
        <v>7.34</v>
      </c>
      <c r="T97" s="87">
        <v>712</v>
      </c>
      <c r="U97" s="87">
        <v>2849</v>
      </c>
      <c r="V97" s="87">
        <v>757</v>
      </c>
      <c r="W97" s="87">
        <v>3030</v>
      </c>
      <c r="X97" s="89">
        <v>0.74</v>
      </c>
      <c r="Y97" s="8"/>
      <c r="Z97" s="8"/>
      <c r="AA97" s="8"/>
      <c r="AB97" s="8"/>
      <c r="AC97" s="8"/>
    </row>
    <row r="98" spans="1:29" ht="14.4">
      <c r="A98" s="58"/>
      <c r="B98" s="69">
        <v>68</v>
      </c>
      <c r="C98" s="43" t="s">
        <v>296</v>
      </c>
      <c r="D98" s="69">
        <v>7.31027156720611E-2</v>
      </c>
      <c r="E98" s="43">
        <v>0.21127890659159401</v>
      </c>
      <c r="F98" s="71">
        <f t="shared" si="2"/>
        <v>21.127890659159402</v>
      </c>
      <c r="G98" s="84">
        <f t="shared" si="3"/>
        <v>216.13832144320068</v>
      </c>
      <c r="H98" s="43"/>
      <c r="I98" s="8"/>
      <c r="J98" s="8"/>
      <c r="K98" s="8"/>
      <c r="L98" s="8"/>
      <c r="M98" s="8"/>
      <c r="N98" s="8"/>
      <c r="O98" s="8"/>
      <c r="P98" s="8"/>
      <c r="Q98" s="8"/>
      <c r="R98" s="87"/>
      <c r="S98" s="88">
        <v>7.49</v>
      </c>
      <c r="T98" s="87">
        <v>721</v>
      </c>
      <c r="U98" s="87">
        <v>2884</v>
      </c>
      <c r="V98" s="87">
        <v>767</v>
      </c>
      <c r="W98" s="87">
        <v>3071</v>
      </c>
      <c r="X98" s="89">
        <v>0.75</v>
      </c>
      <c r="Y98" s="8"/>
      <c r="Z98" s="8"/>
      <c r="AA98" s="8"/>
      <c r="AB98" s="8"/>
      <c r="AC98" s="8"/>
    </row>
    <row r="99" spans="1:29" ht="14.4">
      <c r="A99" s="58"/>
      <c r="B99" s="69">
        <v>69</v>
      </c>
      <c r="C99" s="43" t="s">
        <v>297</v>
      </c>
      <c r="D99" s="69">
        <v>7.8349550696651102E-2</v>
      </c>
      <c r="E99" s="43">
        <v>0.21597782644212701</v>
      </c>
      <c r="F99" s="71">
        <f t="shared" si="2"/>
        <v>21.5977826442127</v>
      </c>
      <c r="G99" s="84">
        <f t="shared" si="3"/>
        <v>220.94531645029593</v>
      </c>
      <c r="H99" s="43"/>
      <c r="I99" s="8"/>
      <c r="J99" s="8"/>
      <c r="K99" s="8"/>
      <c r="L99" s="8"/>
      <c r="M99" s="8"/>
      <c r="N99" s="8"/>
      <c r="O99" s="8"/>
      <c r="P99" s="8"/>
      <c r="Q99" s="8"/>
      <c r="R99" s="87"/>
      <c r="S99" s="88">
        <v>7.64</v>
      </c>
      <c r="T99" s="87">
        <v>730</v>
      </c>
      <c r="U99" s="87">
        <v>2919</v>
      </c>
      <c r="V99" s="87">
        <v>777</v>
      </c>
      <c r="W99" s="87">
        <v>3112</v>
      </c>
      <c r="X99" s="89">
        <v>0.76</v>
      </c>
      <c r="Y99" s="8"/>
      <c r="Z99" s="8"/>
      <c r="AA99" s="8"/>
      <c r="AB99" s="8"/>
      <c r="AC99" s="8"/>
    </row>
    <row r="100" spans="1:29" ht="14.4">
      <c r="A100" s="58"/>
      <c r="B100" s="69">
        <v>70</v>
      </c>
      <c r="C100" s="43" t="s">
        <v>298</v>
      </c>
      <c r="D100" s="69">
        <v>8.39729692383126E-2</v>
      </c>
      <c r="E100" s="43">
        <v>0.22076483486679599</v>
      </c>
      <c r="F100" s="71">
        <f t="shared" si="2"/>
        <v>22.076483486679599</v>
      </c>
      <c r="G100" s="84">
        <f t="shared" si="3"/>
        <v>225.84242606873229</v>
      </c>
      <c r="H100" s="43"/>
      <c r="I100" s="8"/>
      <c r="J100" s="8"/>
      <c r="K100" s="8"/>
      <c r="L100" s="8"/>
      <c r="M100" s="8"/>
      <c r="N100" s="8"/>
      <c r="O100" s="8"/>
      <c r="P100" s="8"/>
      <c r="Q100" s="8"/>
      <c r="R100" s="87"/>
      <c r="S100" s="88">
        <v>7.8</v>
      </c>
      <c r="T100" s="87">
        <v>739</v>
      </c>
      <c r="U100" s="87">
        <v>2954</v>
      </c>
      <c r="V100" s="87">
        <v>788</v>
      </c>
      <c r="W100" s="87">
        <v>3153</v>
      </c>
      <c r="X100" s="89">
        <v>0.77</v>
      </c>
      <c r="Y100" s="8"/>
      <c r="Z100" s="8"/>
      <c r="AA100" s="8"/>
      <c r="AB100" s="8"/>
      <c r="AC100" s="8"/>
    </row>
    <row r="101" spans="1:29" ht="14.4">
      <c r="A101" s="58"/>
      <c r="B101" s="69">
        <v>71</v>
      </c>
      <c r="C101" s="43" t="s">
        <v>299</v>
      </c>
      <c r="D101" s="69">
        <v>0.09</v>
      </c>
      <c r="E101" s="43">
        <v>0.22563706491379101</v>
      </c>
      <c r="F101" s="71">
        <f t="shared" si="2"/>
        <v>22.563706491379101</v>
      </c>
      <c r="G101" s="84">
        <f t="shared" si="3"/>
        <v>230.8267174068082</v>
      </c>
      <c r="H101" s="43"/>
      <c r="I101" s="8"/>
      <c r="J101" s="8"/>
      <c r="K101" s="8"/>
      <c r="L101" s="8"/>
      <c r="M101" s="8"/>
      <c r="N101" s="8"/>
      <c r="O101" s="8"/>
      <c r="P101" s="8"/>
      <c r="Q101" s="8"/>
      <c r="R101" s="87"/>
      <c r="S101" s="88">
        <v>7.95</v>
      </c>
      <c r="T101" s="87">
        <v>747</v>
      </c>
      <c r="U101" s="87">
        <v>2989</v>
      </c>
      <c r="V101" s="87">
        <v>798</v>
      </c>
      <c r="W101" s="87">
        <v>3194</v>
      </c>
      <c r="X101" s="89">
        <v>0.78</v>
      </c>
      <c r="Y101" s="8"/>
      <c r="Z101" s="8"/>
      <c r="AA101" s="8"/>
      <c r="AB101" s="8"/>
      <c r="AC101" s="8"/>
    </row>
    <row r="102" spans="1:29" ht="14.4">
      <c r="A102" s="58"/>
      <c r="B102" s="69">
        <v>72</v>
      </c>
      <c r="C102" s="43" t="s">
        <v>300</v>
      </c>
      <c r="D102" s="69">
        <v>9.6459611628266301E-2</v>
      </c>
      <c r="E102" s="43">
        <v>0.23059159276994801</v>
      </c>
      <c r="F102" s="71">
        <f t="shared" si="2"/>
        <v>23.059159276994802</v>
      </c>
      <c r="G102" s="84">
        <f t="shared" si="3"/>
        <v>235.89519940365682</v>
      </c>
      <c r="H102" s="43"/>
      <c r="I102" s="8"/>
      <c r="J102" s="8"/>
      <c r="K102" s="8"/>
      <c r="L102" s="8"/>
      <c r="M102" s="8"/>
      <c r="N102" s="8"/>
      <c r="O102" s="8"/>
      <c r="P102" s="8"/>
      <c r="Q102" s="8"/>
      <c r="R102" s="87"/>
      <c r="S102" s="88">
        <v>8.11</v>
      </c>
      <c r="T102" s="87">
        <v>756</v>
      </c>
      <c r="U102" s="87">
        <v>3024</v>
      </c>
      <c r="V102" s="87">
        <v>808</v>
      </c>
      <c r="W102" s="87">
        <v>3235</v>
      </c>
      <c r="X102" s="89">
        <v>0.79</v>
      </c>
      <c r="Y102" s="8"/>
      <c r="Z102" s="8"/>
      <c r="AA102" s="8"/>
      <c r="AB102" s="8"/>
      <c r="AC102" s="8"/>
    </row>
    <row r="103" spans="1:29" ht="14.4">
      <c r="A103" s="58"/>
      <c r="B103" s="69">
        <v>73</v>
      </c>
      <c r="C103" s="43" t="s">
        <v>301</v>
      </c>
      <c r="D103" s="69">
        <v>0.103382851949733</v>
      </c>
      <c r="E103" s="43">
        <v>0.23562545509536501</v>
      </c>
      <c r="F103" s="71">
        <f t="shared" si="2"/>
        <v>23.562545509536502</v>
      </c>
      <c r="G103" s="84">
        <f t="shared" si="3"/>
        <v>241.04484056255839</v>
      </c>
      <c r="H103" s="43"/>
      <c r="I103" s="8"/>
      <c r="J103" s="8"/>
      <c r="K103" s="8"/>
      <c r="L103" s="8"/>
      <c r="M103" s="8"/>
      <c r="N103" s="8"/>
      <c r="O103" s="8"/>
      <c r="P103" s="8"/>
      <c r="Q103" s="8"/>
      <c r="R103" s="87"/>
      <c r="S103" s="88">
        <v>8.26</v>
      </c>
      <c r="T103" s="87">
        <v>765</v>
      </c>
      <c r="U103" s="87">
        <v>3059</v>
      </c>
      <c r="V103" s="87">
        <v>818</v>
      </c>
      <c r="W103" s="87">
        <v>3276</v>
      </c>
      <c r="X103" s="89">
        <v>0.8</v>
      </c>
      <c r="Y103" s="8"/>
      <c r="Z103" s="8"/>
      <c r="AA103" s="8"/>
      <c r="AB103" s="8"/>
      <c r="AC103" s="8"/>
    </row>
    <row r="104" spans="1:29" ht="14.4">
      <c r="A104" s="58"/>
      <c r="B104" s="69">
        <v>74</v>
      </c>
      <c r="C104" s="43" t="s">
        <v>302</v>
      </c>
      <c r="D104" s="69">
        <v>0.110802997201042</v>
      </c>
      <c r="E104" s="43">
        <v>0.240735665708188</v>
      </c>
      <c r="F104" s="71">
        <f t="shared" si="2"/>
        <v>24.073566570818798</v>
      </c>
      <c r="G104" s="84">
        <f t="shared" si="3"/>
        <v>246.27258601947631</v>
      </c>
      <c r="H104" s="43"/>
      <c r="I104" s="8"/>
      <c r="J104" s="8"/>
      <c r="K104" s="8"/>
      <c r="L104" s="8"/>
      <c r="M104" s="8"/>
      <c r="N104" s="8"/>
      <c r="O104" s="8"/>
      <c r="P104" s="8"/>
      <c r="Q104" s="8"/>
      <c r="R104" s="87"/>
      <c r="S104" s="88">
        <v>8.42</v>
      </c>
      <c r="T104" s="87">
        <v>774</v>
      </c>
      <c r="U104" s="87">
        <v>3094</v>
      </c>
      <c r="V104" s="87">
        <v>829</v>
      </c>
      <c r="W104" s="87">
        <v>3317</v>
      </c>
      <c r="X104" s="89">
        <v>0.81</v>
      </c>
      <c r="Y104" s="8"/>
      <c r="Z104" s="8"/>
      <c r="AA104" s="8"/>
      <c r="AB104" s="8"/>
      <c r="AC104" s="8"/>
    </row>
    <row r="105" spans="1:29" ht="14.4">
      <c r="A105" s="58"/>
      <c r="B105" s="69">
        <v>75</v>
      </c>
      <c r="C105" s="43" t="s">
        <v>303</v>
      </c>
      <c r="D105" s="69">
        <v>0.11875571196956</v>
      </c>
      <c r="E105" s="43">
        <v>0.24591923072458799</v>
      </c>
      <c r="F105" s="71">
        <f t="shared" si="2"/>
        <v>24.591923072458798</v>
      </c>
      <c r="G105" s="84">
        <f t="shared" si="3"/>
        <v>251.57537303125352</v>
      </c>
      <c r="H105" s="43"/>
      <c r="I105" s="8"/>
      <c r="J105" s="8"/>
      <c r="K105" s="8"/>
      <c r="L105" s="8"/>
      <c r="M105" s="8"/>
      <c r="N105" s="8"/>
      <c r="O105" s="8"/>
      <c r="P105" s="8"/>
      <c r="Q105" s="8"/>
      <c r="R105" s="87"/>
      <c r="S105" s="88">
        <v>8.57</v>
      </c>
      <c r="T105" s="87">
        <v>782</v>
      </c>
      <c r="U105" s="87">
        <v>3129</v>
      </c>
      <c r="V105" s="87">
        <v>839</v>
      </c>
      <c r="W105" s="87">
        <v>3358</v>
      </c>
      <c r="X105" s="89">
        <v>0.82</v>
      </c>
      <c r="Y105" s="8"/>
      <c r="Z105" s="8"/>
      <c r="AA105" s="8"/>
      <c r="AB105" s="8"/>
      <c r="AC105" s="8"/>
    </row>
    <row r="106" spans="1:29" ht="14.4">
      <c r="A106" s="58"/>
      <c r="B106" s="69">
        <v>76</v>
      </c>
      <c r="C106" s="43" t="s">
        <v>304</v>
      </c>
      <c r="D106" s="69">
        <v>0.12727922061357799</v>
      </c>
      <c r="E106" s="43">
        <v>0.25117316318239702</v>
      </c>
      <c r="F106" s="71">
        <f t="shared" si="2"/>
        <v>25.117316318239702</v>
      </c>
      <c r="G106" s="84">
        <f t="shared" si="3"/>
        <v>256.95014593559216</v>
      </c>
      <c r="H106" s="43"/>
      <c r="I106" s="8"/>
      <c r="J106" s="8"/>
      <c r="K106" s="8"/>
      <c r="L106" s="8"/>
      <c r="M106" s="8"/>
      <c r="N106" s="8"/>
      <c r="O106" s="8"/>
      <c r="P106" s="8"/>
      <c r="Q106" s="8"/>
      <c r="R106" s="87"/>
      <c r="S106" s="88">
        <v>8.73</v>
      </c>
      <c r="T106" s="87">
        <v>791</v>
      </c>
      <c r="U106" s="87">
        <v>3164</v>
      </c>
      <c r="V106" s="87">
        <v>849</v>
      </c>
      <c r="W106" s="87">
        <v>3399</v>
      </c>
      <c r="X106" s="89">
        <v>0.83</v>
      </c>
      <c r="Y106" s="8"/>
      <c r="Z106" s="8"/>
      <c r="AA106" s="8"/>
      <c r="AB106" s="8"/>
      <c r="AC106" s="8"/>
    </row>
    <row r="107" spans="1:29" ht="14.4">
      <c r="A107" s="58"/>
      <c r="B107" s="69">
        <v>77</v>
      </c>
      <c r="C107" s="43" t="s">
        <v>305</v>
      </c>
      <c r="D107" s="69">
        <v>0.136414490985935</v>
      </c>
      <c r="E107" s="43">
        <v>0.25649449631267102</v>
      </c>
      <c r="F107" s="71">
        <f t="shared" si="2"/>
        <v>25.649449631267103</v>
      </c>
      <c r="G107" s="84">
        <f t="shared" si="3"/>
        <v>262.39386972786247</v>
      </c>
      <c r="H107" s="43"/>
      <c r="I107" s="8"/>
      <c r="J107" s="8"/>
      <c r="K107" s="8"/>
      <c r="L107" s="8"/>
      <c r="M107" s="8"/>
      <c r="N107" s="8"/>
      <c r="O107" s="8"/>
      <c r="P107" s="8"/>
      <c r="Q107" s="8"/>
      <c r="R107" s="87"/>
      <c r="S107" s="88">
        <v>8.8800000000000008</v>
      </c>
      <c r="T107" s="87">
        <v>800</v>
      </c>
      <c r="U107" s="87">
        <v>3199</v>
      </c>
      <c r="V107" s="87">
        <v>859</v>
      </c>
      <c r="W107" s="87">
        <v>3440</v>
      </c>
      <c r="X107" s="89">
        <v>0.84</v>
      </c>
      <c r="Y107" s="8"/>
      <c r="Z107" s="8"/>
      <c r="AA107" s="8"/>
      <c r="AB107" s="8"/>
      <c r="AC107" s="8"/>
    </row>
    <row r="108" spans="1:29" ht="14.4">
      <c r="A108" s="58"/>
      <c r="B108" s="69">
        <v>78</v>
      </c>
      <c r="C108" s="43" t="s">
        <v>306</v>
      </c>
      <c r="D108" s="69">
        <v>0.14620543134412201</v>
      </c>
      <c r="E108" s="43">
        <v>0.26188029521418299</v>
      </c>
      <c r="F108" s="71">
        <f t="shared" si="2"/>
        <v>26.188029521418301</v>
      </c>
      <c r="G108" s="84">
        <f t="shared" si="3"/>
        <v>267.90354200410923</v>
      </c>
      <c r="H108" s="43"/>
      <c r="I108" s="8"/>
      <c r="J108" s="8"/>
      <c r="K108" s="8"/>
      <c r="L108" s="8"/>
      <c r="M108" s="8"/>
      <c r="N108" s="8"/>
      <c r="O108" s="8"/>
      <c r="P108" s="8"/>
      <c r="Q108" s="8"/>
      <c r="R108" s="87"/>
      <c r="S108" s="88">
        <v>9.0299999999999994</v>
      </c>
      <c r="T108" s="87">
        <v>809</v>
      </c>
      <c r="U108" s="87">
        <v>3234</v>
      </c>
      <c r="V108" s="87">
        <v>870</v>
      </c>
      <c r="W108" s="87">
        <v>3481</v>
      </c>
      <c r="X108" s="89">
        <v>0.85</v>
      </c>
      <c r="Y108" s="8"/>
      <c r="Z108" s="8"/>
      <c r="AA108" s="8"/>
      <c r="AB108" s="8"/>
      <c r="AC108" s="8"/>
    </row>
    <row r="109" spans="1:29" ht="14.4">
      <c r="A109" s="58"/>
      <c r="B109" s="69">
        <v>79</v>
      </c>
      <c r="C109" s="43" t="s">
        <v>307</v>
      </c>
      <c r="D109" s="69">
        <v>0.15669910139330201</v>
      </c>
      <c r="E109" s="43">
        <v>0.26732766797489799</v>
      </c>
      <c r="F109" s="71">
        <f t="shared" si="2"/>
        <v>26.732766797489798</v>
      </c>
      <c r="G109" s="84">
        <f t="shared" si="3"/>
        <v>273.47620433832066</v>
      </c>
      <c r="H109" s="43"/>
      <c r="I109" s="8"/>
      <c r="J109" s="8"/>
      <c r="K109" s="8"/>
      <c r="L109" s="8"/>
      <c r="M109" s="8"/>
      <c r="N109" s="8"/>
      <c r="O109" s="8"/>
      <c r="P109" s="8"/>
      <c r="Q109" s="8"/>
      <c r="R109" s="87"/>
      <c r="S109" s="88">
        <v>9.19</v>
      </c>
      <c r="T109" s="87">
        <v>817</v>
      </c>
      <c r="U109" s="87">
        <v>3269</v>
      </c>
      <c r="V109" s="87">
        <v>880</v>
      </c>
      <c r="W109" s="87">
        <v>3522</v>
      </c>
      <c r="X109" s="89">
        <v>0.86</v>
      </c>
      <c r="Y109" s="8"/>
      <c r="Z109" s="8"/>
      <c r="AA109" s="8"/>
      <c r="AB109" s="8"/>
      <c r="AC109" s="8"/>
    </row>
    <row r="110" spans="1:29" ht="14.4">
      <c r="A110" s="58"/>
      <c r="B110" s="69">
        <v>80</v>
      </c>
      <c r="C110" s="43" t="s">
        <v>85</v>
      </c>
      <c r="D110" s="69">
        <v>0.16794593847662501</v>
      </c>
      <c r="E110" s="43">
        <v>0.27283377479663001</v>
      </c>
      <c r="F110" s="71">
        <f t="shared" si="2"/>
        <v>27.283377479663002</v>
      </c>
      <c r="G110" s="84">
        <f t="shared" si="3"/>
        <v>279.10895161695248</v>
      </c>
      <c r="H110" s="43"/>
      <c r="I110" s="8"/>
      <c r="J110" s="8"/>
      <c r="K110" s="8"/>
      <c r="L110" s="8"/>
      <c r="M110" s="8"/>
      <c r="N110" s="8"/>
      <c r="O110" s="8"/>
      <c r="P110" s="8"/>
      <c r="Q110" s="8"/>
      <c r="R110" s="87"/>
      <c r="S110" s="88">
        <v>9.34</v>
      </c>
      <c r="T110" s="87">
        <v>826</v>
      </c>
      <c r="U110" s="87">
        <v>3304</v>
      </c>
      <c r="V110" s="87">
        <v>890</v>
      </c>
      <c r="W110" s="87">
        <v>3563</v>
      </c>
      <c r="X110" s="89">
        <v>0.87</v>
      </c>
      <c r="Y110" s="8"/>
      <c r="Z110" s="8"/>
      <c r="AA110" s="8"/>
      <c r="AB110" s="8"/>
      <c r="AC110" s="8"/>
    </row>
    <row r="111" spans="1:29" ht="14.4">
      <c r="A111" s="58"/>
      <c r="B111" s="69">
        <v>81</v>
      </c>
      <c r="C111" s="43" t="s">
        <v>308</v>
      </c>
      <c r="D111" s="69">
        <v>0.18</v>
      </c>
      <c r="E111" s="43">
        <v>0.278395836548265</v>
      </c>
      <c r="F111" s="71">
        <f t="shared" si="2"/>
        <v>27.839583654826498</v>
      </c>
      <c r="G111" s="84">
        <f t="shared" si="3"/>
        <v>284.79894078887509</v>
      </c>
      <c r="H111" s="43"/>
      <c r="I111" s="8"/>
      <c r="J111" s="8"/>
      <c r="K111" s="8"/>
      <c r="L111" s="8"/>
      <c r="M111" s="8"/>
      <c r="N111" s="8"/>
      <c r="O111" s="8"/>
      <c r="P111" s="8"/>
      <c r="Q111" s="8"/>
      <c r="R111" s="87"/>
      <c r="S111" s="88">
        <v>9.5</v>
      </c>
      <c r="T111" s="87">
        <v>835</v>
      </c>
      <c r="U111" s="87">
        <v>3340</v>
      </c>
      <c r="V111" s="87">
        <v>900</v>
      </c>
      <c r="W111" s="87">
        <v>3604</v>
      </c>
      <c r="X111" s="89">
        <v>0.88</v>
      </c>
      <c r="Y111" s="8"/>
      <c r="Z111" s="8"/>
      <c r="AA111" s="8"/>
      <c r="AB111" s="8"/>
      <c r="AC111" s="8"/>
    </row>
    <row r="112" spans="1:29" ht="14.4">
      <c r="A112" s="58"/>
      <c r="B112" s="69">
        <v>82</v>
      </c>
      <c r="C112" s="43" t="s">
        <v>309</v>
      </c>
      <c r="D112" s="69">
        <v>0.19291922325653199</v>
      </c>
      <c r="E112" s="43">
        <v>0.28401114184917398</v>
      </c>
      <c r="F112" s="71">
        <f t="shared" si="2"/>
        <v>28.401114184917397</v>
      </c>
      <c r="G112" s="84">
        <f t="shared" si="3"/>
        <v>290.54339811170496</v>
      </c>
      <c r="H112" s="43"/>
      <c r="I112" s="8"/>
      <c r="J112" s="8"/>
      <c r="K112" s="8"/>
      <c r="L112" s="8"/>
      <c r="M112" s="8"/>
      <c r="N112" s="8"/>
      <c r="O112" s="8"/>
      <c r="P112" s="8"/>
      <c r="Q112" s="8"/>
      <c r="R112" s="87"/>
      <c r="S112" s="88">
        <v>9.65</v>
      </c>
      <c r="T112" s="87">
        <v>844</v>
      </c>
      <c r="U112" s="87">
        <v>3375</v>
      </c>
      <c r="V112" s="87">
        <v>910</v>
      </c>
      <c r="W112" s="87">
        <v>3645</v>
      </c>
      <c r="X112" s="89">
        <v>0.89</v>
      </c>
      <c r="Y112" s="8"/>
      <c r="Z112" s="8"/>
      <c r="AA112" s="8"/>
      <c r="AB112" s="8"/>
      <c r="AC112" s="8"/>
    </row>
    <row r="113" spans="1:29" ht="14.4">
      <c r="A113" s="58"/>
      <c r="B113" s="69">
        <v>83</v>
      </c>
      <c r="C113" s="43" t="s">
        <v>87</v>
      </c>
      <c r="D113" s="69">
        <v>0.206765703899466</v>
      </c>
      <c r="E113" s="43">
        <v>0.289677052893207</v>
      </c>
      <c r="F113" s="71">
        <f t="shared" si="2"/>
        <v>28.967705289320701</v>
      </c>
      <c r="G113" s="84">
        <f t="shared" si="3"/>
        <v>296.33962510975078</v>
      </c>
      <c r="H113" s="43"/>
      <c r="I113" s="8"/>
      <c r="J113" s="8"/>
      <c r="K113" s="8"/>
      <c r="L113" s="8"/>
      <c r="M113" s="8"/>
      <c r="N113" s="8"/>
      <c r="O113" s="8"/>
      <c r="P113" s="8"/>
      <c r="Q113" s="8"/>
      <c r="R113" s="87"/>
      <c r="S113" s="88">
        <v>9.81</v>
      </c>
      <c r="T113" s="87">
        <v>852</v>
      </c>
      <c r="U113" s="87">
        <v>3410</v>
      </c>
      <c r="V113" s="87">
        <v>921</v>
      </c>
      <c r="W113" s="87">
        <v>3686</v>
      </c>
      <c r="X113" s="89">
        <v>0.9</v>
      </c>
      <c r="Y113" s="8"/>
      <c r="Z113" s="8"/>
      <c r="AA113" s="8"/>
      <c r="AB113" s="8"/>
      <c r="AC113" s="8"/>
    </row>
    <row r="114" spans="1:29" ht="14.4">
      <c r="A114" s="58"/>
      <c r="B114" s="69">
        <v>84</v>
      </c>
      <c r="C114" s="43" t="s">
        <v>310</v>
      </c>
      <c r="D114" s="69">
        <v>0.22160599440208401</v>
      </c>
      <c r="E114" s="43">
        <v>0.29539101060127598</v>
      </c>
      <c r="F114" s="71">
        <f t="shared" si="2"/>
        <v>29.539101060127599</v>
      </c>
      <c r="G114" s="84">
        <f t="shared" si="3"/>
        <v>302.18500384510531</v>
      </c>
      <c r="H114" s="43"/>
      <c r="I114" s="8"/>
      <c r="J114" s="8"/>
      <c r="K114" s="8"/>
      <c r="L114" s="8"/>
      <c r="M114" s="8"/>
      <c r="N114" s="8"/>
      <c r="O114" s="8"/>
      <c r="P114" s="8"/>
      <c r="Q114" s="8"/>
      <c r="R114" s="87"/>
      <c r="S114" s="88">
        <v>9.9600000000000009</v>
      </c>
      <c r="T114" s="87">
        <v>861</v>
      </c>
      <c r="U114" s="87">
        <v>3445</v>
      </c>
      <c r="V114" s="87">
        <v>931</v>
      </c>
      <c r="W114" s="87">
        <v>3726</v>
      </c>
      <c r="X114" s="89">
        <v>0.91</v>
      </c>
      <c r="Y114" s="8"/>
      <c r="Z114" s="8"/>
      <c r="AA114" s="8"/>
      <c r="AB114" s="8"/>
      <c r="AC114" s="8"/>
    </row>
    <row r="115" spans="1:29" ht="14.4">
      <c r="A115" s="58"/>
      <c r="B115" s="69">
        <v>85</v>
      </c>
      <c r="C115" s="43" t="s">
        <v>311</v>
      </c>
      <c r="D115" s="69">
        <v>0.23751142393912</v>
      </c>
      <c r="E115" s="43">
        <v>0.30115053833866401</v>
      </c>
      <c r="F115" s="71">
        <f t="shared" si="2"/>
        <v>30.115053833866401</v>
      </c>
      <c r="G115" s="84">
        <f t="shared" si="3"/>
        <v>308.07700072045327</v>
      </c>
      <c r="H115" s="43"/>
      <c r="I115" s="8"/>
      <c r="J115" s="8"/>
      <c r="K115" s="8"/>
      <c r="L115" s="8"/>
      <c r="M115" s="8"/>
      <c r="N115" s="8"/>
      <c r="O115" s="8"/>
      <c r="P115" s="8"/>
      <c r="Q115" s="8"/>
      <c r="R115" s="87"/>
      <c r="S115" s="88">
        <v>10.119999999999999</v>
      </c>
      <c r="T115" s="87">
        <v>870</v>
      </c>
      <c r="U115" s="87">
        <v>3480</v>
      </c>
      <c r="V115" s="87">
        <v>941</v>
      </c>
      <c r="W115" s="87">
        <v>3767</v>
      </c>
      <c r="X115" s="89">
        <v>0.92</v>
      </c>
      <c r="Y115" s="8"/>
      <c r="Z115" s="8"/>
      <c r="AA115" s="8"/>
      <c r="AB115" s="8"/>
      <c r="AC115" s="8"/>
    </row>
    <row r="116" spans="1:29" ht="14.4">
      <c r="A116" s="58"/>
      <c r="B116" s="69">
        <v>86</v>
      </c>
      <c r="C116" s="43" t="s">
        <v>312</v>
      </c>
      <c r="D116" s="69">
        <v>0.25455844122715698</v>
      </c>
      <c r="E116" s="43">
        <v>0.30695324504979798</v>
      </c>
      <c r="F116" s="71">
        <f t="shared" si="2"/>
        <v>30.695324504979798</v>
      </c>
      <c r="G116" s="84">
        <f t="shared" si="3"/>
        <v>314.01316968594335</v>
      </c>
      <c r="H116" s="43"/>
      <c r="I116" s="8"/>
      <c r="J116" s="8"/>
      <c r="K116" s="8"/>
      <c r="L116" s="8"/>
      <c r="M116" s="8"/>
      <c r="N116" s="8"/>
      <c r="O116" s="8"/>
      <c r="P116" s="8"/>
      <c r="Q116" s="8"/>
      <c r="R116" s="87"/>
      <c r="S116" s="88">
        <v>10.27</v>
      </c>
      <c r="T116" s="87">
        <v>879</v>
      </c>
      <c r="U116" s="87">
        <v>3515</v>
      </c>
      <c r="V116" s="87">
        <v>951</v>
      </c>
      <c r="W116" s="87">
        <v>3808</v>
      </c>
      <c r="X116" s="89">
        <v>0.93</v>
      </c>
      <c r="Y116" s="8"/>
      <c r="Z116" s="8"/>
      <c r="AA116" s="8"/>
      <c r="AB116" s="8"/>
      <c r="AC116" s="8"/>
    </row>
    <row r="117" spans="1:29" ht="14.4">
      <c r="A117" s="58"/>
      <c r="B117" s="69">
        <v>87</v>
      </c>
      <c r="C117" s="43" t="s">
        <v>313</v>
      </c>
      <c r="D117" s="69">
        <v>0.272828981971871</v>
      </c>
      <c r="E117" s="43">
        <v>0.312796827308224</v>
      </c>
      <c r="F117" s="71">
        <f t="shared" si="2"/>
        <v>31.279682730822401</v>
      </c>
      <c r="G117" s="84">
        <f t="shared" si="3"/>
        <v>319.99115433631317</v>
      </c>
      <c r="H117" s="43"/>
      <c r="I117" s="8"/>
      <c r="J117" s="8"/>
      <c r="K117" s="8"/>
      <c r="L117" s="8"/>
      <c r="M117" s="8"/>
      <c r="N117" s="8"/>
      <c r="O117" s="8"/>
      <c r="P117" s="8"/>
      <c r="Q117" s="8"/>
      <c r="R117" s="87"/>
      <c r="S117" s="88">
        <v>10.42</v>
      </c>
      <c r="T117" s="87">
        <v>887</v>
      </c>
      <c r="U117" s="87">
        <v>3550</v>
      </c>
      <c r="V117" s="87">
        <v>962</v>
      </c>
      <c r="W117" s="87">
        <v>3849</v>
      </c>
      <c r="X117" s="89">
        <v>0.94</v>
      </c>
      <c r="Y117" s="8"/>
      <c r="Z117" s="8"/>
      <c r="AA117" s="8"/>
      <c r="AB117" s="8"/>
      <c r="AC117" s="8"/>
    </row>
    <row r="118" spans="1:29" ht="14.4">
      <c r="A118" s="58"/>
      <c r="B118" s="69">
        <v>88</v>
      </c>
      <c r="C118" s="43" t="s">
        <v>314</v>
      </c>
      <c r="D118" s="69">
        <v>0.29241086268824401</v>
      </c>
      <c r="E118" s="43">
        <v>0.318679070691052</v>
      </c>
      <c r="F118" s="71">
        <f t="shared" si="2"/>
        <v>31.8679070691052</v>
      </c>
      <c r="G118" s="84">
        <f t="shared" si="3"/>
        <v>326.00868931694617</v>
      </c>
      <c r="H118" s="43"/>
      <c r="I118" s="8"/>
      <c r="J118" s="8"/>
      <c r="K118" s="8"/>
      <c r="L118" s="8"/>
      <c r="M118" s="8"/>
      <c r="N118" s="8"/>
      <c r="O118" s="8"/>
      <c r="P118" s="8"/>
      <c r="Q118" s="8"/>
      <c r="R118" s="87"/>
      <c r="S118" s="88">
        <v>10.58</v>
      </c>
      <c r="T118" s="87">
        <v>896</v>
      </c>
      <c r="U118" s="87">
        <v>3585</v>
      </c>
      <c r="V118" s="87">
        <v>972</v>
      </c>
      <c r="W118" s="87">
        <v>3890</v>
      </c>
      <c r="X118" s="89">
        <v>0.95</v>
      </c>
      <c r="Y118" s="8"/>
      <c r="Z118" s="8"/>
      <c r="AA118" s="8"/>
      <c r="AB118" s="8"/>
      <c r="AC118" s="8"/>
    </row>
    <row r="119" spans="1:29" ht="14.4">
      <c r="A119" s="58"/>
      <c r="B119" s="69">
        <v>89</v>
      </c>
      <c r="C119" s="43" t="s">
        <v>315</v>
      </c>
      <c r="D119" s="69">
        <v>0.31339820278660402</v>
      </c>
      <c r="E119" s="43">
        <v>0.32459785055047102</v>
      </c>
      <c r="F119" s="71">
        <f t="shared" si="2"/>
        <v>32.459785055047099</v>
      </c>
      <c r="G119" s="84">
        <f t="shared" si="3"/>
        <v>332.06360111313188</v>
      </c>
      <c r="H119" s="43"/>
      <c r="I119" s="8"/>
      <c r="J119" s="8"/>
      <c r="K119" s="8"/>
      <c r="L119" s="8"/>
      <c r="M119" s="8"/>
      <c r="N119" s="8"/>
      <c r="O119" s="8"/>
      <c r="P119" s="8"/>
      <c r="Q119" s="8"/>
      <c r="R119" s="87"/>
      <c r="S119" s="88">
        <v>10.73</v>
      </c>
      <c r="T119" s="87">
        <v>905</v>
      </c>
      <c r="U119" s="87">
        <v>3620</v>
      </c>
      <c r="V119" s="87">
        <v>982</v>
      </c>
      <c r="W119" s="87">
        <v>3931</v>
      </c>
      <c r="X119" s="89">
        <v>0.96</v>
      </c>
      <c r="Y119" s="8"/>
      <c r="Z119" s="8"/>
      <c r="AA119" s="8"/>
      <c r="AB119" s="8"/>
      <c r="AC119" s="8"/>
    </row>
    <row r="120" spans="1:29" ht="14.4">
      <c r="A120" s="58"/>
      <c r="B120" s="69">
        <v>90</v>
      </c>
      <c r="C120" s="43" t="s">
        <v>316</v>
      </c>
      <c r="D120" s="69">
        <v>0.33589187695325001</v>
      </c>
      <c r="E120" s="43">
        <v>0.33055113198035302</v>
      </c>
      <c r="F120" s="71">
        <f t="shared" si="2"/>
        <v>33.055113198035301</v>
      </c>
      <c r="G120" s="84">
        <f t="shared" si="3"/>
        <v>338.15380801590112</v>
      </c>
      <c r="H120" s="43"/>
      <c r="I120" s="8"/>
      <c r="J120" s="8"/>
      <c r="K120" s="8"/>
      <c r="L120" s="8"/>
      <c r="M120" s="8"/>
      <c r="N120" s="8"/>
      <c r="O120" s="8"/>
      <c r="P120" s="8"/>
      <c r="Q120" s="8"/>
      <c r="R120" s="87"/>
      <c r="S120" s="88">
        <v>10.89</v>
      </c>
      <c r="T120" s="87">
        <v>914</v>
      </c>
      <c r="U120" s="87">
        <v>3655</v>
      </c>
      <c r="V120" s="87">
        <v>992</v>
      </c>
      <c r="W120" s="87">
        <v>3972</v>
      </c>
      <c r="X120" s="89">
        <v>0.97</v>
      </c>
      <c r="Y120" s="8"/>
      <c r="Z120" s="8"/>
      <c r="AA120" s="8"/>
      <c r="AB120" s="8"/>
      <c r="AC120" s="8"/>
    </row>
    <row r="121" spans="1:29" ht="14.4">
      <c r="A121" s="58"/>
      <c r="B121" s="69">
        <v>91</v>
      </c>
      <c r="C121" s="43" t="s">
        <v>317</v>
      </c>
      <c r="D121" s="69">
        <v>0.36</v>
      </c>
      <c r="E121" s="43">
        <v>0.33653696932251997</v>
      </c>
      <c r="F121" s="71">
        <f t="shared" si="2"/>
        <v>33.653696932251997</v>
      </c>
      <c r="G121" s="84">
        <f t="shared" si="3"/>
        <v>344.27731961693792</v>
      </c>
      <c r="H121" s="43"/>
      <c r="I121" s="8"/>
      <c r="J121" s="8"/>
      <c r="K121" s="8"/>
      <c r="L121" s="8"/>
      <c r="M121" s="8"/>
      <c r="N121" s="8"/>
      <c r="O121" s="8"/>
      <c r="P121" s="8"/>
      <c r="Q121" s="8"/>
      <c r="R121" s="87"/>
      <c r="S121" s="88">
        <v>11.04</v>
      </c>
      <c r="T121" s="87">
        <v>922</v>
      </c>
      <c r="U121" s="87">
        <v>3690</v>
      </c>
      <c r="V121" s="87">
        <v>1003</v>
      </c>
      <c r="W121" s="87">
        <v>4013</v>
      </c>
      <c r="X121" s="89">
        <v>0.98</v>
      </c>
      <c r="Y121" s="8"/>
      <c r="Z121" s="8"/>
      <c r="AA121" s="8"/>
      <c r="AB121" s="8"/>
      <c r="AC121" s="8"/>
    </row>
    <row r="122" spans="1:29" ht="14.4">
      <c r="A122" s="58"/>
      <c r="B122" s="69">
        <v>92</v>
      </c>
      <c r="C122" s="43" t="s">
        <v>318</v>
      </c>
      <c r="D122" s="69">
        <v>0.38583844651306498</v>
      </c>
      <c r="E122" s="43">
        <v>0.34255350529096001</v>
      </c>
      <c r="F122" s="71">
        <f t="shared" si="2"/>
        <v>34.255350529095999</v>
      </c>
      <c r="G122" s="84">
        <f t="shared" si="3"/>
        <v>350.43223591265212</v>
      </c>
      <c r="H122" s="43"/>
      <c r="I122" s="8"/>
      <c r="J122" s="8"/>
      <c r="K122" s="8"/>
      <c r="L122" s="8"/>
      <c r="M122" s="8"/>
      <c r="N122" s="8"/>
      <c r="O122" s="8"/>
      <c r="P122" s="8"/>
      <c r="Q122" s="8"/>
      <c r="R122" s="87"/>
      <c r="S122" s="88">
        <v>11.2</v>
      </c>
      <c r="T122" s="87">
        <v>931</v>
      </c>
      <c r="U122" s="87">
        <v>3725</v>
      </c>
      <c r="V122" s="87">
        <v>1013</v>
      </c>
      <c r="W122" s="87">
        <v>4054</v>
      </c>
      <c r="X122" s="89">
        <v>0.99</v>
      </c>
      <c r="Y122" s="8"/>
      <c r="Z122" s="8"/>
      <c r="AA122" s="8"/>
      <c r="AB122" s="8"/>
      <c r="AC122" s="8"/>
    </row>
    <row r="123" spans="1:29" ht="14.4">
      <c r="A123" s="58"/>
      <c r="B123" s="69">
        <v>93</v>
      </c>
      <c r="C123" s="43" t="s">
        <v>319</v>
      </c>
      <c r="D123" s="69">
        <v>0.41353140779893199</v>
      </c>
      <c r="E123" s="43">
        <v>0.34859896950755997</v>
      </c>
      <c r="F123" s="71">
        <f t="shared" si="2"/>
        <v>34.859896950755996</v>
      </c>
      <c r="G123" s="84">
        <f t="shared" si="3"/>
        <v>356.61674580623384</v>
      </c>
      <c r="H123" s="43"/>
      <c r="I123" s="8"/>
      <c r="J123" s="8"/>
      <c r="K123" s="8"/>
      <c r="L123" s="8"/>
      <c r="M123" s="8"/>
      <c r="N123" s="8"/>
      <c r="O123" s="8"/>
      <c r="P123" s="8"/>
      <c r="Q123" s="8"/>
      <c r="R123" s="87"/>
      <c r="S123" s="88">
        <v>11.35</v>
      </c>
      <c r="T123" s="87">
        <v>940</v>
      </c>
      <c r="U123" s="87">
        <v>3760</v>
      </c>
      <c r="V123" s="87">
        <v>1023</v>
      </c>
      <c r="W123" s="87">
        <v>4095</v>
      </c>
      <c r="X123" s="89">
        <v>1</v>
      </c>
      <c r="Y123" s="8"/>
      <c r="Z123" s="8"/>
      <c r="AA123" s="8"/>
      <c r="AB123" s="8"/>
      <c r="AC123" s="8"/>
    </row>
    <row r="124" spans="1:29" ht="14.4">
      <c r="A124" s="58"/>
      <c r="B124" s="69">
        <v>94</v>
      </c>
      <c r="C124" s="43" t="s">
        <v>320</v>
      </c>
      <c r="D124" s="69">
        <v>0.44321198880416901</v>
      </c>
      <c r="E124" s="43">
        <v>0.35467167680462802</v>
      </c>
      <c r="F124" s="71">
        <f t="shared" si="2"/>
        <v>35.467167680462801</v>
      </c>
      <c r="G124" s="84">
        <f t="shared" si="3"/>
        <v>362.82912537113447</v>
      </c>
      <c r="H124" s="43"/>
      <c r="I124" s="8"/>
      <c r="J124" s="8"/>
      <c r="K124" s="8"/>
      <c r="L124" s="8"/>
      <c r="M124" s="8"/>
      <c r="N124" s="8"/>
      <c r="O124" s="8"/>
      <c r="P124" s="8"/>
      <c r="Q124" s="8"/>
      <c r="R124" s="8"/>
      <c r="S124" s="8"/>
      <c r="T124" s="8"/>
      <c r="U124" s="8"/>
      <c r="V124" s="8"/>
      <c r="W124" s="8"/>
      <c r="X124" s="8"/>
      <c r="Y124" s="8"/>
      <c r="Z124" s="8"/>
      <c r="AA124" s="8"/>
      <c r="AB124" s="8"/>
      <c r="AC124" s="8"/>
    </row>
    <row r="125" spans="1:29" ht="14.4">
      <c r="A125" s="58"/>
      <c r="B125" s="69">
        <v>95</v>
      </c>
      <c r="C125" s="43" t="s">
        <v>321</v>
      </c>
      <c r="D125" s="69">
        <v>0.47502284787824101</v>
      </c>
      <c r="E125" s="43">
        <v>0.36077002523937701</v>
      </c>
      <c r="F125" s="71">
        <f t="shared" si="2"/>
        <v>36.077002523937701</v>
      </c>
      <c r="G125" s="84">
        <f t="shared" si="3"/>
        <v>369.06773581988267</v>
      </c>
      <c r="H125" s="43"/>
      <c r="I125" s="8"/>
      <c r="J125" s="8"/>
      <c r="K125" s="8"/>
      <c r="L125" s="8"/>
      <c r="M125" s="8"/>
      <c r="N125" s="8"/>
      <c r="O125" s="8"/>
      <c r="P125" s="8"/>
      <c r="Q125" s="8"/>
      <c r="R125" s="8"/>
      <c r="S125" s="8"/>
      <c r="T125" s="8"/>
      <c r="U125" s="8"/>
      <c r="V125" s="8"/>
      <c r="W125" s="8"/>
      <c r="X125" s="8"/>
      <c r="Y125" s="8"/>
      <c r="Z125" s="8"/>
      <c r="AA125" s="8"/>
      <c r="AB125" s="8"/>
      <c r="AC125" s="8"/>
    </row>
    <row r="126" spans="1:29" ht="14.4">
      <c r="A126" s="58"/>
      <c r="B126" s="69">
        <v>96</v>
      </c>
      <c r="C126" s="43" t="s">
        <v>322</v>
      </c>
      <c r="D126" s="69">
        <v>0.50911688245431397</v>
      </c>
      <c r="E126" s="43">
        <v>0.36689249380417999</v>
      </c>
      <c r="F126" s="71">
        <f t="shared" si="2"/>
        <v>36.689249380417998</v>
      </c>
      <c r="G126" s="84">
        <f t="shared" si="3"/>
        <v>375.33102116167612</v>
      </c>
      <c r="H126" s="43"/>
      <c r="I126" s="8"/>
      <c r="J126" s="8"/>
      <c r="K126" s="8"/>
      <c r="L126" s="8"/>
      <c r="M126" s="8"/>
      <c r="N126" s="8"/>
      <c r="O126" s="8"/>
      <c r="P126" s="8"/>
      <c r="Q126" s="8"/>
      <c r="R126" s="8"/>
      <c r="S126" s="8"/>
      <c r="T126" s="8"/>
      <c r="U126" s="8"/>
      <c r="V126" s="8"/>
      <c r="W126" s="8"/>
      <c r="X126" s="8"/>
      <c r="Y126" s="8"/>
      <c r="Z126" s="8"/>
      <c r="AA126" s="8"/>
      <c r="AB126" s="8"/>
      <c r="AC126" s="8"/>
    </row>
    <row r="127" spans="1:29" ht="14.4">
      <c r="A127" s="58"/>
      <c r="B127" s="69">
        <v>97</v>
      </c>
      <c r="C127" s="43" t="s">
        <v>323</v>
      </c>
      <c r="D127" s="69">
        <v>0.545657963943743</v>
      </c>
      <c r="E127" s="43">
        <v>0.37303763998888101</v>
      </c>
      <c r="F127" s="71">
        <f t="shared" si="2"/>
        <v>37.303763998888101</v>
      </c>
      <c r="G127" s="84">
        <f t="shared" si="3"/>
        <v>381.61750570862529</v>
      </c>
      <c r="H127" s="43"/>
      <c r="I127" s="8"/>
      <c r="J127" s="8"/>
      <c r="K127" s="8"/>
      <c r="L127" s="8"/>
      <c r="M127" s="8"/>
      <c r="N127" s="8"/>
      <c r="O127" s="8"/>
      <c r="P127" s="8"/>
      <c r="Q127" s="8"/>
      <c r="R127" s="8"/>
      <c r="S127" s="8"/>
      <c r="T127" s="8"/>
      <c r="U127" s="8"/>
      <c r="V127" s="8"/>
      <c r="W127" s="8"/>
      <c r="X127" s="8"/>
      <c r="Y127" s="8"/>
      <c r="Z127" s="8"/>
      <c r="AA127" s="8"/>
      <c r="AB127" s="8"/>
      <c r="AC127" s="8"/>
    </row>
    <row r="128" spans="1:29" ht="14.4">
      <c r="A128" s="58"/>
      <c r="B128" s="69">
        <v>98</v>
      </c>
      <c r="C128" s="43" t="s">
        <v>324</v>
      </c>
      <c r="D128" s="69">
        <v>0.58482172537648902</v>
      </c>
      <c r="E128" s="43">
        <v>0.379204097262547</v>
      </c>
      <c r="F128" s="71">
        <f t="shared" si="2"/>
        <v>37.920409726254704</v>
      </c>
      <c r="G128" s="84">
        <f t="shared" si="3"/>
        <v>387.92579149958556</v>
      </c>
      <c r="H128" s="43"/>
      <c r="I128" s="8"/>
      <c r="J128" s="8"/>
      <c r="K128" s="8"/>
      <c r="L128" s="8"/>
      <c r="M128" s="8"/>
      <c r="N128" s="8"/>
      <c r="O128" s="8"/>
      <c r="P128" s="8"/>
      <c r="Q128" s="8"/>
      <c r="R128" s="8"/>
      <c r="S128" s="8"/>
      <c r="T128" s="8"/>
      <c r="U128" s="8"/>
      <c r="V128" s="8"/>
      <c r="W128" s="8"/>
      <c r="X128" s="8"/>
      <c r="Y128" s="8"/>
      <c r="Z128" s="8"/>
      <c r="AA128" s="8"/>
      <c r="AB128" s="8"/>
      <c r="AC128" s="8"/>
    </row>
    <row r="129" spans="1:29" ht="14.4">
      <c r="A129" s="58"/>
      <c r="B129" s="69">
        <v>99</v>
      </c>
      <c r="C129" s="43" t="s">
        <v>325</v>
      </c>
      <c r="D129" s="69">
        <v>0.62679640557320904</v>
      </c>
      <c r="E129" s="43">
        <v>0.385390572227441</v>
      </c>
      <c r="F129" s="71">
        <f t="shared" si="2"/>
        <v>38.539057222744098</v>
      </c>
      <c r="G129" s="84">
        <f t="shared" si="3"/>
        <v>394.25455538867214</v>
      </c>
      <c r="H129" s="43"/>
      <c r="I129" s="8"/>
      <c r="J129" s="8"/>
      <c r="K129" s="8"/>
      <c r="L129" s="8"/>
      <c r="M129" s="8"/>
      <c r="N129" s="8"/>
      <c r="O129" s="8"/>
      <c r="P129" s="8"/>
      <c r="Q129" s="8"/>
      <c r="R129" s="8"/>
      <c r="S129" s="8"/>
      <c r="T129" s="8"/>
      <c r="U129" s="8"/>
      <c r="V129" s="8"/>
      <c r="W129" s="8"/>
      <c r="X129" s="8"/>
      <c r="Y129" s="8"/>
      <c r="Z129" s="8"/>
      <c r="AA129" s="8"/>
      <c r="AB129" s="8"/>
      <c r="AC129" s="8"/>
    </row>
    <row r="130" spans="1:29" ht="14.4">
      <c r="A130" s="58"/>
      <c r="B130" s="69">
        <v>100</v>
      </c>
      <c r="C130" s="43" t="s">
        <v>326</v>
      </c>
      <c r="D130" s="69">
        <v>0.67178375390650102</v>
      </c>
      <c r="E130" s="43">
        <v>0.391595841963089</v>
      </c>
      <c r="F130" s="71">
        <f t="shared" si="2"/>
        <v>39.159584196308899</v>
      </c>
      <c r="G130" s="84">
        <f t="shared" si="3"/>
        <v>400.60254632824007</v>
      </c>
      <c r="H130" s="43"/>
      <c r="I130" s="8"/>
      <c r="J130" s="8"/>
      <c r="K130" s="8"/>
      <c r="L130" s="8"/>
      <c r="M130" s="8"/>
      <c r="N130" s="8"/>
      <c r="O130" s="8"/>
      <c r="P130" s="8"/>
      <c r="Q130" s="8"/>
      <c r="R130" s="8"/>
      <c r="S130" s="8"/>
      <c r="T130" s="8"/>
      <c r="U130" s="8"/>
      <c r="V130" s="8"/>
      <c r="W130" s="8"/>
      <c r="X130" s="8"/>
      <c r="Y130" s="8"/>
      <c r="Z130" s="8"/>
      <c r="AA130" s="8"/>
      <c r="AB130" s="8"/>
      <c r="AC130" s="8"/>
    </row>
    <row r="131" spans="1:29" ht="14.4">
      <c r="A131" s="58"/>
      <c r="B131" s="69">
        <v>101</v>
      </c>
      <c r="C131" s="43" t="s">
        <v>327</v>
      </c>
      <c r="D131" s="69">
        <v>0.72</v>
      </c>
      <c r="E131" s="43">
        <v>0.39781875116437199</v>
      </c>
      <c r="F131" s="71">
        <f t="shared" si="2"/>
        <v>39.781875116437199</v>
      </c>
      <c r="G131" s="84">
        <f t="shared" si="3"/>
        <v>406.96858244115253</v>
      </c>
      <c r="H131" s="43"/>
      <c r="I131" s="8"/>
      <c r="J131" s="8"/>
      <c r="K131" s="8"/>
      <c r="L131" s="8"/>
      <c r="M131" s="8"/>
      <c r="N131" s="8"/>
      <c r="O131" s="8"/>
      <c r="P131" s="8"/>
      <c r="Q131" s="8"/>
      <c r="R131" s="8"/>
      <c r="S131" s="8"/>
      <c r="T131" s="8"/>
      <c r="U131" s="8"/>
      <c r="V131" s="8"/>
      <c r="W131" s="8"/>
      <c r="X131" s="8"/>
      <c r="Y131" s="8"/>
      <c r="Z131" s="8"/>
      <c r="AA131" s="8"/>
      <c r="AB131" s="8"/>
      <c r="AC131" s="8"/>
    </row>
    <row r="132" spans="1:29" ht="14.4">
      <c r="A132" s="58"/>
      <c r="B132" s="69">
        <v>102</v>
      </c>
      <c r="C132" s="43" t="s">
        <v>328</v>
      </c>
      <c r="D132" s="69">
        <v>0.77167689302613096</v>
      </c>
      <c r="E132" s="43">
        <v>0.40405820927111302</v>
      </c>
      <c r="F132" s="71">
        <f t="shared" si="2"/>
        <v>40.4058209271113</v>
      </c>
      <c r="G132" s="84">
        <f t="shared" si="3"/>
        <v>413.35154808434862</v>
      </c>
      <c r="H132" s="43"/>
      <c r="I132" s="8"/>
      <c r="J132" s="8"/>
      <c r="K132" s="8"/>
      <c r="L132" s="8"/>
      <c r="M132" s="8"/>
      <c r="N132" s="8"/>
      <c r="O132" s="8"/>
      <c r="P132" s="8"/>
      <c r="Q132" s="8"/>
      <c r="R132" s="8"/>
      <c r="S132" s="8"/>
      <c r="T132" s="8"/>
      <c r="U132" s="8"/>
      <c r="V132" s="8"/>
      <c r="W132" s="8"/>
      <c r="X132" s="8"/>
      <c r="Y132" s="8"/>
      <c r="Z132" s="8"/>
      <c r="AA132" s="8"/>
      <c r="AB132" s="8"/>
      <c r="AC132" s="8"/>
    </row>
    <row r="133" spans="1:29" ht="14.4">
      <c r="A133" s="58"/>
      <c r="B133" s="69">
        <v>103</v>
      </c>
      <c r="C133" s="43" t="s">
        <v>329</v>
      </c>
      <c r="D133" s="69">
        <v>0.82706281559786499</v>
      </c>
      <c r="E133" s="43">
        <v>0.41031318766434299</v>
      </c>
      <c r="F133" s="71">
        <f t="shared" si="2"/>
        <v>41.031318766434296</v>
      </c>
      <c r="G133" s="84">
        <f t="shared" si="3"/>
        <v>419.75039098062291</v>
      </c>
      <c r="H133" s="43"/>
      <c r="I133" s="8"/>
      <c r="J133" s="8"/>
      <c r="K133" s="8"/>
      <c r="L133" s="8"/>
      <c r="M133" s="8"/>
      <c r="N133" s="8"/>
      <c r="O133" s="8"/>
      <c r="P133" s="8"/>
      <c r="Q133" s="8"/>
      <c r="R133" s="8"/>
      <c r="S133" s="8"/>
      <c r="T133" s="8"/>
      <c r="U133" s="8"/>
      <c r="V133" s="8"/>
      <c r="W133" s="8"/>
      <c r="X133" s="8"/>
      <c r="Y133" s="8"/>
      <c r="Z133" s="8"/>
      <c r="AA133" s="8"/>
      <c r="AB133" s="8"/>
      <c r="AC133" s="8"/>
    </row>
    <row r="134" spans="1:29" ht="14.4">
      <c r="A134" s="58"/>
      <c r="B134" s="69">
        <v>104</v>
      </c>
      <c r="C134" s="43" t="s">
        <v>330</v>
      </c>
      <c r="D134" s="69">
        <v>0.88642397760833902</v>
      </c>
      <c r="E134" s="43">
        <v>0.41658271680349102</v>
      </c>
      <c r="F134" s="71">
        <f t="shared" si="2"/>
        <v>41.658271680349102</v>
      </c>
      <c r="G134" s="84">
        <f t="shared" si="3"/>
        <v>426.16411928997132</v>
      </c>
      <c r="H134" s="43"/>
      <c r="I134" s="8"/>
      <c r="J134" s="8"/>
      <c r="K134" s="8"/>
      <c r="L134" s="8"/>
      <c r="M134" s="8"/>
      <c r="N134" s="8"/>
      <c r="O134" s="8"/>
      <c r="P134" s="8"/>
      <c r="Q134" s="8"/>
      <c r="R134" s="8"/>
      <c r="S134" s="8"/>
      <c r="T134" s="8"/>
      <c r="U134" s="8"/>
      <c r="V134" s="8"/>
      <c r="W134" s="8"/>
      <c r="X134" s="8"/>
      <c r="Y134" s="8"/>
      <c r="Z134" s="8"/>
      <c r="AA134" s="8"/>
      <c r="AB134" s="8"/>
      <c r="AC134" s="8"/>
    </row>
    <row r="135" spans="1:29" ht="14.4">
      <c r="A135" s="58"/>
      <c r="B135" s="69">
        <v>105</v>
      </c>
      <c r="C135" s="43" t="s">
        <v>331</v>
      </c>
      <c r="D135" s="69">
        <v>0.95004569575648301</v>
      </c>
      <c r="E135" s="43">
        <v>0.422865883484005</v>
      </c>
      <c r="F135" s="71">
        <f t="shared" si="2"/>
        <v>42.2865883484005</v>
      </c>
      <c r="G135" s="84">
        <f t="shared" si="3"/>
        <v>432.59179880413711</v>
      </c>
      <c r="H135" s="43"/>
      <c r="I135" s="8"/>
      <c r="J135" s="8"/>
      <c r="K135" s="8"/>
      <c r="L135" s="8"/>
      <c r="M135" s="8"/>
      <c r="N135" s="8"/>
      <c r="O135" s="8"/>
      <c r="P135" s="8"/>
      <c r="Q135" s="8"/>
      <c r="R135" s="8"/>
      <c r="S135" s="8"/>
      <c r="T135" s="8"/>
      <c r="U135" s="8"/>
      <c r="V135" s="8"/>
      <c r="W135" s="8"/>
      <c r="X135" s="8"/>
      <c r="Y135" s="8"/>
      <c r="Z135" s="8"/>
      <c r="AA135" s="8"/>
      <c r="AB135" s="8"/>
      <c r="AC135" s="8"/>
    </row>
    <row r="136" spans="1:29" ht="14.4">
      <c r="A136" s="58"/>
      <c r="B136" s="69">
        <v>106</v>
      </c>
      <c r="C136" s="43" t="s">
        <v>332</v>
      </c>
      <c r="D136" s="69">
        <v>1.0182337649086199</v>
      </c>
      <c r="E136" s="43">
        <v>0.42916182806529701</v>
      </c>
      <c r="F136" s="71">
        <f t="shared" si="2"/>
        <v>42.916182806529704</v>
      </c>
      <c r="G136" s="84">
        <f t="shared" si="3"/>
        <v>439.03255011079887</v>
      </c>
      <c r="H136" s="43"/>
      <c r="I136" s="8"/>
      <c r="J136" s="8"/>
      <c r="K136" s="8"/>
      <c r="L136" s="8"/>
      <c r="M136" s="8"/>
      <c r="N136" s="8"/>
      <c r="O136" s="8"/>
      <c r="P136" s="8"/>
      <c r="Q136" s="8"/>
      <c r="R136" s="8"/>
      <c r="S136" s="8"/>
      <c r="T136" s="8"/>
      <c r="U136" s="8"/>
      <c r="V136" s="8"/>
      <c r="W136" s="8"/>
      <c r="X136" s="8"/>
      <c r="Y136" s="8"/>
      <c r="Z136" s="8"/>
      <c r="AA136" s="8"/>
      <c r="AB136" s="8"/>
      <c r="AC136" s="8"/>
    </row>
    <row r="137" spans="1:29" ht="14.4">
      <c r="A137" s="58"/>
      <c r="B137" s="69">
        <v>107</v>
      </c>
      <c r="C137" s="43" t="s">
        <v>333</v>
      </c>
      <c r="D137" s="69">
        <v>1.09131592788748</v>
      </c>
      <c r="E137" s="43">
        <v>0.43546974182270298</v>
      </c>
      <c r="F137" s="71">
        <f t="shared" si="2"/>
        <v>43.546974182270297</v>
      </c>
      <c r="G137" s="84">
        <f t="shared" si="3"/>
        <v>445.48554588462514</v>
      </c>
      <c r="H137" s="43"/>
      <c r="I137" s="8"/>
      <c r="J137" s="8"/>
      <c r="K137" s="8"/>
      <c r="L137" s="8"/>
      <c r="M137" s="8"/>
      <c r="N137" s="8"/>
      <c r="O137" s="8"/>
      <c r="P137" s="8"/>
      <c r="Q137" s="8"/>
      <c r="R137" s="8"/>
      <c r="S137" s="8"/>
      <c r="T137" s="8"/>
      <c r="U137" s="8"/>
      <c r="V137" s="8"/>
      <c r="W137" s="8"/>
      <c r="X137" s="8"/>
      <c r="Y137" s="8"/>
      <c r="Z137" s="8"/>
      <c r="AA137" s="8"/>
      <c r="AB137" s="8"/>
      <c r="AC137" s="8"/>
    </row>
    <row r="138" spans="1:29" ht="14.4">
      <c r="A138" s="58"/>
      <c r="B138" s="69">
        <v>108</v>
      </c>
      <c r="C138" s="43" t="s">
        <v>334</v>
      </c>
      <c r="D138" s="69">
        <v>1.16964345075297</v>
      </c>
      <c r="E138" s="43">
        <v>0.441788864355805</v>
      </c>
      <c r="F138" s="71">
        <f t="shared" si="2"/>
        <v>44.178886435580502</v>
      </c>
      <c r="G138" s="84">
        <f t="shared" si="3"/>
        <v>451.95000823598849</v>
      </c>
      <c r="H138" s="43"/>
      <c r="I138" s="8"/>
      <c r="J138" s="8"/>
      <c r="K138" s="8"/>
      <c r="L138" s="8"/>
      <c r="M138" s="8"/>
      <c r="N138" s="8"/>
      <c r="O138" s="8"/>
      <c r="P138" s="8"/>
      <c r="Q138" s="8"/>
      <c r="R138" s="8"/>
      <c r="S138" s="8"/>
      <c r="T138" s="8"/>
      <c r="U138" s="8"/>
      <c r="V138" s="8"/>
      <c r="W138" s="8"/>
      <c r="X138" s="8"/>
      <c r="Y138" s="8"/>
      <c r="Z138" s="8"/>
      <c r="AA138" s="8"/>
      <c r="AB138" s="8"/>
      <c r="AC138" s="8"/>
    </row>
    <row r="139" spans="1:29" ht="14.4">
      <c r="A139" s="58"/>
      <c r="B139" s="69">
        <v>109</v>
      </c>
      <c r="C139" s="43" t="s">
        <v>335</v>
      </c>
      <c r="D139" s="69">
        <v>1.2535928111464101</v>
      </c>
      <c r="E139" s="43">
        <v>0.44811848099441098</v>
      </c>
      <c r="F139" s="71">
        <f t="shared" si="2"/>
        <v>44.8118480994411</v>
      </c>
      <c r="G139" s="84">
        <f t="shared" si="3"/>
        <v>458.42520605728242</v>
      </c>
      <c r="H139" s="43"/>
      <c r="I139" s="8"/>
      <c r="J139" s="8"/>
      <c r="K139" s="8"/>
      <c r="L139" s="8"/>
      <c r="M139" s="8"/>
      <c r="N139" s="8"/>
      <c r="O139" s="8"/>
      <c r="P139" s="8"/>
      <c r="Q139" s="8"/>
      <c r="R139" s="8"/>
      <c r="S139" s="8"/>
      <c r="T139" s="8"/>
      <c r="U139" s="8"/>
      <c r="V139" s="8"/>
      <c r="W139" s="8"/>
      <c r="X139" s="8"/>
      <c r="Y139" s="8"/>
      <c r="Z139" s="8"/>
      <c r="AA139" s="8"/>
      <c r="AB139" s="8"/>
      <c r="AC139" s="8"/>
    </row>
    <row r="140" spans="1:29" ht="14.4">
      <c r="A140" s="58"/>
      <c r="B140" s="69">
        <v>110</v>
      </c>
      <c r="C140" s="43" t="s">
        <v>336</v>
      </c>
      <c r="D140" s="69">
        <v>1.3435675078130001</v>
      </c>
      <c r="E140" s="43">
        <v>0.45445792056314199</v>
      </c>
      <c r="F140" s="71">
        <f t="shared" si="2"/>
        <v>45.445792056314197</v>
      </c>
      <c r="G140" s="84">
        <f t="shared" si="3"/>
        <v>464.91045273609427</v>
      </c>
      <c r="H140" s="43"/>
      <c r="I140" s="8"/>
      <c r="J140" s="8"/>
      <c r="K140" s="8"/>
      <c r="L140" s="8"/>
      <c r="M140" s="8"/>
      <c r="N140" s="8"/>
      <c r="O140" s="8"/>
      <c r="P140" s="8"/>
      <c r="Q140" s="8"/>
      <c r="R140" s="8"/>
      <c r="S140" s="8"/>
      <c r="T140" s="8"/>
      <c r="U140" s="8"/>
      <c r="V140" s="8"/>
      <c r="W140" s="8"/>
      <c r="X140" s="8"/>
      <c r="Y140" s="8"/>
      <c r="Z140" s="8"/>
      <c r="AA140" s="8"/>
      <c r="AB140" s="8"/>
      <c r="AC140" s="8"/>
    </row>
    <row r="141" spans="1:29" ht="14.4">
      <c r="A141" s="58"/>
      <c r="B141" s="69">
        <v>111</v>
      </c>
      <c r="C141" s="43" t="s">
        <v>337</v>
      </c>
      <c r="D141" s="69">
        <v>1.44</v>
      </c>
      <c r="E141" s="43">
        <v>0.46080655270816101</v>
      </c>
      <c r="F141" s="71">
        <f t="shared" si="2"/>
        <v>46.080655270816102</v>
      </c>
      <c r="G141" s="84">
        <f t="shared" si="3"/>
        <v>471.40510342044871</v>
      </c>
      <c r="H141" s="43"/>
      <c r="I141" s="8"/>
      <c r="J141" s="8"/>
      <c r="K141" s="8"/>
      <c r="L141" s="8"/>
      <c r="M141" s="8"/>
      <c r="N141" s="8"/>
      <c r="O141" s="8"/>
      <c r="P141" s="8"/>
      <c r="Q141" s="8"/>
      <c r="R141" s="8"/>
      <c r="S141" s="8"/>
      <c r="T141" s="8"/>
      <c r="U141" s="8"/>
      <c r="V141" s="8"/>
      <c r="W141" s="8"/>
      <c r="X141" s="8"/>
      <c r="Y141" s="8"/>
      <c r="Z141" s="8"/>
      <c r="AA141" s="8"/>
      <c r="AB141" s="8"/>
      <c r="AC141" s="8"/>
    </row>
    <row r="142" spans="1:29" ht="14.4">
      <c r="A142" s="58"/>
      <c r="B142" s="69">
        <v>112</v>
      </c>
      <c r="C142" s="43" t="s">
        <v>338</v>
      </c>
      <c r="D142" s="69">
        <v>1.5433537860522599</v>
      </c>
      <c r="E142" s="43">
        <v>0.46716378595694202</v>
      </c>
      <c r="F142" s="71">
        <f t="shared" si="2"/>
        <v>46.716378595694202</v>
      </c>
      <c r="G142" s="84">
        <f t="shared" si="3"/>
        <v>477.9085530339517</v>
      </c>
      <c r="H142" s="43"/>
      <c r="I142" s="8"/>
      <c r="J142" s="8"/>
      <c r="K142" s="8"/>
      <c r="L142" s="8"/>
      <c r="M142" s="8"/>
      <c r="N142" s="8"/>
      <c r="O142" s="8"/>
      <c r="P142" s="8"/>
      <c r="Q142" s="8"/>
      <c r="R142" s="8"/>
      <c r="S142" s="8"/>
      <c r="T142" s="8"/>
      <c r="U142" s="8"/>
      <c r="V142" s="8"/>
      <c r="W142" s="8"/>
      <c r="X142" s="8"/>
      <c r="Y142" s="8"/>
      <c r="Z142" s="8"/>
      <c r="AA142" s="8"/>
      <c r="AB142" s="8"/>
      <c r="AC142" s="8"/>
    </row>
    <row r="143" spans="1:29" ht="14.4">
      <c r="A143" s="58"/>
      <c r="B143" s="69">
        <v>113</v>
      </c>
      <c r="C143" s="43" t="s">
        <v>339</v>
      </c>
      <c r="D143" s="69">
        <v>1.65412563119573</v>
      </c>
      <c r="E143" s="43">
        <v>0.47352906535703398</v>
      </c>
      <c r="F143" s="71">
        <f t="shared" si="2"/>
        <v>47.352906535703397</v>
      </c>
      <c r="G143" s="84">
        <f t="shared" si="3"/>
        <v>484.42023386024579</v>
      </c>
      <c r="H143" s="43"/>
      <c r="I143" s="8"/>
      <c r="J143" s="8"/>
      <c r="K143" s="8"/>
      <c r="L143" s="8"/>
      <c r="M143" s="8"/>
      <c r="N143" s="8"/>
      <c r="O143" s="8"/>
      <c r="P143" s="8"/>
      <c r="Q143" s="8"/>
      <c r="R143" s="8"/>
      <c r="S143" s="8"/>
      <c r="T143" s="8"/>
      <c r="U143" s="8"/>
      <c r="V143" s="8"/>
      <c r="W143" s="8"/>
      <c r="X143" s="8"/>
      <c r="Y143" s="8"/>
      <c r="Z143" s="8"/>
      <c r="AA143" s="8"/>
      <c r="AB143" s="8"/>
      <c r="AC143" s="8"/>
    </row>
    <row r="144" spans="1:29" ht="14.4">
      <c r="A144" s="58"/>
      <c r="B144" s="69">
        <v>114</v>
      </c>
      <c r="C144" s="43" t="s">
        <v>340</v>
      </c>
      <c r="D144" s="69">
        <v>1.77284795521667</v>
      </c>
      <c r="E144" s="43">
        <v>0.47990187048961802</v>
      </c>
      <c r="F144" s="71">
        <f t="shared" si="2"/>
        <v>47.990187048961801</v>
      </c>
      <c r="G144" s="84">
        <f t="shared" si="3"/>
        <v>490.93961351087921</v>
      </c>
      <c r="H144" s="43"/>
      <c r="I144" s="8"/>
      <c r="J144" s="8"/>
      <c r="K144" s="8"/>
      <c r="L144" s="8"/>
      <c r="M144" s="8"/>
      <c r="N144" s="8"/>
      <c r="O144" s="8"/>
      <c r="P144" s="8"/>
      <c r="Q144" s="8"/>
      <c r="R144" s="8"/>
      <c r="S144" s="8"/>
      <c r="T144" s="8"/>
      <c r="U144" s="8"/>
      <c r="V144" s="8"/>
      <c r="W144" s="8"/>
      <c r="X144" s="8"/>
      <c r="Y144" s="8"/>
      <c r="Z144" s="8"/>
      <c r="AA144" s="8"/>
      <c r="AB144" s="8"/>
      <c r="AC144" s="8"/>
    </row>
    <row r="145" spans="1:29" ht="14.4">
      <c r="A145" s="58"/>
      <c r="B145" s="69">
        <v>115</v>
      </c>
      <c r="C145" s="43" t="s">
        <v>341</v>
      </c>
      <c r="D145" s="69">
        <v>1.90009139151296</v>
      </c>
      <c r="E145" s="43">
        <v>0.48628171347897797</v>
      </c>
      <c r="F145" s="71">
        <f t="shared" si="2"/>
        <v>48.628171347897798</v>
      </c>
      <c r="G145" s="84">
        <f t="shared" si="3"/>
        <v>497.46619288899444</v>
      </c>
      <c r="H145" s="43"/>
      <c r="I145" s="8"/>
      <c r="J145" s="8"/>
      <c r="K145" s="8"/>
      <c r="L145" s="8"/>
      <c r="M145" s="8"/>
      <c r="N145" s="8"/>
      <c r="O145" s="8"/>
      <c r="P145" s="8"/>
      <c r="Q145" s="8"/>
      <c r="R145" s="8"/>
      <c r="S145" s="8"/>
      <c r="T145" s="8"/>
      <c r="U145" s="8"/>
      <c r="V145" s="8"/>
      <c r="W145" s="8"/>
      <c r="X145" s="8"/>
      <c r="Y145" s="8"/>
      <c r="Z145" s="8"/>
      <c r="AA145" s="8"/>
      <c r="AB145" s="8"/>
      <c r="AC145" s="8"/>
    </row>
    <row r="146" spans="1:29" ht="14.4">
      <c r="A146" s="58"/>
      <c r="B146" s="69">
        <v>116</v>
      </c>
      <c r="C146" s="43" t="s">
        <v>342</v>
      </c>
      <c r="D146" s="69">
        <v>2.0364675298172501</v>
      </c>
      <c r="E146" s="43">
        <v>0.49266813697565098</v>
      </c>
      <c r="F146" s="71">
        <f t="shared" si="2"/>
        <v>49.266813697565098</v>
      </c>
      <c r="G146" s="84">
        <f t="shared" si="3"/>
        <v>503.99950412609098</v>
      </c>
      <c r="H146" s="43"/>
      <c r="I146" s="8"/>
      <c r="J146" s="8"/>
      <c r="K146" s="8"/>
      <c r="L146" s="8"/>
      <c r="M146" s="8"/>
      <c r="N146" s="8"/>
      <c r="O146" s="8"/>
      <c r="P146" s="8"/>
      <c r="Q146" s="8"/>
      <c r="R146" s="8"/>
      <c r="S146" s="8"/>
      <c r="T146" s="8"/>
      <c r="U146" s="8"/>
      <c r="V146" s="8"/>
      <c r="W146" s="8"/>
      <c r="X146" s="8"/>
      <c r="Y146" s="8"/>
      <c r="Z146" s="8"/>
      <c r="AA146" s="8"/>
      <c r="AB146" s="8"/>
      <c r="AC146" s="8"/>
    </row>
    <row r="147" spans="1:29" ht="14.4">
      <c r="A147" s="58"/>
      <c r="B147" s="69">
        <v>117</v>
      </c>
      <c r="C147" s="43" t="s">
        <v>343</v>
      </c>
      <c r="D147" s="69">
        <v>2.1826318557749702</v>
      </c>
      <c r="E147" s="43">
        <v>0.49906071262468799</v>
      </c>
      <c r="F147" s="71">
        <f t="shared" si="2"/>
        <v>49.906071262468799</v>
      </c>
      <c r="G147" s="84">
        <f t="shared" si="3"/>
        <v>510.53910901505583</v>
      </c>
      <c r="H147" s="43"/>
      <c r="I147" s="8"/>
      <c r="J147" s="8"/>
      <c r="K147" s="8"/>
      <c r="L147" s="8"/>
      <c r="M147" s="8"/>
      <c r="N147" s="8"/>
      <c r="O147" s="8"/>
      <c r="P147" s="8"/>
      <c r="Q147" s="8"/>
      <c r="R147" s="8"/>
      <c r="S147" s="8"/>
      <c r="T147" s="8"/>
      <c r="U147" s="8"/>
      <c r="V147" s="8"/>
      <c r="W147" s="8"/>
      <c r="X147" s="8"/>
      <c r="Y147" s="8"/>
      <c r="Z147" s="8"/>
      <c r="AA147" s="8"/>
      <c r="AB147" s="8"/>
      <c r="AC147" s="8"/>
    </row>
    <row r="148" spans="1:29" ht="14.4">
      <c r="A148" s="58"/>
      <c r="B148" s="69">
        <v>118</v>
      </c>
      <c r="C148" s="43" t="s">
        <v>344</v>
      </c>
      <c r="D148" s="69">
        <v>2.3392869015059499</v>
      </c>
      <c r="E148" s="43">
        <v>0.50545903913076295</v>
      </c>
      <c r="F148" s="71">
        <f t="shared" si="2"/>
        <v>50.545903913076295</v>
      </c>
      <c r="G148" s="84">
        <f t="shared" si="3"/>
        <v>517.08459703077051</v>
      </c>
      <c r="H148" s="43"/>
      <c r="I148" s="8"/>
      <c r="J148" s="8"/>
      <c r="K148" s="8"/>
      <c r="L148" s="8"/>
      <c r="M148" s="8"/>
      <c r="N148" s="8"/>
      <c r="O148" s="8"/>
      <c r="P148" s="8"/>
      <c r="Q148" s="8"/>
      <c r="R148" s="8"/>
      <c r="S148" s="8"/>
      <c r="T148" s="8"/>
      <c r="U148" s="8"/>
      <c r="V148" s="8"/>
      <c r="W148" s="8"/>
      <c r="X148" s="8"/>
      <c r="Y148" s="8"/>
      <c r="Z148" s="8"/>
      <c r="AA148" s="8"/>
      <c r="AB148" s="8"/>
      <c r="AC148" s="8"/>
    </row>
    <row r="149" spans="1:29" ht="14.4">
      <c r="A149" s="58"/>
      <c r="B149" s="69">
        <v>119</v>
      </c>
      <c r="C149" s="43" t="s">
        <v>345</v>
      </c>
      <c r="D149" s="69">
        <v>2.5071856222928299</v>
      </c>
      <c r="E149" s="43">
        <v>0.51186274067013604</v>
      </c>
      <c r="F149" s="71">
        <f t="shared" si="2"/>
        <v>51.186274067013606</v>
      </c>
      <c r="G149" s="84">
        <f t="shared" si="3"/>
        <v>523.63558370554915</v>
      </c>
      <c r="H149" s="43"/>
      <c r="I149" s="8"/>
      <c r="J149" s="8"/>
      <c r="K149" s="8"/>
      <c r="L149" s="8"/>
      <c r="M149" s="8"/>
      <c r="N149" s="8"/>
      <c r="O149" s="8"/>
      <c r="P149" s="8"/>
      <c r="Q149" s="8"/>
      <c r="R149" s="8"/>
      <c r="S149" s="8"/>
      <c r="T149" s="8"/>
      <c r="U149" s="8"/>
      <c r="V149" s="8"/>
      <c r="W149" s="8"/>
      <c r="X149" s="8"/>
      <c r="Y149" s="8"/>
      <c r="Z149" s="8"/>
      <c r="AA149" s="8"/>
      <c r="AB149" s="8"/>
      <c r="AC149" s="8"/>
    </row>
    <row r="150" spans="1:29" ht="14.4">
      <c r="A150" s="58"/>
      <c r="B150" s="69">
        <v>120</v>
      </c>
      <c r="C150" s="43" t="s">
        <v>346</v>
      </c>
      <c r="D150" s="69">
        <v>2.6871350156260001</v>
      </c>
      <c r="E150" s="43">
        <v>0.51827146553806303</v>
      </c>
      <c r="F150" s="71">
        <f t="shared" si="2"/>
        <v>51.827146553806301</v>
      </c>
      <c r="G150" s="84">
        <f t="shared" si="3"/>
        <v>530.19170924543846</v>
      </c>
      <c r="H150" s="43"/>
      <c r="I150" s="8"/>
      <c r="J150" s="8"/>
      <c r="K150" s="8"/>
      <c r="L150" s="8"/>
      <c r="M150" s="8"/>
      <c r="N150" s="8"/>
      <c r="O150" s="8"/>
      <c r="P150" s="8"/>
      <c r="Q150" s="8"/>
      <c r="R150" s="8"/>
      <c r="S150" s="8"/>
      <c r="T150" s="8"/>
      <c r="U150" s="8"/>
      <c r="V150" s="8"/>
      <c r="W150" s="8"/>
      <c r="X150" s="8"/>
      <c r="Y150" s="8"/>
      <c r="Z150" s="8"/>
      <c r="AA150" s="8"/>
      <c r="AB150" s="8"/>
      <c r="AC150" s="8"/>
    </row>
    <row r="151" spans="1:29" ht="14.4">
      <c r="A151" s="58"/>
      <c r="B151" s="69">
        <v>121</v>
      </c>
      <c r="C151" s="43" t="s">
        <v>347</v>
      </c>
      <c r="D151" s="69">
        <v>2.88</v>
      </c>
      <c r="E151" s="43">
        <v>0.52468488436523897</v>
      </c>
      <c r="F151" s="71">
        <f t="shared" si="2"/>
        <v>52.468488436523899</v>
      </c>
      <c r="G151" s="84">
        <f t="shared" si="3"/>
        <v>536.75263670563947</v>
      </c>
      <c r="H151" s="43"/>
      <c r="I151" s="8"/>
      <c r="J151" s="8"/>
      <c r="K151" s="8"/>
      <c r="L151" s="8"/>
      <c r="M151" s="8"/>
      <c r="N151" s="8"/>
      <c r="O151" s="8"/>
      <c r="P151" s="8"/>
      <c r="Q151" s="8"/>
      <c r="R151" s="8"/>
      <c r="S151" s="8"/>
      <c r="T151" s="8"/>
      <c r="U151" s="8"/>
      <c r="V151" s="8"/>
      <c r="W151" s="8"/>
      <c r="X151" s="8"/>
      <c r="Y151" s="8"/>
      <c r="Z151" s="8"/>
      <c r="AA151" s="8"/>
      <c r="AB151" s="8"/>
      <c r="AC151" s="8"/>
    </row>
    <row r="152" spans="1:29" ht="14.4">
      <c r="A152" s="58"/>
      <c r="B152" s="69">
        <v>122</v>
      </c>
      <c r="C152" s="43" t="s">
        <v>348</v>
      </c>
      <c r="D152" s="69">
        <v>3.0867075721045198</v>
      </c>
      <c r="E152" s="43">
        <v>0.53110268906259706</v>
      </c>
      <c r="F152" s="71">
        <f t="shared" si="2"/>
        <v>53.110268906259705</v>
      </c>
      <c r="G152" s="84">
        <f t="shared" si="3"/>
        <v>543.31805091103683</v>
      </c>
      <c r="H152" s="43"/>
      <c r="I152" s="8"/>
      <c r="J152" s="8"/>
      <c r="K152" s="8"/>
      <c r="L152" s="8"/>
      <c r="M152" s="8"/>
      <c r="N152" s="8"/>
      <c r="O152" s="8"/>
      <c r="P152" s="8"/>
      <c r="Q152" s="8"/>
      <c r="R152" s="8"/>
      <c r="S152" s="8"/>
      <c r="T152" s="8"/>
      <c r="U152" s="8"/>
      <c r="V152" s="8"/>
      <c r="W152" s="8"/>
      <c r="X152" s="8"/>
      <c r="Y152" s="8"/>
      <c r="Z152" s="8"/>
      <c r="AA152" s="8"/>
      <c r="AB152" s="8"/>
      <c r="AC152" s="8"/>
    </row>
    <row r="153" spans="1:29" ht="14.4">
      <c r="A153" s="58"/>
      <c r="B153" s="69">
        <v>123</v>
      </c>
      <c r="C153" s="43" t="s">
        <v>349</v>
      </c>
      <c r="D153" s="69">
        <v>3.3082512623914599</v>
      </c>
      <c r="E153" s="43">
        <v>0.53752459132282504</v>
      </c>
      <c r="F153" s="71">
        <f t="shared" si="2"/>
        <v>53.752459132282503</v>
      </c>
      <c r="G153" s="84">
        <f t="shared" si="3"/>
        <v>549.88765692325001</v>
      </c>
      <c r="H153" s="43"/>
      <c r="I153" s="8"/>
      <c r="J153" s="8"/>
      <c r="K153" s="8"/>
      <c r="L153" s="8"/>
      <c r="M153" s="8"/>
      <c r="N153" s="8"/>
      <c r="O153" s="8"/>
      <c r="P153" s="8"/>
      <c r="Q153" s="8"/>
      <c r="R153" s="8"/>
      <c r="S153" s="8"/>
      <c r="T153" s="8"/>
      <c r="U153" s="8"/>
      <c r="V153" s="8"/>
      <c r="W153" s="8"/>
      <c r="X153" s="8"/>
      <c r="Y153" s="8"/>
      <c r="Z153" s="8"/>
      <c r="AA153" s="8"/>
      <c r="AB153" s="8"/>
      <c r="AC153" s="8"/>
    </row>
    <row r="154" spans="1:29" ht="14.4">
      <c r="A154" s="58"/>
      <c r="B154" s="69">
        <v>124</v>
      </c>
      <c r="C154" s="43" t="s">
        <v>350</v>
      </c>
      <c r="D154" s="69">
        <v>3.5456959104333499</v>
      </c>
      <c r="E154" s="43">
        <v>0.54395032147938804</v>
      </c>
      <c r="F154" s="71">
        <f t="shared" si="2"/>
        <v>54.395032147938807</v>
      </c>
      <c r="G154" s="84">
        <f t="shared" si="3"/>
        <v>556.46117887341393</v>
      </c>
      <c r="H154" s="43"/>
      <c r="I154" s="8"/>
      <c r="J154" s="8"/>
      <c r="K154" s="8"/>
      <c r="L154" s="8"/>
      <c r="M154" s="8"/>
      <c r="N154" s="8"/>
      <c r="O154" s="8"/>
      <c r="P154" s="8"/>
      <c r="Q154" s="8"/>
      <c r="R154" s="8"/>
      <c r="S154" s="8"/>
      <c r="T154" s="8"/>
      <c r="U154" s="8"/>
      <c r="V154" s="8"/>
      <c r="W154" s="8"/>
      <c r="X154" s="8"/>
      <c r="Y154" s="8"/>
      <c r="Z154" s="8"/>
      <c r="AA154" s="8"/>
      <c r="AB154" s="8"/>
      <c r="AC154" s="8"/>
    </row>
    <row r="155" spans="1:29" ht="14.4">
      <c r="A155" s="58"/>
      <c r="B155" s="69">
        <v>125</v>
      </c>
      <c r="C155" s="43" t="s">
        <v>351</v>
      </c>
      <c r="D155" s="69">
        <v>3.8001827830259298</v>
      </c>
      <c r="E155" s="43">
        <v>0.55037962731274004</v>
      </c>
      <c r="F155" s="71">
        <f t="shared" si="2"/>
        <v>55.037962731274007</v>
      </c>
      <c r="G155" s="84">
        <f t="shared" si="3"/>
        <v>563.03835874093306</v>
      </c>
      <c r="H155" s="43"/>
      <c r="I155" s="8"/>
      <c r="J155" s="8"/>
      <c r="K155" s="8"/>
      <c r="L155" s="8"/>
      <c r="M155" s="8"/>
      <c r="N155" s="8"/>
      <c r="O155" s="8"/>
      <c r="P155" s="8"/>
      <c r="Q155" s="8"/>
      <c r="R155" s="8"/>
      <c r="S155" s="8"/>
      <c r="T155" s="8"/>
      <c r="U155" s="8"/>
      <c r="V155" s="8"/>
      <c r="W155" s="8"/>
      <c r="X155" s="8"/>
      <c r="Y155" s="8"/>
      <c r="Z155" s="8"/>
      <c r="AA155" s="8"/>
      <c r="AB155" s="8"/>
      <c r="AC155" s="8"/>
    </row>
    <row r="156" spans="1:29" ht="14.4">
      <c r="A156" s="58"/>
      <c r="B156" s="69">
        <v>126</v>
      </c>
      <c r="C156" s="43" t="s">
        <v>352</v>
      </c>
      <c r="D156" s="69">
        <v>4.07293505963451</v>
      </c>
      <c r="E156" s="43">
        <v>0.55681227295034097</v>
      </c>
      <c r="F156" s="71">
        <f t="shared" si="2"/>
        <v>55.681227295034098</v>
      </c>
      <c r="G156" s="84">
        <f t="shared" si="3"/>
        <v>569.61895522819884</v>
      </c>
      <c r="H156" s="43"/>
      <c r="I156" s="8"/>
      <c r="J156" s="8"/>
      <c r="K156" s="8"/>
      <c r="L156" s="8"/>
      <c r="M156" s="8"/>
      <c r="N156" s="8"/>
      <c r="O156" s="8"/>
      <c r="P156" s="8"/>
      <c r="Q156" s="8"/>
      <c r="R156" s="8"/>
      <c r="S156" s="8"/>
      <c r="T156" s="8"/>
      <c r="U156" s="8"/>
      <c r="V156" s="8"/>
      <c r="W156" s="8"/>
      <c r="X156" s="8"/>
      <c r="Y156" s="8"/>
      <c r="Z156" s="8"/>
      <c r="AA156" s="8"/>
      <c r="AB156" s="8"/>
      <c r="AC156" s="8"/>
    </row>
    <row r="157" spans="1:29" ht="14.4">
      <c r="A157" s="58"/>
      <c r="B157" s="69">
        <v>127</v>
      </c>
      <c r="C157" s="43" t="s">
        <v>353</v>
      </c>
      <c r="D157" s="69">
        <v>4.3652637115499404</v>
      </c>
      <c r="E157" s="43">
        <v>0.56324803786121402</v>
      </c>
      <c r="F157" s="71">
        <f t="shared" si="2"/>
        <v>56.3248037861214</v>
      </c>
      <c r="G157" s="84">
        <f t="shared" si="3"/>
        <v>576.20274273202199</v>
      </c>
      <c r="H157" s="43"/>
      <c r="I157" s="8"/>
      <c r="J157" s="8"/>
      <c r="K157" s="8"/>
      <c r="L157" s="8"/>
      <c r="M157" s="8"/>
      <c r="N157" s="8"/>
      <c r="O157" s="8"/>
      <c r="P157" s="8"/>
      <c r="Q157" s="8"/>
      <c r="R157" s="8"/>
      <c r="S157" s="8"/>
      <c r="T157" s="8"/>
      <c r="U157" s="8"/>
      <c r="V157" s="8"/>
      <c r="W157" s="8"/>
      <c r="X157" s="8"/>
      <c r="Y157" s="8"/>
      <c r="Z157" s="8"/>
      <c r="AA157" s="8"/>
      <c r="AB157" s="8"/>
      <c r="AC157" s="8"/>
    </row>
    <row r="158" spans="1:29" ht="14.4">
      <c r="A158" s="58"/>
      <c r="B158" s="69">
        <v>128</v>
      </c>
      <c r="C158" s="43" t="s">
        <v>354</v>
      </c>
      <c r="D158" s="69">
        <v>4.6785738030119104</v>
      </c>
      <c r="E158" s="43">
        <v>0.56968671588348896</v>
      </c>
      <c r="F158" s="71">
        <f t="shared" si="2"/>
        <v>56.968671588348897</v>
      </c>
      <c r="G158" s="84">
        <f t="shared" si="3"/>
        <v>582.78951034880924</v>
      </c>
      <c r="H158" s="43"/>
      <c r="I158" s="8"/>
      <c r="J158" s="8"/>
      <c r="K158" s="8"/>
      <c r="L158" s="8"/>
      <c r="M158" s="8"/>
      <c r="N158" s="8"/>
      <c r="O158" s="8"/>
      <c r="P158" s="8"/>
      <c r="Q158" s="8"/>
      <c r="R158" s="8"/>
      <c r="S158" s="8"/>
      <c r="T158" s="8"/>
      <c r="U158" s="8"/>
      <c r="V158" s="8"/>
      <c r="W158" s="8"/>
      <c r="X158" s="8"/>
      <c r="Y158" s="8"/>
      <c r="Z158" s="8"/>
      <c r="AA158" s="8"/>
      <c r="AB158" s="8"/>
      <c r="AC158" s="8"/>
    </row>
    <row r="159" spans="1:29" ht="14.4">
      <c r="A159" s="58"/>
      <c r="B159" s="69">
        <v>129</v>
      </c>
      <c r="C159" s="43" t="s">
        <v>355</v>
      </c>
      <c r="D159" s="69">
        <v>5.0143712445856696</v>
      </c>
      <c r="E159" s="43">
        <v>0.57612811434302802</v>
      </c>
      <c r="F159" s="71">
        <f t="shared" si="2"/>
        <v>57.612811434302799</v>
      </c>
      <c r="G159" s="84">
        <f t="shared" si="3"/>
        <v>589.37906097291761</v>
      </c>
      <c r="H159" s="43"/>
      <c r="I159" s="8"/>
      <c r="J159" s="8"/>
      <c r="K159" s="8"/>
      <c r="L159" s="8"/>
      <c r="M159" s="8"/>
      <c r="N159" s="8"/>
      <c r="O159" s="8"/>
      <c r="P159" s="8"/>
      <c r="Q159" s="8"/>
      <c r="R159" s="8"/>
      <c r="S159" s="8"/>
      <c r="T159" s="8"/>
      <c r="U159" s="8"/>
      <c r="V159" s="8"/>
      <c r="W159" s="8"/>
      <c r="X159" s="8"/>
      <c r="Y159" s="8"/>
      <c r="Z159" s="8"/>
      <c r="AA159" s="8"/>
      <c r="AB159" s="8"/>
      <c r="AC159" s="8"/>
    </row>
    <row r="160" spans="1:29" ht="14.4">
      <c r="A160" s="58"/>
      <c r="B160" s="69">
        <v>130</v>
      </c>
      <c r="C160" s="43" t="s">
        <v>356</v>
      </c>
      <c r="D160" s="69">
        <v>5.37427003125201</v>
      </c>
      <c r="E160" s="43">
        <v>0.58257205309848503</v>
      </c>
      <c r="F160" s="71">
        <f t="shared" si="2"/>
        <v>58.257205309848501</v>
      </c>
      <c r="G160" s="84">
        <f t="shared" si="3"/>
        <v>595.97121031975018</v>
      </c>
      <c r="H160" s="43"/>
      <c r="I160" s="8"/>
      <c r="J160" s="8"/>
      <c r="K160" s="8"/>
      <c r="L160" s="8"/>
      <c r="M160" s="8"/>
      <c r="N160" s="8"/>
      <c r="O160" s="8"/>
      <c r="P160" s="8"/>
      <c r="Q160" s="8"/>
      <c r="R160" s="8"/>
      <c r="S160" s="8"/>
      <c r="T160" s="8"/>
      <c r="U160" s="8"/>
      <c r="V160" s="8"/>
      <c r="W160" s="8"/>
      <c r="X160" s="8"/>
      <c r="Y160" s="8"/>
      <c r="Z160" s="8"/>
      <c r="AA160" s="8"/>
      <c r="AB160" s="8"/>
      <c r="AC160" s="8"/>
    </row>
    <row r="161" spans="1:29" ht="14.4">
      <c r="A161" s="58"/>
      <c r="B161" s="69">
        <v>131</v>
      </c>
      <c r="C161" s="43" t="s">
        <v>357</v>
      </c>
      <c r="D161" s="69">
        <v>5.76</v>
      </c>
      <c r="E161" s="43">
        <v>0.58901836387713302</v>
      </c>
      <c r="F161" s="71">
        <f t="shared" si="2"/>
        <v>58.901836387713303</v>
      </c>
      <c r="G161" s="84">
        <f t="shared" si="3"/>
        <v>602.56578624630708</v>
      </c>
      <c r="H161" s="43"/>
      <c r="I161" s="8"/>
      <c r="J161" s="8"/>
      <c r="K161" s="8"/>
      <c r="L161" s="8"/>
      <c r="M161" s="8"/>
      <c r="N161" s="8"/>
      <c r="O161" s="8"/>
      <c r="P161" s="8"/>
      <c r="Q161" s="8"/>
      <c r="R161" s="8"/>
      <c r="S161" s="8"/>
      <c r="T161" s="8"/>
      <c r="U161" s="8"/>
      <c r="V161" s="8"/>
      <c r="W161" s="8"/>
      <c r="X161" s="8"/>
      <c r="Y161" s="8"/>
      <c r="Z161" s="8"/>
      <c r="AA161" s="8"/>
      <c r="AB161" s="8"/>
      <c r="AC161" s="8"/>
    </row>
    <row r="162" spans="1:29" ht="14.4">
      <c r="A162" s="58"/>
      <c r="B162" s="69">
        <v>132</v>
      </c>
      <c r="C162" s="43" t="s">
        <v>358</v>
      </c>
      <c r="D162" s="69">
        <v>6.1734151442090397</v>
      </c>
      <c r="E162" s="43">
        <v>0.59546688938479597</v>
      </c>
      <c r="F162" s="71">
        <f t="shared" si="2"/>
        <v>59.546688938479598</v>
      </c>
      <c r="G162" s="84">
        <f t="shared" si="3"/>
        <v>609.16262784064622</v>
      </c>
      <c r="H162" s="43"/>
      <c r="I162" s="8"/>
      <c r="J162" s="8"/>
      <c r="K162" s="8"/>
      <c r="L162" s="8"/>
      <c r="M162" s="8"/>
      <c r="N162" s="8"/>
      <c r="O162" s="8"/>
      <c r="P162" s="8"/>
      <c r="Q162" s="8"/>
      <c r="R162" s="8"/>
      <c r="S162" s="8"/>
      <c r="T162" s="8"/>
      <c r="U162" s="8"/>
      <c r="V162" s="8"/>
      <c r="W162" s="8"/>
      <c r="X162" s="8"/>
      <c r="Y162" s="8"/>
      <c r="Z162" s="8"/>
      <c r="AA162" s="8"/>
      <c r="AB162" s="8"/>
      <c r="AC162" s="8"/>
    </row>
    <row r="163" spans="1:29" ht="14.4">
      <c r="A163" s="58"/>
      <c r="B163" s="69">
        <v>133</v>
      </c>
      <c r="C163" s="43" t="s">
        <v>359</v>
      </c>
      <c r="D163" s="69">
        <v>6.6165025247829199</v>
      </c>
      <c r="E163" s="43">
        <v>0.60191748269740897</v>
      </c>
      <c r="F163" s="71">
        <f t="shared" si="2"/>
        <v>60.191748269740899</v>
      </c>
      <c r="G163" s="84">
        <f t="shared" si="3"/>
        <v>615.76158479944934</v>
      </c>
      <c r="H163" s="43"/>
      <c r="I163" s="8"/>
      <c r="J163" s="8"/>
      <c r="K163" s="8"/>
      <c r="L163" s="8"/>
      <c r="M163" s="8"/>
      <c r="N163" s="8"/>
      <c r="O163" s="8"/>
      <c r="P163" s="8"/>
      <c r="Q163" s="8"/>
      <c r="R163" s="8"/>
      <c r="S163" s="8"/>
      <c r="T163" s="8"/>
      <c r="U163" s="8"/>
      <c r="V163" s="8"/>
      <c r="W163" s="8"/>
      <c r="X163" s="8"/>
      <c r="Y163" s="8"/>
      <c r="Z163" s="8"/>
      <c r="AA163" s="8"/>
      <c r="AB163" s="8"/>
      <c r="AC163" s="8"/>
    </row>
    <row r="164" spans="1:29" ht="14.4">
      <c r="A164" s="58"/>
      <c r="B164" s="69">
        <v>134</v>
      </c>
      <c r="C164" s="43" t="s">
        <v>360</v>
      </c>
      <c r="D164" s="69">
        <v>7.0913918208667104</v>
      </c>
      <c r="E164" s="43">
        <v>0.60837000652074502</v>
      </c>
      <c r="F164" s="71">
        <f t="shared" si="2"/>
        <v>60.837000652074501</v>
      </c>
      <c r="G164" s="84">
        <f t="shared" si="3"/>
        <v>622.36251667072213</v>
      </c>
      <c r="H164" s="43"/>
      <c r="I164" s="8"/>
      <c r="J164" s="8"/>
      <c r="K164" s="8"/>
      <c r="L164" s="8"/>
      <c r="M164" s="8"/>
      <c r="N164" s="8"/>
      <c r="O164" s="8"/>
      <c r="P164" s="8"/>
      <c r="Q164" s="8"/>
      <c r="R164" s="8"/>
      <c r="S164" s="8"/>
      <c r="T164" s="8"/>
      <c r="U164" s="8"/>
      <c r="V164" s="8"/>
      <c r="W164" s="8"/>
      <c r="X164" s="8"/>
      <c r="Y164" s="8"/>
      <c r="Z164" s="8"/>
      <c r="AA164" s="8"/>
      <c r="AB164" s="8"/>
      <c r="AC164" s="8"/>
    </row>
    <row r="165" spans="1:29" ht="14.4">
      <c r="A165" s="58"/>
      <c r="B165" s="69">
        <v>135</v>
      </c>
      <c r="C165" s="43" t="s">
        <v>361</v>
      </c>
      <c r="D165" s="69">
        <v>7.6003655660518703</v>
      </c>
      <c r="E165" s="43">
        <v>0.614824332622946</v>
      </c>
      <c r="F165" s="71">
        <f t="shared" si="2"/>
        <v>61.482433262294599</v>
      </c>
      <c r="G165" s="84">
        <f t="shared" si="3"/>
        <v>628.9652922732738</v>
      </c>
      <c r="H165" s="43"/>
      <c r="I165" s="8"/>
      <c r="J165" s="8"/>
      <c r="K165" s="8"/>
      <c r="L165" s="8"/>
      <c r="M165" s="8"/>
      <c r="N165" s="8"/>
      <c r="O165" s="8"/>
      <c r="P165" s="8"/>
      <c r="Q165" s="8"/>
      <c r="R165" s="8"/>
      <c r="S165" s="8"/>
      <c r="T165" s="8"/>
      <c r="U165" s="8"/>
      <c r="V165" s="8"/>
      <c r="W165" s="8"/>
      <c r="X165" s="8"/>
      <c r="Y165" s="8"/>
      <c r="Z165" s="8"/>
      <c r="AA165" s="8"/>
      <c r="AB165" s="8"/>
      <c r="AC165" s="8"/>
    </row>
    <row r="166" spans="1:29" ht="14.4">
      <c r="A166" s="58"/>
      <c r="B166" s="69">
        <v>136</v>
      </c>
      <c r="C166" s="43" t="s">
        <v>362</v>
      </c>
      <c r="D166" s="69">
        <v>8.1458701192690199</v>
      </c>
      <c r="E166" s="43">
        <v>0.62128034122026599</v>
      </c>
      <c r="F166" s="71">
        <f t="shared" si="2"/>
        <v>62.128034122026598</v>
      </c>
      <c r="G166" s="84">
        <f t="shared" si="3"/>
        <v>635.56978906833206</v>
      </c>
      <c r="H166" s="43"/>
      <c r="I166" s="8"/>
      <c r="J166" s="8"/>
      <c r="K166" s="8"/>
      <c r="L166" s="8"/>
      <c r="M166" s="8"/>
      <c r="N166" s="8"/>
      <c r="O166" s="8"/>
      <c r="P166" s="8"/>
      <c r="Q166" s="8"/>
      <c r="R166" s="8"/>
      <c r="S166" s="8"/>
      <c r="T166" s="8"/>
      <c r="U166" s="8"/>
      <c r="V166" s="8"/>
      <c r="W166" s="8"/>
      <c r="X166" s="8"/>
      <c r="Y166" s="8"/>
      <c r="Z166" s="8"/>
      <c r="AA166" s="8"/>
      <c r="AB166" s="8"/>
      <c r="AC166" s="8"/>
    </row>
    <row r="167" spans="1:29" ht="14.4">
      <c r="A167" s="58"/>
      <c r="B167" s="69">
        <v>137</v>
      </c>
      <c r="C167" s="43" t="s">
        <v>363</v>
      </c>
      <c r="D167" s="69">
        <v>8.7305274230998897</v>
      </c>
      <c r="E167" s="43">
        <v>0.62773792043708099</v>
      </c>
      <c r="F167" s="71">
        <f t="shared" si="2"/>
        <v>62.773792043708099</v>
      </c>
      <c r="G167" s="84">
        <f t="shared" si="3"/>
        <v>642.17589260713385</v>
      </c>
      <c r="H167" s="43"/>
      <c r="I167" s="8"/>
      <c r="J167" s="8"/>
      <c r="K167" s="8"/>
      <c r="L167" s="8"/>
      <c r="M167" s="8"/>
      <c r="N167" s="8"/>
      <c r="O167" s="8"/>
      <c r="P167" s="8"/>
      <c r="Q167" s="8"/>
      <c r="R167" s="8"/>
      <c r="S167" s="8"/>
      <c r="T167" s="8"/>
      <c r="U167" s="8"/>
      <c r="V167" s="8"/>
      <c r="W167" s="8"/>
      <c r="X167" s="8"/>
      <c r="Y167" s="8"/>
      <c r="Z167" s="8"/>
      <c r="AA167" s="8"/>
      <c r="AB167" s="8"/>
      <c r="AC167" s="8"/>
    </row>
    <row r="168" spans="1:29" ht="14.4">
      <c r="A168" s="58"/>
      <c r="B168" s="69">
        <v>138</v>
      </c>
      <c r="C168" s="43" t="s">
        <v>364</v>
      </c>
      <c r="D168" s="69">
        <v>9.3571476060238297</v>
      </c>
      <c r="E168" s="43">
        <v>0.63419696577794304</v>
      </c>
      <c r="F168" s="71">
        <f t="shared" si="2"/>
        <v>63.419696577794305</v>
      </c>
      <c r="G168" s="84">
        <f t="shared" si="3"/>
        <v>648.78349599083572</v>
      </c>
      <c r="H168" s="43"/>
      <c r="I168" s="8"/>
      <c r="J168" s="8"/>
      <c r="K168" s="8"/>
      <c r="L168" s="8"/>
      <c r="M168" s="8"/>
      <c r="N168" s="8"/>
      <c r="O168" s="8"/>
      <c r="P168" s="8"/>
      <c r="Q168" s="8"/>
      <c r="R168" s="8"/>
      <c r="S168" s="8"/>
      <c r="T168" s="8"/>
      <c r="U168" s="8"/>
      <c r="V168" s="8"/>
      <c r="W168" s="8"/>
      <c r="X168" s="8"/>
      <c r="Y168" s="8"/>
      <c r="Z168" s="8"/>
      <c r="AA168" s="8"/>
      <c r="AB168" s="8"/>
      <c r="AC168" s="8"/>
    </row>
    <row r="169" spans="1:29" ht="14.4">
      <c r="A169" s="58"/>
      <c r="B169" s="69">
        <v>139</v>
      </c>
      <c r="C169" s="43" t="s">
        <v>365</v>
      </c>
      <c r="D169" s="69">
        <v>10.0287424891713</v>
      </c>
      <c r="E169" s="43">
        <v>0.64065737966984804</v>
      </c>
      <c r="F169" s="71">
        <f t="shared" si="2"/>
        <v>64.065737966984798</v>
      </c>
      <c r="G169" s="84">
        <f t="shared" si="3"/>
        <v>655.39249940225454</v>
      </c>
      <c r="H169" s="43"/>
      <c r="I169" s="8"/>
      <c r="J169" s="8"/>
      <c r="K169" s="8"/>
      <c r="L169" s="8"/>
      <c r="M169" s="8"/>
      <c r="N169" s="8"/>
      <c r="O169" s="8"/>
      <c r="P169" s="8"/>
      <c r="Q169" s="8"/>
      <c r="R169" s="8"/>
      <c r="S169" s="8"/>
      <c r="T169" s="8"/>
      <c r="U169" s="8"/>
      <c r="V169" s="8"/>
      <c r="W169" s="8"/>
      <c r="X169" s="8"/>
      <c r="Y169" s="8"/>
      <c r="Z169" s="8"/>
      <c r="AA169" s="8"/>
      <c r="AB169" s="8"/>
      <c r="AC169" s="8"/>
    </row>
    <row r="170" spans="1:29" ht="14.4">
      <c r="A170" s="58"/>
      <c r="B170" s="69">
        <v>140</v>
      </c>
      <c r="C170" s="43" t="s">
        <v>366</v>
      </c>
      <c r="D170" s="69">
        <v>10.748540062504</v>
      </c>
      <c r="E170" s="43">
        <v>0.64711907094432197</v>
      </c>
      <c r="F170" s="71">
        <f t="shared" si="2"/>
        <v>64.711907094432192</v>
      </c>
      <c r="G170" s="84">
        <f t="shared" si="3"/>
        <v>662.00280957604139</v>
      </c>
      <c r="H170" s="43"/>
      <c r="I170" s="8"/>
      <c r="J170" s="8"/>
      <c r="K170" s="8"/>
      <c r="L170" s="8"/>
      <c r="M170" s="8"/>
      <c r="N170" s="8"/>
      <c r="O170" s="8"/>
      <c r="P170" s="8"/>
      <c r="Q170" s="8"/>
      <c r="R170" s="8"/>
      <c r="S170" s="8"/>
      <c r="T170" s="8"/>
      <c r="U170" s="8"/>
      <c r="V170" s="8"/>
      <c r="W170" s="8"/>
      <c r="X170" s="8"/>
      <c r="Y170" s="8"/>
      <c r="Z170" s="8"/>
      <c r="AA170" s="8"/>
      <c r="AB170" s="8"/>
      <c r="AC170" s="8"/>
    </row>
    <row r="171" spans="1:29" ht="14.4">
      <c r="A171" s="58"/>
      <c r="B171" s="69">
        <v>141</v>
      </c>
      <c r="C171" s="43" t="s">
        <v>367</v>
      </c>
      <c r="D171" s="69">
        <v>11.52</v>
      </c>
      <c r="E171" s="43">
        <v>0.65358195460069901</v>
      </c>
      <c r="F171" s="71">
        <f t="shared" si="2"/>
        <v>65.358195460069908</v>
      </c>
      <c r="G171" s="84">
        <f t="shared" si="3"/>
        <v>668.61433955651512</v>
      </c>
      <c r="H171" s="43"/>
      <c r="I171" s="8"/>
      <c r="J171" s="8"/>
      <c r="K171" s="8"/>
      <c r="L171" s="8"/>
      <c r="M171" s="8"/>
      <c r="N171" s="8"/>
      <c r="O171" s="8"/>
      <c r="P171" s="8"/>
      <c r="Q171" s="8"/>
      <c r="R171" s="8"/>
      <c r="S171" s="8"/>
      <c r="T171" s="8"/>
      <c r="U171" s="8"/>
      <c r="V171" s="8"/>
      <c r="W171" s="8"/>
      <c r="X171" s="8"/>
      <c r="Y171" s="8"/>
      <c r="Z171" s="8"/>
      <c r="AA171" s="8"/>
      <c r="AB171" s="8"/>
      <c r="AC171" s="8"/>
    </row>
    <row r="172" spans="1:29" ht="14.4">
      <c r="A172" s="58"/>
      <c r="B172" s="69">
        <v>142</v>
      </c>
      <c r="C172" s="43" t="s">
        <v>368</v>
      </c>
      <c r="D172" s="69">
        <v>12.346830288417999</v>
      </c>
      <c r="E172" s="43">
        <v>0.66004595112828102</v>
      </c>
      <c r="F172" s="71">
        <f t="shared" si="2"/>
        <v>66.004595112828099</v>
      </c>
      <c r="G172" s="84">
        <f t="shared" si="3"/>
        <v>675.22700800423149</v>
      </c>
      <c r="H172" s="43"/>
      <c r="I172" s="8"/>
      <c r="J172" s="8"/>
      <c r="K172" s="8"/>
      <c r="L172" s="8"/>
      <c r="M172" s="8"/>
      <c r="N172" s="8"/>
      <c r="O172" s="8"/>
      <c r="P172" s="8"/>
      <c r="Q172" s="8"/>
      <c r="R172" s="8"/>
      <c r="S172" s="8"/>
      <c r="T172" s="8"/>
      <c r="U172" s="8"/>
      <c r="V172" s="8"/>
      <c r="W172" s="8"/>
      <c r="X172" s="8"/>
      <c r="Y172" s="8"/>
      <c r="Z172" s="8"/>
      <c r="AA172" s="8"/>
      <c r="AB172" s="8"/>
      <c r="AC172" s="8"/>
    </row>
    <row r="173" spans="1:29" ht="14.4">
      <c r="A173" s="58"/>
      <c r="B173" s="69">
        <v>143</v>
      </c>
      <c r="C173" s="43" t="s">
        <v>369</v>
      </c>
      <c r="D173" s="69">
        <v>13.233005049565801</v>
      </c>
      <c r="E173" s="43">
        <v>0.66651098633550998</v>
      </c>
      <c r="F173" s="71">
        <f t="shared" si="2"/>
        <v>66.651098633551001</v>
      </c>
      <c r="G173" s="84">
        <f t="shared" si="3"/>
        <v>681.84073902122668</v>
      </c>
      <c r="H173" s="43"/>
      <c r="I173" s="8"/>
      <c r="J173" s="8"/>
      <c r="K173" s="8"/>
      <c r="L173" s="8"/>
      <c r="M173" s="8"/>
      <c r="N173" s="8"/>
      <c r="O173" s="8"/>
      <c r="P173" s="8"/>
      <c r="Q173" s="8"/>
      <c r="R173" s="8"/>
      <c r="S173" s="8"/>
      <c r="T173" s="8"/>
      <c r="U173" s="8"/>
      <c r="V173" s="8"/>
      <c r="W173" s="8"/>
      <c r="X173" s="8"/>
      <c r="Y173" s="8"/>
      <c r="Z173" s="8"/>
      <c r="AA173" s="8"/>
      <c r="AB173" s="8"/>
      <c r="AC173" s="8"/>
    </row>
    <row r="174" spans="1:29" ht="14.4">
      <c r="A174" s="58"/>
      <c r="B174" s="69">
        <v>144</v>
      </c>
      <c r="C174" s="43" t="s">
        <v>370</v>
      </c>
      <c r="D174" s="69">
        <v>14.182783641733399</v>
      </c>
      <c r="E174" s="43">
        <v>0.67297699098018704</v>
      </c>
      <c r="F174" s="71">
        <f t="shared" si="2"/>
        <v>67.297699098018711</v>
      </c>
      <c r="G174" s="84">
        <f t="shared" si="3"/>
        <v>688.45546177273138</v>
      </c>
      <c r="H174" s="43"/>
      <c r="I174" s="8"/>
      <c r="J174" s="8"/>
      <c r="K174" s="8"/>
      <c r="L174" s="8"/>
      <c r="M174" s="8"/>
      <c r="N174" s="8"/>
      <c r="O174" s="8"/>
      <c r="P174" s="8"/>
      <c r="Q174" s="8"/>
      <c r="R174" s="8"/>
      <c r="S174" s="8"/>
      <c r="T174" s="8"/>
      <c r="U174" s="8"/>
      <c r="V174" s="8"/>
      <c r="W174" s="8"/>
      <c r="X174" s="8"/>
      <c r="Y174" s="8"/>
      <c r="Z174" s="8"/>
      <c r="AA174" s="8"/>
      <c r="AB174" s="8"/>
      <c r="AC174" s="8"/>
    </row>
    <row r="175" spans="1:29" ht="14.4">
      <c r="A175" s="58"/>
      <c r="B175" s="69">
        <v>145</v>
      </c>
      <c r="C175" s="43" t="s">
        <v>371</v>
      </c>
      <c r="D175" s="69">
        <v>15.2007311321037</v>
      </c>
      <c r="E175" s="43">
        <v>0.67944390042246405</v>
      </c>
      <c r="F175" s="71">
        <f t="shared" si="2"/>
        <v>67.944390042246411</v>
      </c>
      <c r="G175" s="84">
        <f t="shared" si="3"/>
        <v>695.07111013218071</v>
      </c>
      <c r="H175" s="43"/>
      <c r="I175" s="8"/>
      <c r="J175" s="8"/>
      <c r="K175" s="8"/>
      <c r="L175" s="8"/>
      <c r="M175" s="8"/>
      <c r="N175" s="8"/>
      <c r="O175" s="8"/>
      <c r="P175" s="8"/>
      <c r="Q175" s="8"/>
      <c r="R175" s="8"/>
      <c r="S175" s="8"/>
      <c r="T175" s="8"/>
      <c r="U175" s="8"/>
      <c r="V175" s="8"/>
      <c r="W175" s="8"/>
      <c r="X175" s="8"/>
      <c r="Y175" s="8"/>
      <c r="Z175" s="8"/>
      <c r="AA175" s="8"/>
      <c r="AB175" s="8"/>
      <c r="AC175" s="8"/>
    </row>
    <row r="176" spans="1:29" ht="14.4">
      <c r="A176" s="58"/>
      <c r="B176" s="69">
        <v>146</v>
      </c>
      <c r="C176" s="43" t="s">
        <v>372</v>
      </c>
      <c r="D176" s="69">
        <v>16.291740238538001</v>
      </c>
      <c r="E176" s="43">
        <v>0.68591165430993195</v>
      </c>
      <c r="F176" s="71">
        <f t="shared" si="2"/>
        <v>68.5911654309932</v>
      </c>
      <c r="G176" s="84">
        <f t="shared" si="3"/>
        <v>701.68762235906036</v>
      </c>
      <c r="H176" s="43"/>
      <c r="I176" s="8"/>
      <c r="J176" s="8"/>
      <c r="K176" s="8"/>
      <c r="L176" s="8"/>
      <c r="M176" s="8"/>
      <c r="N176" s="8"/>
      <c r="O176" s="8"/>
      <c r="P176" s="8"/>
      <c r="Q176" s="8"/>
      <c r="R176" s="8"/>
      <c r="S176" s="8"/>
      <c r="T176" s="8"/>
      <c r="U176" s="8"/>
      <c r="V176" s="8"/>
      <c r="W176" s="8"/>
      <c r="X176" s="8"/>
      <c r="Y176" s="8"/>
      <c r="Z176" s="8"/>
      <c r="AA176" s="8"/>
      <c r="AB176" s="8"/>
      <c r="AC176" s="8"/>
    </row>
    <row r="177" spans="1:29" ht="14.4">
      <c r="A177" s="58"/>
      <c r="B177" s="69">
        <v>147</v>
      </c>
      <c r="C177" s="43" t="s">
        <v>373</v>
      </c>
      <c r="D177" s="69">
        <v>17.461054846199701</v>
      </c>
      <c r="E177" s="43">
        <v>0.69238019626097302</v>
      </c>
      <c r="F177" s="71">
        <f t="shared" si="2"/>
        <v>69.238019626097298</v>
      </c>
      <c r="G177" s="84">
        <f t="shared" si="3"/>
        <v>708.30494077497542</v>
      </c>
      <c r="H177" s="43"/>
      <c r="I177" s="8"/>
      <c r="J177" s="8"/>
      <c r="K177" s="8"/>
      <c r="L177" s="8"/>
      <c r="M177" s="8"/>
      <c r="N177" s="8"/>
      <c r="O177" s="8"/>
      <c r="P177" s="8"/>
      <c r="Q177" s="8"/>
      <c r="R177" s="8"/>
      <c r="S177" s="8"/>
      <c r="T177" s="8"/>
      <c r="U177" s="8"/>
      <c r="V177" s="8"/>
      <c r="W177" s="8"/>
      <c r="X177" s="8"/>
      <c r="Y177" s="8"/>
      <c r="Z177" s="8"/>
      <c r="AA177" s="8"/>
      <c r="AB177" s="8"/>
      <c r="AC177" s="8"/>
    </row>
    <row r="178" spans="1:29" ht="14.4">
      <c r="A178" s="58"/>
      <c r="B178" s="69">
        <v>148</v>
      </c>
      <c r="C178" s="43" t="s">
        <v>374</v>
      </c>
      <c r="D178" s="69">
        <v>18.714295212047599</v>
      </c>
      <c r="E178" s="43">
        <v>0.69884947364086103</v>
      </c>
      <c r="F178" s="71">
        <f t="shared" si="2"/>
        <v>69.884947364086102</v>
      </c>
      <c r="G178" s="84">
        <f t="shared" si="3"/>
        <v>714.92301153460085</v>
      </c>
      <c r="H178" s="43"/>
      <c r="I178" s="8"/>
      <c r="J178" s="8"/>
      <c r="K178" s="8"/>
      <c r="L178" s="8"/>
      <c r="M178" s="8"/>
      <c r="N178" s="8"/>
      <c r="O178" s="8"/>
      <c r="P178" s="8"/>
      <c r="Q178" s="8"/>
      <c r="R178" s="8"/>
      <c r="S178" s="8"/>
      <c r="T178" s="8"/>
      <c r="U178" s="8"/>
      <c r="V178" s="8"/>
      <c r="W178" s="8"/>
      <c r="X178" s="8"/>
      <c r="Y178" s="8"/>
      <c r="Z178" s="8"/>
      <c r="AA178" s="8"/>
      <c r="AB178" s="8"/>
      <c r="AC178" s="8"/>
    </row>
    <row r="179" spans="1:29" ht="14.4">
      <c r="A179" s="58"/>
      <c r="B179" s="69">
        <v>149</v>
      </c>
      <c r="C179" s="43" t="s">
        <v>375</v>
      </c>
      <c r="D179" s="69">
        <v>20.0574849783426</v>
      </c>
      <c r="E179" s="43">
        <v>0.70531943743909498</v>
      </c>
      <c r="F179" s="71">
        <f t="shared" si="2"/>
        <v>70.531943743909494</v>
      </c>
      <c r="G179" s="84">
        <f t="shared" si="3"/>
        <v>721.54178450019413</v>
      </c>
      <c r="H179" s="43"/>
      <c r="I179" s="8"/>
      <c r="J179" s="8"/>
      <c r="K179" s="8"/>
      <c r="L179" s="8"/>
      <c r="M179" s="8"/>
      <c r="N179" s="8"/>
      <c r="O179" s="8"/>
      <c r="P179" s="8"/>
      <c r="Q179" s="8"/>
      <c r="R179" s="8"/>
      <c r="S179" s="8"/>
      <c r="T179" s="8"/>
      <c r="U179" s="8"/>
      <c r="V179" s="8"/>
      <c r="W179" s="8"/>
      <c r="X179" s="8"/>
      <c r="Y179" s="8"/>
      <c r="Z179" s="8"/>
      <c r="AA179" s="8"/>
      <c r="AB179" s="8"/>
      <c r="AC179" s="8"/>
    </row>
    <row r="180" spans="1:29" ht="14.4">
      <c r="A180" s="58"/>
      <c r="B180" s="69">
        <v>150</v>
      </c>
      <c r="C180" s="43" t="s">
        <v>376</v>
      </c>
      <c r="D180" s="69">
        <v>21.497080125008001</v>
      </c>
      <c r="E180" s="43">
        <v>0.71179004177052896</v>
      </c>
      <c r="F180" s="71">
        <f t="shared" si="2"/>
        <v>71.179004177052889</v>
      </c>
      <c r="G180" s="84">
        <f t="shared" si="3"/>
        <v>728.16121273125111</v>
      </c>
      <c r="H180" s="43"/>
      <c r="I180" s="8"/>
      <c r="J180" s="8"/>
      <c r="K180" s="8"/>
      <c r="L180" s="8"/>
      <c r="M180" s="8"/>
      <c r="N180" s="8"/>
      <c r="O180" s="8"/>
      <c r="P180" s="8"/>
      <c r="Q180" s="8"/>
      <c r="R180" s="8"/>
      <c r="S180" s="8"/>
      <c r="T180" s="8"/>
      <c r="U180" s="8"/>
      <c r="V180" s="8"/>
      <c r="W180" s="8"/>
      <c r="X180" s="8"/>
      <c r="Y180" s="8"/>
      <c r="Z180" s="8"/>
      <c r="AA180" s="8"/>
      <c r="AB180" s="8"/>
      <c r="AC180" s="8"/>
    </row>
    <row r="181" spans="1:29" ht="14.4">
      <c r="A181" s="58"/>
      <c r="B181" s="69">
        <v>151</v>
      </c>
      <c r="C181" s="43" t="s">
        <v>377</v>
      </c>
      <c r="D181" s="69">
        <v>23.04</v>
      </c>
      <c r="E181" s="43">
        <v>0.71826124382305101</v>
      </c>
      <c r="F181" s="71">
        <f t="shared" si="2"/>
        <v>71.826124382305096</v>
      </c>
      <c r="G181" s="84">
        <f t="shared" si="3"/>
        <v>734.78125243098123</v>
      </c>
      <c r="H181" s="43"/>
      <c r="I181" s="8"/>
      <c r="J181" s="8"/>
      <c r="K181" s="8"/>
      <c r="L181" s="8"/>
      <c r="M181" s="8"/>
      <c r="N181" s="8"/>
      <c r="O181" s="8"/>
      <c r="P181" s="8"/>
      <c r="Q181" s="8"/>
      <c r="R181" s="8"/>
      <c r="S181" s="8"/>
      <c r="T181" s="8"/>
      <c r="U181" s="8"/>
      <c r="V181" s="8"/>
      <c r="W181" s="8"/>
      <c r="X181" s="8"/>
      <c r="Y181" s="8"/>
      <c r="Z181" s="8"/>
      <c r="AA181" s="8"/>
      <c r="AB181" s="8"/>
      <c r="AC181" s="8"/>
    </row>
    <row r="182" spans="1:29" ht="14.4">
      <c r="A182" s="58"/>
      <c r="B182" s="69">
        <v>152</v>
      </c>
      <c r="C182" s="43" t="s">
        <v>378</v>
      </c>
      <c r="D182" s="69">
        <v>24.693660576836098</v>
      </c>
      <c r="E182" s="43">
        <v>0.724733003735613</v>
      </c>
      <c r="F182" s="71">
        <f t="shared" si="2"/>
        <v>72.473300373561301</v>
      </c>
      <c r="G182" s="84">
        <f t="shared" si="3"/>
        <v>741.40186282153206</v>
      </c>
      <c r="H182" s="43"/>
      <c r="I182" s="8"/>
      <c r="J182" s="8"/>
      <c r="K182" s="8"/>
      <c r="L182" s="8"/>
      <c r="M182" s="8"/>
      <c r="N182" s="8"/>
      <c r="O182" s="8"/>
      <c r="P182" s="8"/>
      <c r="Q182" s="8"/>
      <c r="R182" s="8"/>
      <c r="S182" s="8"/>
      <c r="T182" s="8"/>
      <c r="U182" s="8"/>
      <c r="V182" s="8"/>
      <c r="W182" s="8"/>
      <c r="X182" s="8"/>
      <c r="Y182" s="8"/>
      <c r="Z182" s="8"/>
      <c r="AA182" s="8"/>
      <c r="AB182" s="8"/>
      <c r="AC182" s="8"/>
    </row>
    <row r="183" spans="1:29" ht="14.4">
      <c r="A183" s="58"/>
      <c r="B183" s="69">
        <v>153</v>
      </c>
      <c r="C183" s="43" t="s">
        <v>379</v>
      </c>
      <c r="D183" s="69">
        <v>26.466010099131601</v>
      </c>
      <c r="E183" s="43">
        <v>0.73120528418451103</v>
      </c>
      <c r="F183" s="71">
        <f t="shared" si="2"/>
        <v>73.120528418451102</v>
      </c>
      <c r="G183" s="84">
        <f t="shared" si="3"/>
        <v>748.02300572075478</v>
      </c>
      <c r="H183" s="43"/>
      <c r="I183" s="8"/>
      <c r="J183" s="8"/>
      <c r="K183" s="8"/>
      <c r="L183" s="8"/>
      <c r="M183" s="8"/>
      <c r="N183" s="8"/>
      <c r="O183" s="8"/>
      <c r="P183" s="8"/>
      <c r="Q183" s="8"/>
      <c r="R183" s="8"/>
      <c r="S183" s="8"/>
      <c r="T183" s="8"/>
      <c r="U183" s="8"/>
      <c r="V183" s="8"/>
      <c r="W183" s="8"/>
      <c r="X183" s="8"/>
      <c r="Y183" s="8"/>
      <c r="Z183" s="8"/>
      <c r="AA183" s="8"/>
      <c r="AB183" s="8"/>
      <c r="AC183" s="8"/>
    </row>
    <row r="184" spans="1:29" ht="14.4">
      <c r="A184" s="58"/>
      <c r="B184" s="69">
        <v>154</v>
      </c>
      <c r="C184" s="43" t="s">
        <v>380</v>
      </c>
      <c r="D184" s="69">
        <v>28.365567283466799</v>
      </c>
      <c r="E184" s="43">
        <v>0.737678050400426</v>
      </c>
      <c r="F184" s="71">
        <f t="shared" si="2"/>
        <v>73.767805040042603</v>
      </c>
      <c r="G184" s="84">
        <f t="shared" si="3"/>
        <v>754.64464555963582</v>
      </c>
      <c r="H184" s="43"/>
      <c r="I184" s="8"/>
      <c r="J184" s="8"/>
      <c r="K184" s="8"/>
      <c r="L184" s="8"/>
      <c r="M184" s="8"/>
      <c r="N184" s="8"/>
      <c r="O184" s="8"/>
      <c r="P184" s="8"/>
      <c r="Q184" s="8"/>
      <c r="R184" s="8"/>
      <c r="S184" s="8"/>
      <c r="T184" s="8"/>
      <c r="U184" s="8"/>
      <c r="V184" s="8"/>
      <c r="W184" s="8"/>
      <c r="X184" s="8"/>
      <c r="Y184" s="8"/>
      <c r="Z184" s="8"/>
      <c r="AA184" s="8"/>
      <c r="AB184" s="8"/>
      <c r="AC184" s="8"/>
    </row>
    <row r="185" spans="1:29" ht="14.4">
      <c r="A185" s="58"/>
      <c r="B185" s="69">
        <v>155</v>
      </c>
      <c r="C185" s="43" t="s">
        <v>381</v>
      </c>
      <c r="D185" s="69">
        <v>30.401462264207399</v>
      </c>
      <c r="E185" s="43">
        <v>0.74415126993695202</v>
      </c>
      <c r="F185" s="71">
        <f t="shared" si="2"/>
        <v>74.415126993695196</v>
      </c>
      <c r="G185" s="84">
        <f t="shared" si="3"/>
        <v>761.26674914550188</v>
      </c>
      <c r="H185" s="43"/>
      <c r="I185" s="8"/>
      <c r="J185" s="8"/>
      <c r="K185" s="8"/>
      <c r="L185" s="8"/>
      <c r="M185" s="8"/>
      <c r="N185" s="8"/>
      <c r="O185" s="8"/>
      <c r="P185" s="8"/>
      <c r="Q185" s="8"/>
      <c r="R185" s="8"/>
      <c r="S185" s="8"/>
      <c r="T185" s="8"/>
      <c r="U185" s="8"/>
      <c r="V185" s="8"/>
      <c r="W185" s="8"/>
      <c r="X185" s="8"/>
      <c r="Y185" s="8"/>
      <c r="Z185" s="8"/>
      <c r="AA185" s="8"/>
      <c r="AB185" s="8"/>
      <c r="AC185" s="8"/>
    </row>
    <row r="186" spans="1:29" ht="14.4">
      <c r="A186" s="58"/>
      <c r="B186" s="69">
        <v>156</v>
      </c>
      <c r="C186" s="43" t="s">
        <v>382</v>
      </c>
      <c r="D186" s="69">
        <v>32.583480477076101</v>
      </c>
      <c r="E186" s="43">
        <v>0.75062491250456898</v>
      </c>
      <c r="F186" s="71">
        <f t="shared" si="2"/>
        <v>75.062491250456901</v>
      </c>
      <c r="G186" s="84">
        <f t="shared" si="3"/>
        <v>767.88928549217405</v>
      </c>
      <c r="H186" s="43"/>
      <c r="I186" s="8"/>
      <c r="J186" s="8"/>
      <c r="K186" s="8"/>
      <c r="L186" s="8"/>
      <c r="M186" s="8"/>
      <c r="N186" s="8"/>
      <c r="O186" s="8"/>
      <c r="P186" s="8"/>
      <c r="Q186" s="8"/>
      <c r="R186" s="8"/>
      <c r="S186" s="8"/>
      <c r="T186" s="8"/>
      <c r="U186" s="8"/>
      <c r="V186" s="8"/>
      <c r="W186" s="8"/>
      <c r="X186" s="8"/>
      <c r="Y186" s="8"/>
      <c r="Z186" s="8"/>
      <c r="AA186" s="8"/>
      <c r="AB186" s="8"/>
      <c r="AC186" s="8"/>
    </row>
    <row r="187" spans="1:29" ht="14.4">
      <c r="A187" s="58"/>
      <c r="B187" s="69">
        <v>157</v>
      </c>
      <c r="C187" s="43" t="s">
        <v>383</v>
      </c>
      <c r="D187" s="69">
        <v>34.922109692399502</v>
      </c>
      <c r="E187" s="43">
        <v>0.75709894976663294</v>
      </c>
      <c r="F187" s="71">
        <f t="shared" si="2"/>
        <v>75.709894976663293</v>
      </c>
      <c r="G187" s="84">
        <f t="shared" si="3"/>
        <v>774.51222561126554</v>
      </c>
      <c r="H187" s="43"/>
      <c r="I187" s="8"/>
      <c r="J187" s="8"/>
      <c r="K187" s="8"/>
      <c r="L187" s="8"/>
      <c r="M187" s="8"/>
      <c r="N187" s="8"/>
      <c r="O187" s="8"/>
      <c r="P187" s="8"/>
      <c r="Q187" s="8"/>
      <c r="R187" s="8"/>
      <c r="S187" s="8"/>
      <c r="T187" s="8"/>
      <c r="U187" s="8"/>
      <c r="V187" s="8"/>
      <c r="W187" s="8"/>
      <c r="X187" s="8"/>
      <c r="Y187" s="8"/>
      <c r="Z187" s="8"/>
      <c r="AA187" s="8"/>
      <c r="AB187" s="8"/>
      <c r="AC187" s="8"/>
    </row>
    <row r="188" spans="1:29" ht="14.4">
      <c r="A188" s="58"/>
      <c r="B188" s="69">
        <v>158</v>
      </c>
      <c r="C188" s="43" t="s">
        <v>384</v>
      </c>
      <c r="D188" s="69">
        <v>37.428590424095297</v>
      </c>
      <c r="E188" s="43">
        <v>0.76357335537975302</v>
      </c>
      <c r="F188" s="71">
        <f t="shared" si="2"/>
        <v>76.357335537975302</v>
      </c>
      <c r="G188" s="84">
        <f t="shared" si="3"/>
        <v>781.13554255348731</v>
      </c>
      <c r="H188" s="43"/>
      <c r="I188" s="8"/>
      <c r="J188" s="8"/>
      <c r="K188" s="8"/>
      <c r="L188" s="8"/>
      <c r="M188" s="8"/>
      <c r="N188" s="8"/>
      <c r="O188" s="8"/>
      <c r="P188" s="8"/>
      <c r="Q188" s="8"/>
      <c r="R188" s="8"/>
      <c r="S188" s="8"/>
      <c r="T188" s="8"/>
      <c r="U188" s="8"/>
      <c r="V188" s="8"/>
      <c r="W188" s="8"/>
      <c r="X188" s="8"/>
      <c r="Y188" s="8"/>
      <c r="Z188" s="8"/>
      <c r="AA188" s="8"/>
      <c r="AB188" s="8"/>
      <c r="AC188" s="8"/>
    </row>
    <row r="189" spans="1:29" ht="14.4">
      <c r="A189" s="58"/>
      <c r="B189" s="69">
        <v>159</v>
      </c>
      <c r="C189" s="43" t="s">
        <v>385</v>
      </c>
      <c r="D189" s="69">
        <v>40.1149699566853</v>
      </c>
      <c r="E189" s="43">
        <v>0.77004810472585405</v>
      </c>
      <c r="F189" s="71">
        <f t="shared" si="2"/>
        <v>77.004810472585405</v>
      </c>
      <c r="G189" s="84">
        <f t="shared" si="3"/>
        <v>787.75921113454865</v>
      </c>
      <c r="H189" s="43"/>
      <c r="I189" s="8"/>
      <c r="J189" s="8"/>
      <c r="K189" s="8"/>
      <c r="L189" s="8"/>
      <c r="M189" s="8"/>
      <c r="N189" s="8"/>
      <c r="O189" s="8"/>
      <c r="P189" s="8"/>
      <c r="Q189" s="8"/>
      <c r="R189" s="8"/>
      <c r="S189" s="8"/>
      <c r="T189" s="8"/>
      <c r="U189" s="8"/>
      <c r="V189" s="8"/>
      <c r="W189" s="8"/>
      <c r="X189" s="8"/>
      <c r="Y189" s="8"/>
      <c r="Z189" s="8"/>
      <c r="AA189" s="8"/>
      <c r="AB189" s="8"/>
      <c r="AC189" s="8"/>
    </row>
    <row r="190" spans="1:29" ht="14.4">
      <c r="A190" s="58"/>
      <c r="B190" s="69">
        <v>160</v>
      </c>
      <c r="C190" s="43" t="s">
        <v>386</v>
      </c>
      <c r="D190" s="69">
        <v>42.994160250016002</v>
      </c>
      <c r="E190" s="43">
        <v>0.77652317477311505</v>
      </c>
      <c r="F190" s="71">
        <f t="shared" si="2"/>
        <v>77.652317477311499</v>
      </c>
      <c r="G190" s="84">
        <f t="shared" si="3"/>
        <v>794.38320779289666</v>
      </c>
      <c r="H190" s="43"/>
      <c r="I190" s="8"/>
      <c r="J190" s="8"/>
      <c r="K190" s="8"/>
      <c r="L190" s="8"/>
      <c r="M190" s="8"/>
      <c r="N190" s="8"/>
      <c r="O190" s="8"/>
      <c r="P190" s="8"/>
      <c r="Q190" s="8"/>
      <c r="R190" s="8"/>
      <c r="S190" s="8"/>
      <c r="T190" s="8"/>
      <c r="U190" s="8"/>
      <c r="V190" s="8"/>
      <c r="W190" s="8"/>
      <c r="X190" s="8"/>
      <c r="Y190" s="8"/>
      <c r="Z190" s="8"/>
      <c r="AA190" s="8"/>
      <c r="AB190" s="8"/>
      <c r="AC190" s="8"/>
    </row>
    <row r="191" spans="1:29" ht="14.4">
      <c r="A191" s="58"/>
      <c r="B191" s="69">
        <v>161</v>
      </c>
      <c r="C191" s="43" t="s">
        <v>387</v>
      </c>
      <c r="D191" s="69">
        <v>46.08</v>
      </c>
      <c r="E191" s="43">
        <v>0.78299854410556502</v>
      </c>
      <c r="F191" s="71">
        <f t="shared" si="2"/>
        <v>78.299854410556506</v>
      </c>
      <c r="G191" s="84">
        <f t="shared" si="3"/>
        <v>801.00751061999301</v>
      </c>
      <c r="H191" s="43"/>
      <c r="I191" s="8"/>
      <c r="J191" s="8"/>
      <c r="K191" s="8"/>
      <c r="L191" s="8"/>
      <c r="M191" s="8"/>
      <c r="N191" s="8"/>
      <c r="O191" s="8"/>
      <c r="P191" s="8"/>
      <c r="Q191" s="8"/>
      <c r="R191" s="8"/>
      <c r="S191" s="8"/>
      <c r="T191" s="8"/>
      <c r="U191" s="8"/>
      <c r="V191" s="8"/>
      <c r="W191" s="8"/>
      <c r="X191" s="8"/>
      <c r="Y191" s="8"/>
      <c r="Z191" s="8"/>
      <c r="AA191" s="8"/>
      <c r="AB191" s="8"/>
      <c r="AC191" s="8"/>
    </row>
    <row r="192" spans="1:29" ht="14.4">
      <c r="A192" s="8"/>
      <c r="B192" s="69">
        <v>162</v>
      </c>
      <c r="C192" s="43" t="s">
        <v>388</v>
      </c>
      <c r="D192" s="43">
        <f>0.18*2^8.1</f>
        <v>49.387321153672374</v>
      </c>
      <c r="E192" s="43">
        <v>0.78947419269167995</v>
      </c>
      <c r="F192" s="71">
        <f t="shared" si="2"/>
        <v>78.947419269167995</v>
      </c>
      <c r="G192" s="84">
        <f t="shared" si="3"/>
        <v>807.63209912358855</v>
      </c>
      <c r="H192" s="43"/>
      <c r="I192" s="8"/>
      <c r="J192" s="8"/>
      <c r="K192" s="8"/>
      <c r="L192" s="8"/>
      <c r="M192" s="8"/>
      <c r="N192" s="8"/>
      <c r="O192" s="8"/>
      <c r="P192" s="8"/>
      <c r="Q192" s="8"/>
      <c r="R192" s="8"/>
      <c r="S192" s="8"/>
      <c r="T192" s="8"/>
      <c r="U192" s="8"/>
      <c r="V192" s="8"/>
      <c r="W192" s="8"/>
      <c r="X192" s="8"/>
      <c r="Y192" s="8"/>
      <c r="Z192" s="8"/>
      <c r="AA192" s="8"/>
      <c r="AB192" s="8"/>
      <c r="AC192" s="8"/>
    </row>
    <row r="193" spans="1:29" ht="14.4">
      <c r="A193" s="8"/>
      <c r="B193" s="69">
        <v>163</v>
      </c>
      <c r="C193" s="43" t="s">
        <v>389</v>
      </c>
      <c r="D193" s="43">
        <f>0.18*2^8.2</f>
        <v>52.932020198263317</v>
      </c>
      <c r="E193" s="43">
        <v>0.795950101875883</v>
      </c>
      <c r="F193" s="71">
        <f t="shared" si="2"/>
        <v>79.595010187588301</v>
      </c>
      <c r="G193" s="84">
        <f t="shared" si="3"/>
        <v>814.25695421902833</v>
      </c>
      <c r="H193" s="43"/>
      <c r="I193" s="8"/>
      <c r="J193" s="8"/>
      <c r="K193" s="8"/>
      <c r="L193" s="8"/>
      <c r="M193" s="8"/>
      <c r="N193" s="8"/>
      <c r="O193" s="8"/>
      <c r="P193" s="8"/>
      <c r="Q193" s="8"/>
      <c r="R193" s="8"/>
      <c r="S193" s="8"/>
      <c r="T193" s="8"/>
      <c r="U193" s="8"/>
      <c r="V193" s="8"/>
      <c r="W193" s="8"/>
      <c r="X193" s="8"/>
      <c r="Y193" s="8"/>
      <c r="Z193" s="8"/>
      <c r="AA193" s="8"/>
      <c r="AB193" s="8"/>
      <c r="AC193" s="8"/>
    </row>
    <row r="194" spans="1:29" ht="14.4">
      <c r="A194" s="8"/>
      <c r="B194" s="69">
        <v>164</v>
      </c>
      <c r="C194" s="43" t="s">
        <v>390</v>
      </c>
      <c r="D194" s="43">
        <f>0.18*2^8.3</f>
        <v>56.731134566933783</v>
      </c>
      <c r="E194" s="43">
        <v>0.80242625420176905</v>
      </c>
      <c r="F194" s="71">
        <f t="shared" si="2"/>
        <v>80.242625420176907</v>
      </c>
      <c r="G194" s="84">
        <f t="shared" si="3"/>
        <v>820.8820580484097</v>
      </c>
      <c r="H194" s="43"/>
      <c r="I194" s="8"/>
      <c r="J194" s="8"/>
      <c r="K194" s="8"/>
      <c r="L194" s="8"/>
      <c r="M194" s="8"/>
      <c r="N194" s="8"/>
      <c r="O194" s="8"/>
      <c r="P194" s="8"/>
      <c r="Q194" s="8"/>
      <c r="R194" s="8"/>
      <c r="S194" s="8"/>
      <c r="T194" s="8"/>
      <c r="U194" s="8"/>
      <c r="V194" s="8"/>
      <c r="W194" s="8"/>
      <c r="X194" s="8"/>
      <c r="Y194" s="8"/>
      <c r="Z194" s="8"/>
      <c r="AA194" s="8"/>
      <c r="AB194" s="8"/>
      <c r="AC194" s="8"/>
    </row>
    <row r="195" spans="1:29" ht="14.4">
      <c r="A195" s="8"/>
      <c r="B195" s="69">
        <v>165</v>
      </c>
      <c r="C195" s="43" t="s">
        <v>391</v>
      </c>
      <c r="D195" s="43">
        <f>0.18*2^8.4</f>
        <v>60.802924528414955</v>
      </c>
      <c r="E195" s="43">
        <v>0.80890263340623103</v>
      </c>
      <c r="F195" s="71">
        <f t="shared" si="2"/>
        <v>80.890263340623108</v>
      </c>
      <c r="G195" s="84">
        <f t="shared" si="3"/>
        <v>827.50739397457437</v>
      </c>
      <c r="H195" s="43"/>
      <c r="I195" s="8"/>
      <c r="J195" s="8"/>
      <c r="K195" s="8"/>
      <c r="L195" s="8"/>
      <c r="M195" s="8"/>
      <c r="N195" s="8"/>
      <c r="O195" s="8"/>
      <c r="P195" s="8"/>
      <c r="Q195" s="8"/>
      <c r="R195" s="8"/>
      <c r="S195" s="8"/>
      <c r="T195" s="8"/>
      <c r="U195" s="8"/>
      <c r="V195" s="8"/>
      <c r="W195" s="8"/>
      <c r="X195" s="8"/>
      <c r="Y195" s="8"/>
      <c r="Z195" s="8"/>
      <c r="AA195" s="8"/>
      <c r="AB195" s="8"/>
      <c r="AC195" s="8"/>
    </row>
    <row r="196" spans="1:29" ht="14.4">
      <c r="A196" s="8"/>
      <c r="B196" s="69">
        <v>166</v>
      </c>
      <c r="C196" s="43" t="s">
        <v>392</v>
      </c>
      <c r="D196" s="43">
        <f>0.18*2^8.5</f>
        <v>65.166960954152216</v>
      </c>
      <c r="E196" s="43">
        <v>0.81537922430874599</v>
      </c>
      <c r="F196" s="71">
        <f t="shared" si="2"/>
        <v>81.537922430874602</v>
      </c>
      <c r="G196" s="84">
        <f t="shared" si="3"/>
        <v>834.13294646784709</v>
      </c>
      <c r="H196" s="43"/>
      <c r="I196" s="8"/>
      <c r="J196" s="8"/>
      <c r="K196" s="8"/>
      <c r="L196" s="8"/>
      <c r="M196" s="8"/>
      <c r="N196" s="8"/>
      <c r="O196" s="8"/>
      <c r="P196" s="8"/>
      <c r="Q196" s="8"/>
      <c r="R196" s="8"/>
      <c r="S196" s="8"/>
      <c r="T196" s="8"/>
      <c r="U196" s="8"/>
      <c r="V196" s="8"/>
      <c r="W196" s="8"/>
      <c r="X196" s="8"/>
      <c r="Y196" s="8"/>
      <c r="Z196" s="8"/>
      <c r="AA196" s="8"/>
      <c r="AB196" s="8"/>
      <c r="AC196" s="8"/>
    </row>
    <row r="197" spans="1:29" ht="14.4">
      <c r="A197" s="8"/>
      <c r="B197" s="69">
        <v>167</v>
      </c>
      <c r="C197" s="43" t="s">
        <v>393</v>
      </c>
      <c r="D197" s="43">
        <f>0.18*2^8.6</f>
        <v>69.844219384799132</v>
      </c>
      <c r="E197" s="43">
        <v>0.82185601275832798</v>
      </c>
      <c r="F197" s="71">
        <f t="shared" si="2"/>
        <v>82.185601275832795</v>
      </c>
      <c r="G197" s="84">
        <f t="shared" si="3"/>
        <v>840.75870105176955</v>
      </c>
      <c r="H197" s="43"/>
      <c r="I197" s="8"/>
      <c r="J197" s="8"/>
      <c r="K197" s="8"/>
      <c r="L197" s="8"/>
      <c r="M197" s="8"/>
      <c r="N197" s="8"/>
      <c r="O197" s="8"/>
      <c r="P197" s="8"/>
      <c r="Q197" s="8"/>
      <c r="R197" s="8"/>
      <c r="S197" s="8"/>
      <c r="T197" s="8"/>
      <c r="U197" s="8"/>
      <c r="V197" s="8"/>
      <c r="W197" s="8"/>
      <c r="X197" s="8"/>
      <c r="Y197" s="8"/>
      <c r="Z197" s="8"/>
      <c r="AA197" s="8"/>
      <c r="AB197" s="8"/>
      <c r="AC197" s="8"/>
    </row>
    <row r="198" spans="1:29" ht="14.4">
      <c r="A198" s="8"/>
      <c r="B198" s="69">
        <v>168</v>
      </c>
      <c r="C198" s="43" t="s">
        <v>394</v>
      </c>
      <c r="D198" s="43">
        <f>0.18*2^8.7</f>
        <v>74.85718084819058</v>
      </c>
      <c r="E198" s="43">
        <v>0.82833298553846502</v>
      </c>
      <c r="F198" s="71">
        <f t="shared" si="2"/>
        <v>82.833298553846504</v>
      </c>
      <c r="G198" s="84">
        <f t="shared" si="3"/>
        <v>847.38464420584967</v>
      </c>
      <c r="H198" s="43"/>
      <c r="I198" s="8"/>
      <c r="J198" s="8"/>
      <c r="K198" s="8"/>
      <c r="L198" s="8"/>
      <c r="M198" s="8"/>
      <c r="N198" s="8"/>
      <c r="O198" s="8"/>
      <c r="P198" s="8"/>
      <c r="Q198" s="8"/>
      <c r="R198" s="8"/>
      <c r="S198" s="8"/>
      <c r="T198" s="8"/>
      <c r="U198" s="8"/>
      <c r="V198" s="8"/>
      <c r="W198" s="8"/>
      <c r="X198" s="8"/>
      <c r="Y198" s="8"/>
      <c r="Z198" s="8"/>
      <c r="AA198" s="8"/>
      <c r="AB198" s="8"/>
      <c r="AC198" s="8"/>
    </row>
    <row r="199" spans="1:29" ht="14.4">
      <c r="A199" s="8"/>
      <c r="B199" s="69">
        <v>169</v>
      </c>
      <c r="C199" s="43" t="s">
        <v>395</v>
      </c>
      <c r="D199" s="43">
        <f>0.18*2^8.8</f>
        <v>80.229939913370785</v>
      </c>
      <c r="E199" s="43">
        <v>0.83481013029116002</v>
      </c>
      <c r="F199" s="71">
        <f t="shared" si="2"/>
        <v>83.481013029115999</v>
      </c>
      <c r="G199" s="84">
        <f t="shared" si="3"/>
        <v>854.01076328785666</v>
      </c>
      <c r="H199" s="43"/>
      <c r="I199" s="8"/>
      <c r="J199" s="8"/>
      <c r="K199" s="8"/>
      <c r="L199" s="8"/>
      <c r="M199" s="8"/>
      <c r="N199" s="8"/>
      <c r="O199" s="8"/>
      <c r="P199" s="8"/>
      <c r="Q199" s="8"/>
      <c r="R199" s="8"/>
      <c r="S199" s="8"/>
      <c r="T199" s="8"/>
      <c r="U199" s="8"/>
      <c r="V199" s="8"/>
      <c r="W199" s="8"/>
      <c r="X199" s="8"/>
      <c r="Y199" s="8"/>
      <c r="Z199" s="8"/>
      <c r="AA199" s="8"/>
      <c r="AB199" s="8"/>
      <c r="AC199" s="8"/>
    </row>
    <row r="200" spans="1:29" ht="14.4">
      <c r="A200" s="8"/>
      <c r="B200" s="69">
        <v>170</v>
      </c>
      <c r="C200" s="43" t="s">
        <v>396</v>
      </c>
      <c r="D200" s="43">
        <f>0.18*2^8.9</f>
        <v>85.98832050003216</v>
      </c>
      <c r="E200" s="43">
        <v>0.84128743553210805</v>
      </c>
      <c r="F200" s="71">
        <f t="shared" si="2"/>
        <v>84.128743553210811</v>
      </c>
      <c r="G200" s="84">
        <f t="shared" si="3"/>
        <v>860.63704654934656</v>
      </c>
      <c r="H200" s="43"/>
      <c r="I200" s="8"/>
      <c r="J200" s="8"/>
      <c r="K200" s="8"/>
      <c r="L200" s="8"/>
      <c r="M200" s="8"/>
      <c r="N200" s="8"/>
      <c r="O200" s="8"/>
      <c r="P200" s="8"/>
      <c r="Q200" s="8"/>
      <c r="R200" s="8"/>
      <c r="S200" s="8"/>
      <c r="T200" s="8"/>
      <c r="U200" s="8"/>
      <c r="V200" s="8"/>
      <c r="W200" s="8"/>
      <c r="X200" s="8"/>
      <c r="Y200" s="8"/>
      <c r="Z200" s="8"/>
      <c r="AA200" s="8"/>
      <c r="AB200" s="8"/>
      <c r="AC200" s="8"/>
    </row>
    <row r="201" spans="1:29" ht="14.4">
      <c r="A201" s="8"/>
      <c r="B201" s="69">
        <v>171</v>
      </c>
      <c r="C201" s="43" t="s">
        <v>397</v>
      </c>
      <c r="D201" s="43">
        <f>0.18*2^9</f>
        <v>92.16</v>
      </c>
      <c r="E201" s="43">
        <v>0.84776489050781001</v>
      </c>
      <c r="F201" s="71">
        <f t="shared" si="2"/>
        <v>84.776489050780995</v>
      </c>
      <c r="G201" s="84">
        <f t="shared" si="3"/>
        <v>867.2634829894896</v>
      </c>
      <c r="H201" s="43"/>
      <c r="I201" s="8"/>
      <c r="J201" s="8"/>
      <c r="K201" s="8"/>
      <c r="L201" s="8"/>
      <c r="M201" s="8"/>
      <c r="N201" s="8"/>
      <c r="O201" s="8"/>
      <c r="P201" s="8"/>
      <c r="Q201" s="8"/>
      <c r="R201" s="8"/>
      <c r="S201" s="8"/>
      <c r="T201" s="8"/>
      <c r="U201" s="8"/>
      <c r="V201" s="8"/>
      <c r="W201" s="8"/>
      <c r="X201" s="8"/>
      <c r="Y201" s="8"/>
      <c r="Z201" s="8"/>
      <c r="AA201" s="8"/>
      <c r="AB201" s="8"/>
      <c r="AC201" s="8"/>
    </row>
    <row r="202" spans="1:29" ht="14.4">
      <c r="A202" s="8"/>
      <c r="B202" s="69">
        <v>172</v>
      </c>
      <c r="C202" s="91">
        <v>9.0299999999999994</v>
      </c>
      <c r="D202" s="43">
        <f>0.18*2^9.03</f>
        <v>94.096477505174832</v>
      </c>
      <c r="E202" s="43">
        <v>0.84970815468819905</v>
      </c>
      <c r="F202" s="92">
        <v>0.85</v>
      </c>
      <c r="G202" s="93">
        <v>870</v>
      </c>
      <c r="H202" s="43"/>
      <c r="I202" s="8"/>
      <c r="J202" s="8"/>
      <c r="K202" s="8"/>
      <c r="L202" s="8"/>
      <c r="M202" s="8"/>
      <c r="N202" s="8"/>
      <c r="O202" s="8"/>
      <c r="P202" s="8"/>
      <c r="Q202" s="8"/>
      <c r="R202" s="8"/>
      <c r="S202" s="8"/>
      <c r="T202" s="8"/>
      <c r="U202" s="8"/>
      <c r="V202" s="8"/>
      <c r="W202" s="8"/>
      <c r="X202" s="8"/>
      <c r="Y202" s="8"/>
      <c r="Z202" s="8"/>
      <c r="AA202" s="8"/>
      <c r="AB202" s="8"/>
      <c r="AC202" s="8"/>
    </row>
    <row r="203" spans="1:29" ht="14.4">
      <c r="A203" s="8"/>
      <c r="B203" s="69">
        <v>173</v>
      </c>
      <c r="C203" s="91">
        <v>9.19</v>
      </c>
      <c r="D203" s="43">
        <f>0.18*2^9.19</f>
        <v>105.13278405443387</v>
      </c>
      <c r="E203" s="43">
        <v>0.86007243218153295</v>
      </c>
      <c r="F203" s="92">
        <v>0.86</v>
      </c>
      <c r="G203" s="93">
        <v>880</v>
      </c>
      <c r="H203" s="43"/>
      <c r="I203" s="8"/>
      <c r="J203" s="8"/>
      <c r="K203" s="8"/>
      <c r="L203" s="8"/>
      <c r="M203" s="8"/>
      <c r="N203" s="8"/>
      <c r="O203" s="8"/>
      <c r="P203" s="8"/>
      <c r="Q203" s="8"/>
      <c r="R203" s="8"/>
      <c r="S203" s="8"/>
      <c r="T203" s="8"/>
      <c r="U203" s="8"/>
      <c r="V203" s="8"/>
      <c r="W203" s="8"/>
      <c r="X203" s="8"/>
      <c r="Y203" s="8"/>
      <c r="Z203" s="8"/>
      <c r="AA203" s="8"/>
      <c r="AB203" s="8"/>
      <c r="AC203" s="8"/>
    </row>
    <row r="204" spans="1:29" ht="14.4">
      <c r="A204" s="8"/>
      <c r="B204" s="69">
        <v>174</v>
      </c>
      <c r="C204" s="91">
        <v>9.34</v>
      </c>
      <c r="D204" s="43">
        <f>0.18*2^9.34</f>
        <v>116.65212770030102</v>
      </c>
      <c r="E204" s="43">
        <v>0.86978922785684798</v>
      </c>
      <c r="F204" s="92">
        <v>0.87</v>
      </c>
      <c r="G204" s="93">
        <v>890</v>
      </c>
      <c r="H204" s="43"/>
      <c r="I204" s="8"/>
      <c r="J204" s="8"/>
      <c r="K204" s="8"/>
      <c r="L204" s="8"/>
      <c r="M204" s="8"/>
      <c r="N204" s="8"/>
      <c r="O204" s="8"/>
      <c r="P204" s="8"/>
      <c r="Q204" s="8"/>
      <c r="R204" s="8"/>
      <c r="S204" s="8"/>
      <c r="T204" s="8"/>
      <c r="U204" s="8"/>
      <c r="V204" s="8"/>
      <c r="W204" s="8"/>
      <c r="X204" s="8"/>
      <c r="Y204" s="8"/>
      <c r="Z204" s="8"/>
      <c r="AA204" s="8"/>
      <c r="AB204" s="8"/>
      <c r="AC204" s="8"/>
    </row>
    <row r="205" spans="1:29" ht="14.4">
      <c r="A205" s="8"/>
      <c r="B205" s="69">
        <v>175</v>
      </c>
      <c r="C205" s="91">
        <v>9.5</v>
      </c>
      <c r="D205" s="43">
        <f>0.18*2^9.5</f>
        <v>130.33392190830443</v>
      </c>
      <c r="E205" s="43">
        <v>0.88015408325414701</v>
      </c>
      <c r="F205" s="92">
        <v>0.88</v>
      </c>
      <c r="G205" s="93">
        <v>900</v>
      </c>
      <c r="H205" s="43"/>
      <c r="I205" s="8"/>
      <c r="J205" s="8"/>
      <c r="K205" s="8"/>
      <c r="L205" s="8"/>
      <c r="M205" s="8"/>
      <c r="N205" s="8"/>
      <c r="O205" s="8"/>
      <c r="P205" s="8"/>
      <c r="Q205" s="8"/>
      <c r="R205" s="8"/>
      <c r="S205" s="8"/>
      <c r="T205" s="8"/>
      <c r="U205" s="8"/>
      <c r="V205" s="8"/>
      <c r="W205" s="8"/>
      <c r="X205" s="8"/>
      <c r="Y205" s="8"/>
      <c r="Z205" s="8"/>
      <c r="AA205" s="8"/>
      <c r="AB205" s="8"/>
      <c r="AC205" s="8"/>
    </row>
    <row r="206" spans="1:29" ht="14.4">
      <c r="A206" s="8"/>
      <c r="B206" s="69">
        <v>176</v>
      </c>
      <c r="C206" s="91">
        <v>9.65</v>
      </c>
      <c r="D206" s="43">
        <f>0.18*2^9.65</f>
        <v>144.61454092432916</v>
      </c>
      <c r="E206" s="43">
        <v>0.88987136558563995</v>
      </c>
      <c r="F206" s="92">
        <v>0.89</v>
      </c>
      <c r="G206" s="93">
        <v>910</v>
      </c>
      <c r="H206" s="43"/>
      <c r="I206" s="8"/>
      <c r="J206" s="8"/>
      <c r="K206" s="8"/>
      <c r="L206" s="8"/>
      <c r="M206" s="8"/>
      <c r="N206" s="8"/>
      <c r="O206" s="8"/>
      <c r="P206" s="8"/>
      <c r="Q206" s="8"/>
      <c r="R206" s="8"/>
      <c r="S206" s="8"/>
      <c r="T206" s="8"/>
      <c r="U206" s="8"/>
      <c r="V206" s="8"/>
      <c r="W206" s="8"/>
      <c r="X206" s="8"/>
      <c r="Y206" s="8"/>
      <c r="Z206" s="8"/>
      <c r="AA206" s="8"/>
      <c r="AB206" s="8"/>
      <c r="AC206" s="8"/>
    </row>
    <row r="207" spans="1:29" ht="14.4">
      <c r="A207" s="8"/>
      <c r="B207" s="69">
        <v>177</v>
      </c>
      <c r="C207" s="91">
        <v>9.81</v>
      </c>
      <c r="D207" s="43">
        <f>0.18*2^9.81</f>
        <v>161.57596655297164</v>
      </c>
      <c r="E207" s="43">
        <v>0.90023668727348305</v>
      </c>
      <c r="F207" s="92">
        <v>0.9</v>
      </c>
      <c r="G207" s="93">
        <v>921</v>
      </c>
      <c r="H207" s="43"/>
      <c r="I207" s="8"/>
      <c r="J207" s="8"/>
      <c r="K207" s="8"/>
      <c r="L207" s="8"/>
      <c r="M207" s="8"/>
      <c r="N207" s="8"/>
      <c r="O207" s="8"/>
      <c r="P207" s="8"/>
      <c r="Q207" s="8"/>
      <c r="R207" s="8"/>
      <c r="S207" s="8"/>
      <c r="T207" s="8"/>
      <c r="U207" s="8"/>
      <c r="V207" s="8"/>
      <c r="W207" s="8"/>
      <c r="X207" s="8"/>
      <c r="Y207" s="8"/>
      <c r="Z207" s="8"/>
      <c r="AA207" s="8"/>
      <c r="AB207" s="8"/>
      <c r="AC207" s="8"/>
    </row>
    <row r="208" spans="1:29" ht="14.4">
      <c r="A208" s="8"/>
      <c r="B208" s="69">
        <v>178</v>
      </c>
      <c r="C208" s="91">
        <v>9.9600000000000009</v>
      </c>
      <c r="D208" s="43">
        <f>0.18*2^9.96</f>
        <v>179.2797599070326</v>
      </c>
      <c r="E208" s="43">
        <v>0.90995436215163295</v>
      </c>
      <c r="F208" s="92">
        <v>0.91</v>
      </c>
      <c r="G208" s="93">
        <v>931</v>
      </c>
      <c r="H208" s="43"/>
      <c r="I208" s="8"/>
      <c r="J208" s="8"/>
      <c r="K208" s="8"/>
      <c r="L208" s="8"/>
      <c r="M208" s="8"/>
      <c r="N208" s="8"/>
      <c r="O208" s="8"/>
      <c r="P208" s="8"/>
      <c r="Q208" s="8"/>
      <c r="R208" s="8"/>
      <c r="S208" s="8"/>
      <c r="T208" s="8"/>
      <c r="U208" s="8"/>
      <c r="V208" s="8"/>
      <c r="W208" s="8"/>
      <c r="X208" s="8"/>
      <c r="Y208" s="8"/>
      <c r="Z208" s="8"/>
      <c r="AA208" s="8"/>
      <c r="AB208" s="8"/>
      <c r="AC208" s="8"/>
    </row>
    <row r="209" spans="1:29" ht="14.4">
      <c r="A209" s="8"/>
      <c r="B209" s="69">
        <v>179</v>
      </c>
      <c r="C209" s="91">
        <v>10.119999999999999</v>
      </c>
      <c r="D209" s="43">
        <f>0.18*2^10.12</f>
        <v>200.30696986080295</v>
      </c>
      <c r="E209" s="43">
        <v>0.920320059939292</v>
      </c>
      <c r="F209" s="92">
        <v>0.92</v>
      </c>
      <c r="G209" s="93">
        <v>941</v>
      </c>
      <c r="H209" s="43"/>
      <c r="I209" s="8"/>
      <c r="J209" s="8"/>
      <c r="K209" s="8"/>
      <c r="L209" s="8"/>
      <c r="M209" s="8"/>
      <c r="N209" s="8"/>
      <c r="O209" s="8"/>
      <c r="P209" s="8"/>
      <c r="Q209" s="8"/>
      <c r="R209" s="8"/>
      <c r="S209" s="8"/>
      <c r="T209" s="8"/>
      <c r="U209" s="8"/>
      <c r="V209" s="8"/>
      <c r="W209" s="8"/>
      <c r="X209" s="8"/>
      <c r="Y209" s="8"/>
      <c r="Z209" s="8"/>
      <c r="AA209" s="8"/>
      <c r="AB209" s="8"/>
      <c r="AC209" s="8"/>
    </row>
    <row r="210" spans="1:29" ht="14.4">
      <c r="A210" s="8"/>
      <c r="B210" s="69">
        <v>180</v>
      </c>
      <c r="C210" s="91">
        <v>10.27</v>
      </c>
      <c r="D210" s="43">
        <f>0.18*2^10.27</f>
        <v>222.2544987999608</v>
      </c>
      <c r="E210" s="43">
        <v>0.93003805151471897</v>
      </c>
      <c r="F210" s="92">
        <v>0.93</v>
      </c>
      <c r="G210" s="93">
        <v>951</v>
      </c>
      <c r="H210" s="43"/>
      <c r="I210" s="8"/>
      <c r="J210" s="8"/>
      <c r="K210" s="8"/>
      <c r="L210" s="8"/>
      <c r="M210" s="8"/>
      <c r="N210" s="8"/>
      <c r="O210" s="8"/>
      <c r="P210" s="8"/>
      <c r="Q210" s="8"/>
      <c r="R210" s="8"/>
      <c r="S210" s="8"/>
      <c r="T210" s="8"/>
      <c r="U210" s="8"/>
      <c r="V210" s="8"/>
      <c r="W210" s="8"/>
      <c r="X210" s="8"/>
      <c r="Y210" s="8"/>
      <c r="Z210" s="8"/>
      <c r="AA210" s="8"/>
      <c r="AB210" s="8"/>
      <c r="AC210" s="8"/>
    </row>
    <row r="211" spans="1:29" ht="14.4">
      <c r="A211" s="8"/>
      <c r="B211" s="69">
        <v>181</v>
      </c>
      <c r="C211" s="91">
        <v>10.42</v>
      </c>
      <c r="D211" s="43">
        <f>0.18*2^10.42</f>
        <v>246.60680689817607</v>
      </c>
      <c r="E211" s="43">
        <v>0.939756173575933</v>
      </c>
      <c r="F211" s="92">
        <v>0.94</v>
      </c>
      <c r="G211" s="93">
        <v>962</v>
      </c>
      <c r="H211" s="43"/>
      <c r="I211" s="8"/>
      <c r="J211" s="8"/>
      <c r="K211" s="8"/>
      <c r="L211" s="8"/>
      <c r="M211" s="8"/>
      <c r="N211" s="8"/>
      <c r="O211" s="8"/>
      <c r="P211" s="8"/>
      <c r="Q211" s="8"/>
      <c r="R211" s="8"/>
      <c r="S211" s="8"/>
      <c r="T211" s="8"/>
      <c r="U211" s="8"/>
      <c r="V211" s="8"/>
      <c r="W211" s="8"/>
      <c r="X211" s="8"/>
      <c r="Y211" s="8"/>
      <c r="Z211" s="8"/>
      <c r="AA211" s="8"/>
      <c r="AB211" s="8"/>
      <c r="AC211" s="8"/>
    </row>
    <row r="212" spans="1:29" ht="14.4">
      <c r="A212" s="8"/>
      <c r="B212" s="69">
        <v>182</v>
      </c>
      <c r="C212" s="91">
        <v>10.58</v>
      </c>
      <c r="D212" s="43">
        <f>0.18*2^10.58</f>
        <v>275.5306135083917</v>
      </c>
      <c r="E212" s="43">
        <v>0.95012229975204199</v>
      </c>
      <c r="F212" s="92">
        <v>0.95</v>
      </c>
      <c r="G212" s="93">
        <v>972</v>
      </c>
      <c r="H212" s="43"/>
      <c r="I212" s="8"/>
      <c r="J212" s="8"/>
      <c r="K212" s="8"/>
      <c r="L212" s="8"/>
      <c r="M212" s="8"/>
      <c r="N212" s="8"/>
      <c r="O212" s="8"/>
      <c r="P212" s="8"/>
      <c r="Q212" s="8"/>
      <c r="R212" s="8"/>
      <c r="S212" s="8"/>
      <c r="T212" s="8"/>
      <c r="U212" s="8"/>
      <c r="V212" s="8"/>
      <c r="W212" s="8"/>
      <c r="X212" s="8"/>
      <c r="Y212" s="8"/>
      <c r="Z212" s="8"/>
      <c r="AA212" s="8"/>
      <c r="AB212" s="8"/>
      <c r="AC212" s="8"/>
    </row>
    <row r="213" spans="1:29" ht="14.4">
      <c r="A213" s="8"/>
      <c r="B213" s="69">
        <v>183</v>
      </c>
      <c r="C213" s="91">
        <v>10.73</v>
      </c>
      <c r="D213" s="43">
        <f>0.18*2^10.73</f>
        <v>305.72035736903575</v>
      </c>
      <c r="E213" s="43">
        <v>0.95984065206946301</v>
      </c>
      <c r="F213" s="92">
        <v>0.96</v>
      </c>
      <c r="G213" s="93">
        <v>982</v>
      </c>
      <c r="H213" s="43"/>
      <c r="I213" s="8"/>
      <c r="J213" s="8"/>
      <c r="K213" s="8"/>
      <c r="L213" s="8"/>
      <c r="M213" s="8"/>
      <c r="N213" s="8"/>
      <c r="O213" s="8"/>
      <c r="P213" s="8"/>
      <c r="Q213" s="8"/>
      <c r="R213" s="8"/>
      <c r="S213" s="8"/>
      <c r="T213" s="8"/>
      <c r="U213" s="8"/>
      <c r="V213" s="8"/>
      <c r="W213" s="8"/>
      <c r="X213" s="8"/>
      <c r="Y213" s="8"/>
      <c r="Z213" s="8"/>
      <c r="AA213" s="8"/>
      <c r="AB213" s="8"/>
      <c r="AC213" s="8"/>
    </row>
    <row r="214" spans="1:29" ht="14.4">
      <c r="A214" s="8"/>
      <c r="B214" s="69">
        <v>184</v>
      </c>
      <c r="C214" s="91">
        <v>10.89</v>
      </c>
      <c r="D214" s="43">
        <f>0.18*2^10.89</f>
        <v>341.57742313526626</v>
      </c>
      <c r="E214" s="43">
        <v>0.97020699882475603</v>
      </c>
      <c r="F214" s="92">
        <v>0.97</v>
      </c>
      <c r="G214" s="93">
        <v>992</v>
      </c>
      <c r="H214" s="43"/>
      <c r="I214" s="8"/>
      <c r="J214" s="8"/>
      <c r="K214" s="8"/>
      <c r="L214" s="8"/>
      <c r="M214" s="8"/>
      <c r="N214" s="8"/>
      <c r="O214" s="8"/>
      <c r="P214" s="8"/>
      <c r="Q214" s="8"/>
      <c r="R214" s="8"/>
      <c r="S214" s="8"/>
      <c r="T214" s="8"/>
      <c r="U214" s="8"/>
      <c r="V214" s="8"/>
      <c r="W214" s="8"/>
      <c r="X214" s="8"/>
      <c r="Y214" s="8"/>
      <c r="Z214" s="8"/>
      <c r="AA214" s="8"/>
      <c r="AB214" s="8"/>
      <c r="AC214" s="8"/>
    </row>
    <row r="215" spans="1:29" ht="14.4">
      <c r="A215" s="8"/>
      <c r="B215" s="69">
        <v>185</v>
      </c>
      <c r="C215" s="91">
        <v>11.04</v>
      </c>
      <c r="D215" s="43">
        <f>0.18*2^11.04</f>
        <v>379.00388105849208</v>
      </c>
      <c r="E215" s="43">
        <v>0.97992553688259099</v>
      </c>
      <c r="F215" s="92">
        <v>0.98</v>
      </c>
      <c r="G215" s="93">
        <v>1003</v>
      </c>
      <c r="H215" s="43"/>
      <c r="I215" s="8"/>
      <c r="J215" s="8"/>
      <c r="K215" s="8"/>
      <c r="L215" s="8"/>
      <c r="M215" s="8"/>
      <c r="N215" s="8"/>
      <c r="O215" s="8"/>
      <c r="P215" s="8"/>
      <c r="Q215" s="8"/>
      <c r="R215" s="8"/>
      <c r="S215" s="8"/>
      <c r="T215" s="8"/>
      <c r="U215" s="8"/>
      <c r="V215" s="8"/>
      <c r="W215" s="8"/>
      <c r="X215" s="8"/>
      <c r="Y215" s="8"/>
      <c r="Z215" s="8"/>
      <c r="AA215" s="8"/>
      <c r="AB215" s="8"/>
      <c r="AC215" s="8"/>
    </row>
    <row r="216" spans="1:29" ht="14.4">
      <c r="A216" s="8"/>
      <c r="B216" s="69">
        <v>186</v>
      </c>
      <c r="C216" s="91">
        <v>11.2</v>
      </c>
      <c r="D216" s="43">
        <f>0.18*2^11.2</f>
        <v>423.45616158610659</v>
      </c>
      <c r="E216" s="43">
        <v>0.99029206159762795</v>
      </c>
      <c r="F216" s="92">
        <v>0.99</v>
      </c>
      <c r="G216" s="93">
        <v>1013</v>
      </c>
      <c r="H216" s="43"/>
      <c r="I216" s="8"/>
      <c r="J216" s="8"/>
      <c r="K216" s="8"/>
      <c r="L216" s="8"/>
      <c r="M216" s="8"/>
      <c r="N216" s="8"/>
      <c r="O216" s="8"/>
      <c r="P216" s="8"/>
      <c r="Q216" s="8"/>
      <c r="R216" s="8"/>
      <c r="S216" s="8"/>
      <c r="T216" s="8"/>
      <c r="U216" s="8"/>
      <c r="V216" s="8"/>
      <c r="W216" s="8"/>
      <c r="X216" s="8"/>
      <c r="Y216" s="8"/>
      <c r="Z216" s="8"/>
      <c r="AA216" s="8"/>
      <c r="AB216" s="8"/>
      <c r="AC216" s="8"/>
    </row>
    <row r="217" spans="1:29" ht="14.4">
      <c r="A217" s="8"/>
      <c r="B217" s="69">
        <v>187</v>
      </c>
      <c r="C217" s="91">
        <v>11.35</v>
      </c>
      <c r="D217" s="43">
        <f>0.18*2^11.35</f>
        <v>469.85402965497263</v>
      </c>
      <c r="E217" s="43">
        <v>1.0000107494665</v>
      </c>
      <c r="F217" s="92">
        <v>1</v>
      </c>
      <c r="G217" s="93">
        <v>1023</v>
      </c>
      <c r="H217" s="43" t="s">
        <v>463</v>
      </c>
      <c r="I217" s="8"/>
      <c r="J217" s="8"/>
      <c r="K217" s="8"/>
      <c r="L217" s="8"/>
      <c r="M217" s="8"/>
      <c r="N217" s="8"/>
      <c r="O217" s="8"/>
      <c r="P217" s="8"/>
      <c r="Q217" s="8"/>
      <c r="R217" s="8"/>
      <c r="S217" s="8"/>
      <c r="T217" s="8"/>
      <c r="U217" s="8"/>
      <c r="V217" s="8"/>
      <c r="W217" s="8"/>
      <c r="X217" s="8"/>
      <c r="Y217" s="8"/>
      <c r="Z217" s="8"/>
      <c r="AA217" s="8"/>
      <c r="AB217" s="8"/>
      <c r="AC217" s="8"/>
    </row>
    <row r="218" spans="1:29" ht="12.3">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row>
    <row r="219" spans="1:29" ht="12.3">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row>
    <row r="220" spans="1:29" ht="12.3">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row>
    <row r="221" spans="1:29" ht="12.3">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row>
    <row r="222" spans="1:29" ht="12.3">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row>
    <row r="223" spans="1:29" ht="1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row>
    <row r="224" spans="1:29" ht="12.3">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row>
    <row r="225" spans="1:29" ht="12.3">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row>
    <row r="226" spans="1:29" ht="12.3">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row>
    <row r="227" spans="1:29" ht="12.3">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row>
    <row r="228" spans="1:29" ht="12.3">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row>
    <row r="229" spans="1:29" ht="12.3">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row>
    <row r="230" spans="1:29" ht="12.3">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row>
    <row r="231" spans="1:29" ht="12.3">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row>
    <row r="232" spans="1:29" ht="12.3">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row>
    <row r="233" spans="1:29" ht="12.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row>
    <row r="234" spans="1:29" ht="12.3">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row>
    <row r="235" spans="1:29" ht="12.3">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row>
    <row r="236" spans="1:29" ht="12.3">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row>
    <row r="237" spans="1:29" ht="12.3">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row>
    <row r="238" spans="1:29" ht="12.3">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row>
    <row r="239" spans="1:29" ht="12.3">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row>
    <row r="240" spans="1:29" ht="12.3">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row>
    <row r="241" spans="1:29" ht="12.3">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row>
    <row r="242" spans="1:29" ht="12.3">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row>
    <row r="243" spans="1:29" ht="12.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row>
    <row r="244" spans="1:29" ht="12.3">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row>
    <row r="245" spans="1:29" ht="12.3">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row>
    <row r="246" spans="1:29" ht="12.3">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row>
    <row r="247" spans="1:29" ht="12.3">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row>
    <row r="248" spans="1:29" ht="12.3">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row>
    <row r="249" spans="1:29" ht="12.3">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row>
    <row r="250" spans="1:29" ht="12.3">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row>
    <row r="251" spans="1:29" ht="12.3">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row>
    <row r="252" spans="1:29" ht="12.3">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row>
    <row r="253" spans="1:29" ht="12.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row>
    <row r="254" spans="1:29" ht="12.3">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row>
    <row r="255" spans="1:29" ht="12.3">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row>
    <row r="256" spans="1:29" ht="12.3">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row>
    <row r="257" spans="1:29" ht="12.3">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row>
    <row r="258" spans="1:29" ht="12.3">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row>
    <row r="259" spans="1:29" ht="12.3">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row>
    <row r="260" spans="1:29" ht="12.3">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row>
    <row r="261" spans="1:29" ht="12.3">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row>
    <row r="262" spans="1:29" ht="12.3">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row>
    <row r="263" spans="1:29" ht="12.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row>
    <row r="264" spans="1:29" ht="12.3">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row>
    <row r="265" spans="1:29" ht="12.3">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row>
    <row r="266" spans="1:29" ht="12.3">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row>
    <row r="267" spans="1:29" ht="12.3">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row>
    <row r="268" spans="1:29" ht="12.3">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row>
    <row r="269" spans="1:29" ht="12.3">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row>
    <row r="270" spans="1:29" ht="12.3">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row>
    <row r="271" spans="1:29" ht="12.3">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row>
    <row r="272" spans="1:29" ht="12.3">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row>
    <row r="273" spans="1:29" ht="12.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row>
    <row r="274" spans="1:29" ht="12.3">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row>
    <row r="275" spans="1:29" ht="12.3">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row>
    <row r="276" spans="1:29" ht="12.3">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row>
    <row r="277" spans="1:29" ht="12.3">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row>
    <row r="278" spans="1:29" ht="12.3">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row>
    <row r="279" spans="1:29" ht="12.3">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row>
    <row r="280" spans="1:29" ht="12.3">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row>
    <row r="281" spans="1:29" ht="12.3">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row>
    <row r="282" spans="1:29" ht="12.3">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row>
    <row r="283" spans="1:29" ht="12.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row>
    <row r="284" spans="1:29" ht="12.3">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row>
    <row r="285" spans="1:29" ht="12.3">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row>
    <row r="286" spans="1:29" ht="12.3">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row>
    <row r="287" spans="1:29" ht="12.3">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row>
    <row r="288" spans="1:29" ht="12.3">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row>
    <row r="289" spans="1:29" ht="12.3">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row>
    <row r="290" spans="1:29" ht="12.3">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row>
    <row r="291" spans="1:29" ht="12.3">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row>
    <row r="292" spans="1:29" ht="12.3">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row>
    <row r="293" spans="1:29" ht="12.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row>
    <row r="294" spans="1:29" ht="12.3">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row>
    <row r="295" spans="1:29" ht="12.3">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row>
    <row r="296" spans="1:29" ht="12.3">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row>
    <row r="297" spans="1:29" ht="12.3">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row>
    <row r="298" spans="1:29" ht="12.3">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row>
    <row r="299" spans="1:29" ht="12.3">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row>
    <row r="300" spans="1:29" ht="12.3">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row>
    <row r="301" spans="1:29" ht="12.3">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row>
    <row r="302" spans="1:29" ht="12.3">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row>
    <row r="303" spans="1:29" ht="12.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row>
    <row r="304" spans="1:29" ht="12.3">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row>
    <row r="305" spans="1:29" ht="12.3">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row>
    <row r="306" spans="1:29" ht="12.3">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row>
    <row r="307" spans="1:29" ht="12.3">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row>
    <row r="308" spans="1:29" ht="12.3">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row>
    <row r="309" spans="1:29" ht="12.3">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row>
    <row r="310" spans="1:29" ht="12.3">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row>
    <row r="311" spans="1:29" ht="12.3">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row>
    <row r="312" spans="1:29" ht="12.3">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row>
    <row r="313" spans="1:29" ht="12.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row>
    <row r="314" spans="1:29" ht="12.3">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row>
    <row r="315" spans="1:29" ht="12.3">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row>
    <row r="316" spans="1:29" ht="12.3">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row>
    <row r="317" spans="1:29" ht="12.3">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row>
    <row r="318" spans="1:29" ht="12.3">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row>
    <row r="319" spans="1:29" ht="12.3">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row>
    <row r="320" spans="1:29" ht="12.3">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row>
    <row r="321" spans="1:29" ht="12.3">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row>
    <row r="322" spans="1:29" ht="12.3">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row>
    <row r="323" spans="1:29" ht="1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row>
    <row r="324" spans="1:29" ht="12.3">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row>
    <row r="325" spans="1:29" ht="12.3">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row>
    <row r="326" spans="1:29" ht="12.3">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row>
    <row r="327" spans="1:29" ht="12.3">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row>
    <row r="328" spans="1:29" ht="12.3">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row>
    <row r="329" spans="1:29" ht="12.3">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row>
    <row r="330" spans="1:29" ht="12.3">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row>
    <row r="331" spans="1:29" ht="12.3">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row>
    <row r="332" spans="1:29" ht="12.3">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row>
    <row r="333" spans="1:29" ht="12.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row>
    <row r="334" spans="1:29" ht="12.3">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row>
    <row r="335" spans="1:29" ht="12.3">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row>
    <row r="336" spans="1:29" ht="12.3">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row>
    <row r="337" spans="1:29" ht="12.3">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row>
    <row r="338" spans="1:29" ht="12.3">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row>
    <row r="339" spans="1:29" ht="12.3">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row>
    <row r="340" spans="1:29" ht="12.3">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row>
    <row r="341" spans="1:29" ht="12.3">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row>
    <row r="342" spans="1:29" ht="12.3">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row>
    <row r="343" spans="1:29" ht="12.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row>
    <row r="344" spans="1:29" ht="12.3">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row>
    <row r="345" spans="1:29" ht="12.3">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row>
    <row r="346" spans="1:29" ht="12.3">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row>
    <row r="347" spans="1:29" ht="12.3">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row>
    <row r="348" spans="1:29" ht="12.3">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row>
    <row r="349" spans="1:29" ht="12.3">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row>
    <row r="350" spans="1:29" ht="12.3">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row>
    <row r="351" spans="1:29" ht="12.3">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row>
    <row r="352" spans="1:29" ht="12.3">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row>
    <row r="353" spans="1:29" ht="12.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row>
    <row r="354" spans="1:29" ht="12.3">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row>
    <row r="355" spans="1:29" ht="12.3">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row>
    <row r="356" spans="1:29" ht="12.3">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row>
    <row r="357" spans="1:29" ht="12.3">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row>
    <row r="358" spans="1:29" ht="12.3">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row>
    <row r="359" spans="1:29" ht="12.3">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row>
    <row r="360" spans="1:29" ht="12.3">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row>
    <row r="361" spans="1:29" ht="12.3">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row>
    <row r="362" spans="1:29" ht="12.3">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row>
    <row r="363" spans="1:29" ht="12.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row>
    <row r="364" spans="1:29" ht="12.3">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row>
    <row r="365" spans="1:29" ht="12.3">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row>
    <row r="366" spans="1:29" ht="12.3">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row>
    <row r="367" spans="1:29" ht="12.3">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row>
    <row r="368" spans="1:29" ht="12.3">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row>
    <row r="369" spans="1:29" ht="12.3">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row>
    <row r="370" spans="1:29" ht="12.3">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row>
    <row r="371" spans="1:29" ht="12.3">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row>
    <row r="372" spans="1:29" ht="12.3">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row>
    <row r="373" spans="1:29" ht="12.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row>
    <row r="374" spans="1:29" ht="12.3">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row>
    <row r="375" spans="1:29" ht="12.3">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row>
    <row r="376" spans="1:29" ht="12.3">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row>
    <row r="377" spans="1:29" ht="12.3">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row>
    <row r="378" spans="1:29" ht="12.3">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row>
    <row r="379" spans="1:29" ht="12.3">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row>
    <row r="380" spans="1:29" ht="12.3">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row>
    <row r="381" spans="1:29" ht="12.3">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row>
    <row r="382" spans="1:29" ht="12.3">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row>
    <row r="383" spans="1:29" ht="12.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row>
    <row r="384" spans="1:29" ht="12.3">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row>
    <row r="385" spans="1:29" ht="12.3">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row>
    <row r="386" spans="1:29" ht="12.3">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row>
    <row r="387" spans="1:29" ht="12.3">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row>
    <row r="388" spans="1:29" ht="12.3">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row>
    <row r="389" spans="1:29" ht="12.3">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row>
    <row r="390" spans="1:29" ht="12.3">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row>
    <row r="391" spans="1:29" ht="12.3">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row>
    <row r="392" spans="1:29" ht="12.3">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row>
    <row r="393" spans="1:29" ht="12.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row>
    <row r="394" spans="1:29" ht="12.3">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row>
    <row r="395" spans="1:29" ht="12.3">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row>
    <row r="396" spans="1:29" ht="12.3">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row>
    <row r="397" spans="1:29" ht="12.3">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row>
    <row r="398" spans="1:29" ht="12.3">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row>
    <row r="399" spans="1:29" ht="12.3">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row>
    <row r="400" spans="1:29" ht="12.3">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row>
    <row r="401" spans="1:29" ht="12.3">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row>
    <row r="402" spans="1:29" ht="12.3">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row>
    <row r="403" spans="1:29" ht="12.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row>
    <row r="404" spans="1:29" ht="12.3">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row>
    <row r="405" spans="1:29" ht="12.3">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row>
    <row r="406" spans="1:29" ht="12.3">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row>
    <row r="407" spans="1:29" ht="12.3">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row>
    <row r="408" spans="1:29" ht="12.3">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row>
    <row r="409" spans="1:29" ht="12.3">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row>
    <row r="410" spans="1:29" ht="12.3">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row>
    <row r="411" spans="1:29" ht="12.3">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row>
    <row r="412" spans="1:29" ht="12.3">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row>
    <row r="413" spans="1:29" ht="12.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row>
    <row r="414" spans="1:29" ht="12.3">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row>
    <row r="415" spans="1:29" ht="12.3">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row>
    <row r="416" spans="1:29" ht="12.3">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row>
    <row r="417" spans="1:29" ht="12.3">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row>
    <row r="418" spans="1:29" ht="12.3">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row>
    <row r="419" spans="1:29" ht="12.3">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row>
    <row r="420" spans="1:29" ht="12.3">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row>
    <row r="421" spans="1:29" ht="12.3">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row>
    <row r="422" spans="1:29" ht="12.3">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row>
    <row r="423" spans="1:29" ht="1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row>
    <row r="424" spans="1:29" ht="12.3">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row>
    <row r="425" spans="1:29" ht="12.3">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row>
    <row r="426" spans="1:29" ht="12.3">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row>
    <row r="427" spans="1:29" ht="12.3">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row>
    <row r="428" spans="1:29" ht="12.3">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row>
    <row r="429" spans="1:29" ht="12.3">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row>
    <row r="430" spans="1:29" ht="12.3">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row>
    <row r="431" spans="1:29" ht="12.3">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row>
    <row r="432" spans="1:29" ht="12.3">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row>
    <row r="433" spans="1:29" ht="12.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row>
    <row r="434" spans="1:29" ht="12.3">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row>
    <row r="435" spans="1:29" ht="12.3">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row>
    <row r="436" spans="1:29" ht="12.3">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row>
    <row r="437" spans="1:29" ht="12.3">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row>
    <row r="438" spans="1:29" ht="12.3">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row>
    <row r="439" spans="1:29" ht="12.3">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row>
    <row r="440" spans="1:29" ht="12.3">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row>
    <row r="441" spans="1:29" ht="12.3">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row>
    <row r="442" spans="1:29" ht="12.3">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row>
    <row r="443" spans="1:29" ht="12.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row>
    <row r="444" spans="1:29" ht="12.3">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row>
    <row r="445" spans="1:29" ht="12.3">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row>
    <row r="446" spans="1:29" ht="12.3">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row>
    <row r="447" spans="1:29" ht="12.3">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row>
    <row r="448" spans="1:29" ht="12.3">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row>
    <row r="449" spans="1:29" ht="12.3">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row>
    <row r="450" spans="1:29" ht="12.3">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row>
    <row r="451" spans="1:29" ht="12.3">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row>
    <row r="452" spans="1:29" ht="12.3">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row>
    <row r="453" spans="1:29" ht="12.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row>
    <row r="454" spans="1:29" ht="12.3">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row>
    <row r="455" spans="1:29" ht="12.3">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row>
    <row r="456" spans="1:29" ht="12.3">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row>
    <row r="457" spans="1:29" ht="12.3">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row>
    <row r="458" spans="1:29" ht="12.3">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row>
    <row r="459" spans="1:29" ht="12.3">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row>
    <row r="460" spans="1:29" ht="12.3">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row>
    <row r="461" spans="1:29" ht="12.3">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row>
    <row r="462" spans="1:29" ht="12.3">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row>
    <row r="463" spans="1:29" ht="12.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row>
    <row r="464" spans="1:29" ht="12.3">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row>
    <row r="465" spans="1:29" ht="12.3">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row>
    <row r="466" spans="1:29" ht="12.3">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row>
    <row r="467" spans="1:29" ht="12.3">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row>
    <row r="468" spans="1:29" ht="12.3">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row>
    <row r="469" spans="1:29" ht="12.3">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row>
    <row r="470" spans="1:29" ht="12.3">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row>
    <row r="471" spans="1:29" ht="12.3">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row>
    <row r="472" spans="1:29" ht="12.3">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row>
    <row r="473" spans="1:29" ht="12.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row>
    <row r="474" spans="1:29" ht="12.3">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row>
    <row r="475" spans="1:29" ht="12.3">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row>
    <row r="476" spans="1:29" ht="12.3">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row>
    <row r="477" spans="1:29" ht="12.3">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row>
    <row r="478" spans="1:29" ht="12.3">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row>
    <row r="479" spans="1:29" ht="12.3">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row>
    <row r="480" spans="1:29" ht="12.3">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row>
    <row r="481" spans="1:29" ht="12.3">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row>
    <row r="482" spans="1:29" ht="12.3">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row>
    <row r="483" spans="1:29" ht="12.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row>
    <row r="484" spans="1:29" ht="12.3">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row>
    <row r="485" spans="1:29" ht="12.3">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row>
    <row r="486" spans="1:29" ht="12.3">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row>
    <row r="487" spans="1:29" ht="12.3">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row>
    <row r="488" spans="1:29" ht="12.3">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row>
    <row r="489" spans="1:29" ht="12.3">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row>
    <row r="490" spans="1:29" ht="12.3">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row>
    <row r="491" spans="1:29" ht="12.3">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row>
    <row r="492" spans="1:29" ht="12.3">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row>
    <row r="493" spans="1:29" ht="12.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row>
    <row r="494" spans="1:29" ht="12.3">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row>
    <row r="495" spans="1:29" ht="12.3">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row>
    <row r="496" spans="1:29" ht="12.3">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row>
    <row r="497" spans="1:29" ht="12.3">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row>
    <row r="498" spans="1:29" ht="12.3">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row>
    <row r="499" spans="1:29" ht="12.3">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row>
    <row r="500" spans="1:29" ht="12.3">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row>
    <row r="501" spans="1:29" ht="12.3">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row>
    <row r="502" spans="1:29" ht="12.3">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row>
    <row r="503" spans="1:29" ht="12.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row>
    <row r="504" spans="1:29" ht="12.3">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row>
    <row r="505" spans="1:29" ht="12.3">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row>
    <row r="506" spans="1:29" ht="12.3">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row>
    <row r="507" spans="1:29" ht="12.3">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row>
    <row r="508" spans="1:29" ht="12.3">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row>
    <row r="509" spans="1:29" ht="12.3">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row>
    <row r="510" spans="1:29" ht="12.3">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row>
    <row r="511" spans="1:29" ht="12.3">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row>
    <row r="512" spans="1:29" ht="12.3">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row>
    <row r="513" spans="1:29" ht="12.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row>
    <row r="514" spans="1:29" ht="12.3">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row>
    <row r="515" spans="1:29" ht="12.3">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row>
    <row r="516" spans="1:29" ht="12.3">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row>
    <row r="517" spans="1:29" ht="12.3">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row>
    <row r="518" spans="1:29" ht="12.3">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row>
    <row r="519" spans="1:29" ht="12.3">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row>
    <row r="520" spans="1:29" ht="12.3">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row>
    <row r="521" spans="1:29" ht="12.3">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row>
    <row r="522" spans="1:29" ht="12.3">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row>
    <row r="523" spans="1:29" ht="1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row>
    <row r="524" spans="1:29" ht="12.3">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row>
    <row r="525" spans="1:29" ht="12.3">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row>
    <row r="526" spans="1:29" ht="12.3">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row>
    <row r="527" spans="1:29" ht="12.3">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row>
    <row r="528" spans="1:29" ht="12.3">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row>
    <row r="529" spans="1:29" ht="12.3">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row>
    <row r="530" spans="1:29" ht="12.3">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row>
    <row r="531" spans="1:29" ht="12.3">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row>
    <row r="532" spans="1:29" ht="12.3">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row>
    <row r="533" spans="1:29" ht="12.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row>
    <row r="534" spans="1:29" ht="12.3">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row>
    <row r="535" spans="1:29" ht="12.3">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row>
    <row r="536" spans="1:29" ht="12.3">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row>
    <row r="537" spans="1:29" ht="12.3">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row>
    <row r="538" spans="1:29" ht="12.3">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row>
    <row r="539" spans="1:29" ht="12.3">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row>
    <row r="540" spans="1:29" ht="12.3">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row>
    <row r="541" spans="1:29" ht="12.3">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row>
    <row r="542" spans="1:29" ht="12.3">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row>
    <row r="543" spans="1:29" ht="12.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row>
    <row r="544" spans="1:29" ht="12.3">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row>
    <row r="545" spans="1:29" ht="12.3">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row>
    <row r="546" spans="1:29" ht="12.3">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row>
    <row r="547" spans="1:29" ht="12.3">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row>
    <row r="548" spans="1:29" ht="12.3">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row>
    <row r="549" spans="1:29" ht="12.3">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row>
    <row r="550" spans="1:29" ht="12.3">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row>
    <row r="551" spans="1:29" ht="12.3">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row>
    <row r="552" spans="1:29" ht="12.3">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row>
    <row r="553" spans="1:29" ht="12.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row>
    <row r="554" spans="1:29" ht="12.3">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row>
    <row r="555" spans="1:29" ht="12.3">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row>
    <row r="556" spans="1:29" ht="12.3">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row>
    <row r="557" spans="1:29" ht="12.3">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row>
    <row r="558" spans="1:29" ht="12.3">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row>
    <row r="559" spans="1:29" ht="12.3">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row>
    <row r="560" spans="1:29" ht="12.3">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row>
    <row r="561" spans="1:29" ht="12.3">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row>
    <row r="562" spans="1:29" ht="12.3">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row>
    <row r="563" spans="1:29" ht="12.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row>
    <row r="564" spans="1:29" ht="12.3">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row>
    <row r="565" spans="1:29" ht="12.3">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row>
    <row r="566" spans="1:29" ht="12.3">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row>
    <row r="567" spans="1:29" ht="12.3">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row>
    <row r="568" spans="1:29" ht="12.3">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row>
    <row r="569" spans="1:29" ht="12.3">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row>
    <row r="570" spans="1:29" ht="12.3">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row>
    <row r="571" spans="1:29" ht="12.3">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row>
    <row r="572" spans="1:29" ht="12.3">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row>
    <row r="573" spans="1:29" ht="12.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row>
    <row r="574" spans="1:29" ht="12.3">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row>
    <row r="575" spans="1:29" ht="12.3">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row>
    <row r="576" spans="1:29" ht="12.3">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row>
    <row r="577" spans="1:29" ht="12.3">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row>
    <row r="578" spans="1:29" ht="12.3">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row>
    <row r="579" spans="1:29" ht="12.3">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row>
    <row r="580" spans="1:29" ht="12.3">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row>
    <row r="581" spans="1:29" ht="12.3">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row>
    <row r="582" spans="1:29" ht="12.3">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row>
    <row r="583" spans="1:29" ht="12.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row>
    <row r="584" spans="1:29" ht="12.3">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row>
    <row r="585" spans="1:29" ht="12.3">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row>
    <row r="586" spans="1:29" ht="12.3">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row>
    <row r="587" spans="1:29" ht="12.3">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row>
    <row r="588" spans="1:29" ht="12.3">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row>
    <row r="589" spans="1:29" ht="12.3">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row>
    <row r="590" spans="1:29" ht="12.3">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row>
    <row r="591" spans="1:29" ht="12.3">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row>
    <row r="592" spans="1:29" ht="12.3">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row>
    <row r="593" spans="1:29" ht="12.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row>
    <row r="594" spans="1:29" ht="12.3">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row>
    <row r="595" spans="1:29" ht="12.3">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row>
    <row r="596" spans="1:29" ht="12.3">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row>
    <row r="597" spans="1:29" ht="12.3">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row>
    <row r="598" spans="1:29" ht="12.3">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row>
    <row r="599" spans="1:29" ht="12.3">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row>
    <row r="600" spans="1:29" ht="12.3">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row>
    <row r="601" spans="1:29" ht="12.3">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row>
    <row r="602" spans="1:29" ht="12.3">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row>
    <row r="603" spans="1:29" ht="12.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row>
    <row r="604" spans="1:29" ht="12.3">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row>
    <row r="605" spans="1:29" ht="12.3">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row>
    <row r="606" spans="1:29" ht="12.3">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row>
    <row r="607" spans="1:29" ht="12.3">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row>
    <row r="608" spans="1:29" ht="12.3">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row>
    <row r="609" spans="1:29" ht="12.3">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row>
    <row r="610" spans="1:29" ht="12.3">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row>
    <row r="611" spans="1:29" ht="12.3">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row>
    <row r="612" spans="1:29" ht="12.3">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row>
    <row r="613" spans="1:29" ht="12.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row>
    <row r="614" spans="1:29" ht="12.3">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row>
    <row r="615" spans="1:29" ht="12.3">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row>
    <row r="616" spans="1:29" ht="12.3">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row>
    <row r="617" spans="1:29" ht="12.3">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row>
    <row r="618" spans="1:29" ht="12.3">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row>
    <row r="619" spans="1:29" ht="12.3">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row>
    <row r="620" spans="1:29" ht="12.3">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row>
    <row r="621" spans="1:29" ht="12.3">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row>
    <row r="622" spans="1:29" ht="12.3">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row>
    <row r="623" spans="1:29" ht="1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row>
    <row r="624" spans="1:29" ht="12.3">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row>
    <row r="625" spans="1:29" ht="12.3">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row>
    <row r="626" spans="1:29" ht="12.3">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row>
    <row r="627" spans="1:29" ht="12.3">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row>
    <row r="628" spans="1:29" ht="12.3">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row>
    <row r="629" spans="1:29" ht="12.3">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row>
    <row r="630" spans="1:29" ht="12.3">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row>
    <row r="631" spans="1:29" ht="12.3">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row>
    <row r="632" spans="1:29" ht="12.3">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row>
    <row r="633" spans="1:29" ht="12.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row>
    <row r="634" spans="1:29" ht="12.3">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row>
    <row r="635" spans="1:29" ht="12.3">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row>
    <row r="636" spans="1:29" ht="12.3">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row>
    <row r="637" spans="1:29" ht="12.3">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row>
    <row r="638" spans="1:29" ht="12.3">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row>
    <row r="639" spans="1:29" ht="12.3">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row>
    <row r="640" spans="1:29" ht="12.3">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row>
    <row r="641" spans="1:29" ht="12.3">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row>
    <row r="642" spans="1:29" ht="12.3">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row>
    <row r="643" spans="1:29" ht="12.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row>
    <row r="644" spans="1:29" ht="12.3">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row>
    <row r="645" spans="1:29" ht="12.3">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row>
    <row r="646" spans="1:29" ht="12.3">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row>
    <row r="647" spans="1:29" ht="12.3">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row>
    <row r="648" spans="1:29" ht="12.3">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row>
    <row r="649" spans="1:29" ht="12.3">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row>
    <row r="650" spans="1:29" ht="12.3">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row>
    <row r="651" spans="1:29" ht="12.3">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row>
    <row r="652" spans="1:29" ht="12.3">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row>
    <row r="653" spans="1:29" ht="12.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row>
    <row r="654" spans="1:29" ht="12.3">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row>
    <row r="655" spans="1:29" ht="12.3">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row>
    <row r="656" spans="1:29" ht="12.3">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row>
    <row r="657" spans="1:29" ht="12.3">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row>
    <row r="658" spans="1:29" ht="12.3">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row>
    <row r="659" spans="1:29" ht="12.3">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row>
    <row r="660" spans="1:29" ht="12.3">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row>
    <row r="661" spans="1:29" ht="12.3">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row>
    <row r="662" spans="1:29" ht="12.3">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row>
    <row r="663" spans="1:29" ht="12.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row>
    <row r="664" spans="1:29" ht="12.3">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row>
    <row r="665" spans="1:29" ht="12.3">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row>
    <row r="666" spans="1:29" ht="12.3">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row>
    <row r="667" spans="1:29" ht="12.3">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row>
    <row r="668" spans="1:29" ht="12.3">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row>
    <row r="669" spans="1:29" ht="12.3">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row>
    <row r="670" spans="1:29" ht="12.3">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row>
    <row r="671" spans="1:29" ht="12.3">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row>
    <row r="672" spans="1:29" ht="12.3">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row>
    <row r="673" spans="1:29" ht="12.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row>
    <row r="674" spans="1:29" ht="12.3">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row>
    <row r="675" spans="1:29" ht="12.3">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row>
    <row r="676" spans="1:29" ht="12.3">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row>
    <row r="677" spans="1:29" ht="12.3">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row>
    <row r="678" spans="1:29" ht="12.3">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row>
    <row r="679" spans="1:29" ht="12.3">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row>
    <row r="680" spans="1:29" ht="12.3">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row>
    <row r="681" spans="1:29" ht="12.3">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row>
    <row r="682" spans="1:29" ht="12.3">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row>
    <row r="683" spans="1:29" ht="12.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row>
    <row r="684" spans="1:29" ht="12.3">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row>
    <row r="685" spans="1:29" ht="12.3">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row>
    <row r="686" spans="1:29" ht="12.3">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row>
    <row r="687" spans="1:29" ht="12.3">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row>
    <row r="688" spans="1:29" ht="12.3">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row>
    <row r="689" spans="1:29" ht="12.3">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row>
    <row r="690" spans="1:29" ht="12.3">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row>
    <row r="691" spans="1:29" ht="12.3">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row>
    <row r="692" spans="1:29" ht="12.3">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row>
    <row r="693" spans="1:29" ht="12.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row>
    <row r="694" spans="1:29" ht="12.3">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row>
    <row r="695" spans="1:29" ht="12.3">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row>
    <row r="696" spans="1:29" ht="12.3">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row>
    <row r="697" spans="1:29" ht="12.3">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row>
    <row r="698" spans="1:29" ht="12.3">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row>
    <row r="699" spans="1:29" ht="12.3">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row>
    <row r="700" spans="1:29" ht="12.3">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row>
    <row r="701" spans="1:29" ht="12.3">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row>
    <row r="702" spans="1:29" ht="12.3">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row>
    <row r="703" spans="1:29" ht="12.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row>
    <row r="704" spans="1:29" ht="12.3">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row>
    <row r="705" spans="1:29" ht="12.3">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row>
    <row r="706" spans="1:29" ht="12.3">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row>
    <row r="707" spans="1:29" ht="12.3">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row>
    <row r="708" spans="1:29" ht="12.3">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row>
    <row r="709" spans="1:29" ht="12.3">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row>
    <row r="710" spans="1:29" ht="12.3">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row>
    <row r="711" spans="1:29" ht="12.3">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row>
    <row r="712" spans="1:29" ht="12.3">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row>
    <row r="713" spans="1:29" ht="12.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row>
    <row r="714" spans="1:29" ht="12.3">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row>
    <row r="715" spans="1:29" ht="12.3">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row>
    <row r="716" spans="1:29" ht="12.3">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row>
    <row r="717" spans="1:29" ht="12.3">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row>
    <row r="718" spans="1:29" ht="12.3">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row>
    <row r="719" spans="1:29" ht="12.3">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row>
    <row r="720" spans="1:29" ht="12.3">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row>
    <row r="721" spans="1:29" ht="12.3">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row>
    <row r="722" spans="1:29" ht="12.3">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row>
    <row r="723" spans="1:29" ht="1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row>
    <row r="724" spans="1:29" ht="12.3">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row>
    <row r="725" spans="1:29" ht="12.3">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row>
    <row r="726" spans="1:29" ht="12.3">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row>
    <row r="727" spans="1:29" ht="12.3">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row>
    <row r="728" spans="1:29" ht="12.3">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row>
    <row r="729" spans="1:29" ht="12.3">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row>
    <row r="730" spans="1:29" ht="12.3">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row>
    <row r="731" spans="1:29" ht="12.3">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row>
    <row r="732" spans="1:29" ht="12.3">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row>
    <row r="733" spans="1:29" ht="12.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row>
    <row r="734" spans="1:29" ht="12.3">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row>
    <row r="735" spans="1:29" ht="12.3">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row>
    <row r="736" spans="1:29" ht="12.3">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row>
    <row r="737" spans="1:29" ht="12.3">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row>
    <row r="738" spans="1:29" ht="12.3">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row>
    <row r="739" spans="1:29" ht="12.3">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row>
    <row r="740" spans="1:29" ht="12.3">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row>
    <row r="741" spans="1:29" ht="12.3">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row>
    <row r="742" spans="1:29" ht="12.3">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row>
    <row r="743" spans="1:29" ht="12.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row>
    <row r="744" spans="1:29" ht="12.3">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row>
    <row r="745" spans="1:29" ht="12.3">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row>
    <row r="746" spans="1:29" ht="12.3">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row>
    <row r="747" spans="1:29" ht="12.3">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row>
    <row r="748" spans="1:29" ht="12.3">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row>
    <row r="749" spans="1:29" ht="12.3">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row>
    <row r="750" spans="1:29" ht="12.3">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row>
    <row r="751" spans="1:29" ht="12.3">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row>
    <row r="752" spans="1:29" ht="12.3">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row>
    <row r="753" spans="1:29" ht="12.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row>
    <row r="754" spans="1:29" ht="12.3">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row>
    <row r="755" spans="1:29" ht="12.3">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row>
    <row r="756" spans="1:29" ht="12.3">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row>
    <row r="757" spans="1:29" ht="12.3">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row>
    <row r="758" spans="1:29" ht="12.3">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row>
    <row r="759" spans="1:29" ht="12.3">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row>
    <row r="760" spans="1:29" ht="12.3">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row>
    <row r="761" spans="1:29" ht="12.3">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row>
    <row r="762" spans="1:29" ht="12.3">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row>
    <row r="763" spans="1:29" ht="12.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row>
    <row r="764" spans="1:29" ht="12.3">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row>
    <row r="765" spans="1:29" ht="12.3">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row>
    <row r="766" spans="1:29" ht="12.3">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row>
    <row r="767" spans="1:29" ht="12.3">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row>
    <row r="768" spans="1:29" ht="12.3">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row>
    <row r="769" spans="1:29" ht="12.3">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row>
    <row r="770" spans="1:29" ht="12.3">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row>
    <row r="771" spans="1:29" ht="12.3">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row>
    <row r="772" spans="1:29" ht="12.3">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row>
    <row r="773" spans="1:29" ht="12.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row>
    <row r="774" spans="1:29" ht="12.3">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row>
    <row r="775" spans="1:29" ht="12.3">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row>
    <row r="776" spans="1:29" ht="12.3">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row>
    <row r="777" spans="1:29" ht="12.3">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row>
    <row r="778" spans="1:29" ht="12.3">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row>
    <row r="779" spans="1:29" ht="12.3">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row>
    <row r="780" spans="1:29" ht="12.3">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row>
    <row r="781" spans="1:29" ht="12.3">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row>
    <row r="782" spans="1:29" ht="12.3">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row>
    <row r="783" spans="1:29" ht="12.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row>
    <row r="784" spans="1:29" ht="12.3">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row>
    <row r="785" spans="1:29" ht="12.3">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row>
    <row r="786" spans="1:29" ht="12.3">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row>
    <row r="787" spans="1:29" ht="12.3">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row>
    <row r="788" spans="1:29" ht="12.3">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row>
    <row r="789" spans="1:29" ht="12.3">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row>
    <row r="790" spans="1:29" ht="12.3">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row>
    <row r="791" spans="1:29" ht="12.3">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row>
    <row r="792" spans="1:29" ht="12.3">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row>
    <row r="793" spans="1:29" ht="12.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row>
    <row r="794" spans="1:29" ht="12.3">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row>
    <row r="795" spans="1:29" ht="12.3">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row>
    <row r="796" spans="1:29" ht="12.3">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row>
    <row r="797" spans="1:29" ht="12.3">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row>
    <row r="798" spans="1:29" ht="12.3">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row>
    <row r="799" spans="1:29" ht="12.3">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row>
    <row r="800" spans="1:29" ht="12.3">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row>
    <row r="801" spans="1:29" ht="12.3">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row>
    <row r="802" spans="1:29" ht="12.3">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row>
    <row r="803" spans="1:29" ht="12.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row>
    <row r="804" spans="1:29" ht="12.3">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row>
    <row r="805" spans="1:29" ht="12.3">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row>
    <row r="806" spans="1:29" ht="12.3">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row>
    <row r="807" spans="1:29" ht="12.3">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row>
    <row r="808" spans="1:29" ht="12.3">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row>
    <row r="809" spans="1:29" ht="12.3">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row>
    <row r="810" spans="1:29" ht="12.3">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row>
    <row r="811" spans="1:29" ht="12.3">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row>
    <row r="812" spans="1:29" ht="12.3">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row>
    <row r="813" spans="1:29" ht="12.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row>
    <row r="814" spans="1:29" ht="12.3">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row>
    <row r="815" spans="1:29" ht="12.3">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row>
    <row r="816" spans="1:29" ht="12.3">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row>
    <row r="817" spans="1:29" ht="12.3">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row>
    <row r="818" spans="1:29" ht="12.3">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row>
    <row r="819" spans="1:29" ht="12.3">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row>
    <row r="820" spans="1:29" ht="12.3">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row>
    <row r="821" spans="1:29" ht="12.3">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row>
    <row r="822" spans="1:29" ht="12.3">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row>
    <row r="823" spans="1:29" ht="1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row>
    <row r="824" spans="1:29" ht="12.3">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row>
    <row r="825" spans="1:29" ht="12.3">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row>
    <row r="826" spans="1:29" ht="12.3">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row>
    <row r="827" spans="1:29" ht="12.3">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row>
    <row r="828" spans="1:29" ht="12.3">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row>
    <row r="829" spans="1:29" ht="12.3">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row>
    <row r="830" spans="1:29" ht="12.3">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row>
    <row r="831" spans="1:29" ht="12.3">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row>
    <row r="832" spans="1:29" ht="12.3">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row>
    <row r="833" spans="1:29" ht="12.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row>
    <row r="834" spans="1:29" ht="12.3">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row>
    <row r="835" spans="1:29" ht="12.3">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row>
    <row r="836" spans="1:29" ht="12.3">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row>
    <row r="837" spans="1:29" ht="12.3">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row>
    <row r="838" spans="1:29" ht="12.3">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row>
    <row r="839" spans="1:29" ht="12.3">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row>
    <row r="840" spans="1:29" ht="12.3">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row>
    <row r="841" spans="1:29" ht="12.3">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row>
    <row r="842" spans="1:29" ht="12.3">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row>
    <row r="843" spans="1:29" ht="12.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row>
    <row r="844" spans="1:29" ht="12.3">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row>
    <row r="845" spans="1:29" ht="12.3">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row>
    <row r="846" spans="1:29" ht="12.3">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row>
    <row r="847" spans="1:29" ht="12.3">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row>
    <row r="848" spans="1:29" ht="12.3">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row>
    <row r="849" spans="1:29" ht="12.3">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row>
    <row r="850" spans="1:29" ht="12.3">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row>
    <row r="851" spans="1:29" ht="12.3">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row>
    <row r="852" spans="1:29" ht="12.3">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row>
    <row r="853" spans="1:29" ht="12.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row>
    <row r="854" spans="1:29" ht="12.3">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row>
    <row r="855" spans="1:29" ht="12.3">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row>
    <row r="856" spans="1:29" ht="12.3">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row>
    <row r="857" spans="1:29" ht="12.3">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row>
    <row r="858" spans="1:29" ht="12.3">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row>
    <row r="859" spans="1:29" ht="12.3">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row>
    <row r="860" spans="1:29" ht="12.3">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row>
    <row r="861" spans="1:29" ht="12.3">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row>
    <row r="862" spans="1:29" ht="12.3">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row>
    <row r="863" spans="1:29" ht="12.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row>
    <row r="864" spans="1:29" ht="12.3">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row>
    <row r="865" spans="1:29" ht="12.3">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row>
    <row r="866" spans="1:29" ht="12.3">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row>
    <row r="867" spans="1:29" ht="12.3">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row>
    <row r="868" spans="1:29" ht="12.3">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row>
    <row r="869" spans="1:29" ht="12.3">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row>
    <row r="870" spans="1:29" ht="12.3">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row>
    <row r="871" spans="1:29" ht="12.3">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row>
    <row r="872" spans="1:29" ht="12.3">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row>
    <row r="873" spans="1:29" ht="12.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row>
    <row r="874" spans="1:29" ht="12.3">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row>
    <row r="875" spans="1:29" ht="12.3">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row>
    <row r="876" spans="1:29" ht="12.3">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row>
    <row r="877" spans="1:29" ht="12.3">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row>
    <row r="878" spans="1:29" ht="12.3">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row>
    <row r="879" spans="1:29" ht="12.3">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row>
    <row r="880" spans="1:29" ht="12.3">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row>
    <row r="881" spans="1:29" ht="12.3">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row>
    <row r="882" spans="1:29" ht="12.3">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row>
    <row r="883" spans="1:29" ht="12.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row>
    <row r="884" spans="1:29" ht="12.3">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row>
    <row r="885" spans="1:29" ht="12.3">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row>
    <row r="886" spans="1:29" ht="12.3">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row>
    <row r="887" spans="1:29" ht="12.3">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row>
    <row r="888" spans="1:29" ht="12.3">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row>
    <row r="889" spans="1:29" ht="12.3">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row>
    <row r="890" spans="1:29" ht="12.3">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row>
    <row r="891" spans="1:29" ht="12.3">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row>
    <row r="892" spans="1:29" ht="12.3">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row>
    <row r="893" spans="1:29" ht="12.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row>
    <row r="894" spans="1:29" ht="12.3">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row>
    <row r="895" spans="1:29" ht="12.3">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row>
    <row r="896" spans="1:29" ht="12.3">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row>
    <row r="897" spans="1:29" ht="12.3">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row>
    <row r="898" spans="1:29" ht="12.3">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row>
    <row r="899" spans="1:29" ht="12.3">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row>
    <row r="900" spans="1:29" ht="12.3">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row>
    <row r="901" spans="1:29" ht="12.3">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row>
    <row r="902" spans="1:29" ht="12.3">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row>
    <row r="903" spans="1:29" ht="12.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row>
    <row r="904" spans="1:29" ht="12.3">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row>
    <row r="905" spans="1:29" ht="12.3">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row>
    <row r="906" spans="1:29" ht="12.3">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row>
    <row r="907" spans="1:29" ht="12.3">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row>
    <row r="908" spans="1:29" ht="12.3">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row>
    <row r="909" spans="1:29" ht="12.3">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row>
    <row r="910" spans="1:29" ht="12.3">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row>
    <row r="911" spans="1:29" ht="12.3">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row>
    <row r="912" spans="1:29" ht="12.3">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row>
    <row r="913" spans="1:29" ht="12.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row>
    <row r="914" spans="1:29" ht="12.3">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row>
    <row r="915" spans="1:29" ht="12.3">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row>
    <row r="916" spans="1:29" ht="12.3">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row>
    <row r="917" spans="1:29" ht="12.3">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row>
    <row r="918" spans="1:29" ht="12.3">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row>
    <row r="919" spans="1:29" ht="12.3">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row>
    <row r="920" spans="1:29" ht="12.3">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row>
    <row r="921" spans="1:29" ht="12.3">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row>
    <row r="922" spans="1:29" ht="12.3">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row>
    <row r="923" spans="1:29" ht="1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row>
    <row r="924" spans="1:29" ht="12.3">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row>
    <row r="925" spans="1:29" ht="12.3">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row>
    <row r="926" spans="1:29" ht="12.3">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row>
    <row r="927" spans="1:29" ht="12.3">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row>
    <row r="928" spans="1:29" ht="12.3">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row>
    <row r="929" spans="1:29" ht="12.3">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row>
    <row r="930" spans="1:29" ht="12.3">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row>
    <row r="931" spans="1:29" ht="12.3">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row>
    <row r="932" spans="1:29" ht="12.3">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row>
    <row r="933" spans="1:29" ht="12.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row>
    <row r="934" spans="1:29" ht="12.3">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row>
    <row r="935" spans="1:29" ht="12.3">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row>
    <row r="936" spans="1:29" ht="12.3">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row>
    <row r="937" spans="1:29" ht="12.3">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row>
    <row r="938" spans="1:29" ht="12.3">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row>
    <row r="939" spans="1:29" ht="12.3">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row>
    <row r="940" spans="1:29" ht="12.3">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row>
    <row r="941" spans="1:29" ht="12.3">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row>
    <row r="942" spans="1:29" ht="12.3">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row>
    <row r="943" spans="1:29" ht="12.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row>
    <row r="944" spans="1:29" ht="12.3">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row>
    <row r="945" spans="1:29" ht="12.3">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row>
    <row r="946" spans="1:29" ht="12.3">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row>
    <row r="947" spans="1:29" ht="12.3">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row>
    <row r="948" spans="1:29" ht="12.3">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row>
    <row r="949" spans="1:29" ht="12.3">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row>
    <row r="950" spans="1:29" ht="12.3">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row>
    <row r="951" spans="1:29" ht="12.3">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row>
    <row r="952" spans="1:29" ht="12.3">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row>
    <row r="953" spans="1:29" ht="12.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row>
    <row r="954" spans="1:29" ht="12.3">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row>
    <row r="955" spans="1:29" ht="12.3">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row>
    <row r="956" spans="1:29" ht="12.3">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row>
    <row r="957" spans="1:29" ht="12.3">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row>
    <row r="958" spans="1:29" ht="12.3">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row>
    <row r="959" spans="1:29" ht="12.3">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row>
    <row r="960" spans="1:29" ht="12.3">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row>
    <row r="961" spans="1:29" ht="12.3">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row>
    <row r="962" spans="1:29" ht="12.3">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row>
    <row r="963" spans="1:29" ht="12.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row>
    <row r="964" spans="1:29" ht="12.3">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row>
    <row r="965" spans="1:29" ht="12.3">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row>
    <row r="966" spans="1:29" ht="12.3">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row>
    <row r="967" spans="1:29" ht="12.3">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row>
    <row r="968" spans="1:29" ht="12.3">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row>
    <row r="969" spans="1:29" ht="12.3">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row>
    <row r="970" spans="1:29" ht="12.3">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row>
    <row r="971" spans="1:29" ht="12.3">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row>
    <row r="972" spans="1:29" ht="12.3">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row>
    <row r="973" spans="1:29" ht="12.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row>
    <row r="974" spans="1:29" ht="12.3">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row>
    <row r="975" spans="1:29" ht="12.3">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row>
    <row r="976" spans="1:29" ht="12.3">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row>
    <row r="977" spans="1:29" ht="12.3">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row>
    <row r="978" spans="1:29" ht="12.3">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row>
    <row r="979" spans="1:29" ht="12.3">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row>
    <row r="980" spans="1:29" ht="12.3">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row>
    <row r="981" spans="1:29" ht="12.3">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row>
    <row r="982" spans="1:29" ht="12.3">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row>
    <row r="983" spans="1:29" ht="12.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row>
    <row r="984" spans="1:29" ht="12.3">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row>
    <row r="985" spans="1:29" ht="12.3">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row>
    <row r="986" spans="1:29" ht="12.3">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row>
    <row r="987" spans="1:29" ht="12.3">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row>
    <row r="988" spans="1:29" ht="12.3">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row>
    <row r="989" spans="1:29" ht="12.3">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row>
    <row r="990" spans="1:29" ht="12.3">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row>
    <row r="991" spans="1:29" ht="12.3">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row>
    <row r="992" spans="1:29" ht="12.3">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row>
    <row r="993" spans="1:29" ht="12.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row>
    <row r="994" spans="1:29" ht="12.3">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row>
    <row r="995" spans="1:29" ht="12.3">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row>
    <row r="996" spans="1:29" ht="12.3">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row>
    <row r="997" spans="1:29" ht="12.3">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row>
    <row r="998" spans="1:29" ht="12.3">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row>
    <row r="999" spans="1:29" ht="12.3">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row>
    <row r="1000" spans="1:29" ht="12.3">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row>
    <row r="1001" spans="1:29" ht="12.3">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row>
    <row r="1002" spans="1:29" ht="12.3">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c r="AB1002" s="8"/>
      <c r="AC1002" s="8"/>
    </row>
    <row r="1003" spans="1:29" ht="12.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c r="AB1003" s="8"/>
      <c r="AC1003" s="8"/>
    </row>
    <row r="1004" spans="1:29" ht="12.3">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c r="AA1004" s="8"/>
      <c r="AB1004" s="8"/>
      <c r="AC1004" s="8"/>
    </row>
  </sheetData>
  <mergeCells count="3">
    <mergeCell ref="D2:G2"/>
    <mergeCell ref="D29:G29"/>
    <mergeCell ref="L29:P2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C1004"/>
  <sheetViews>
    <sheetView workbookViewId="0"/>
  </sheetViews>
  <sheetFormatPr defaultColWidth="12.609375" defaultRowHeight="15.75" customHeight="1"/>
  <cols>
    <col min="1" max="1" width="12.109375" customWidth="1"/>
    <col min="2" max="2" width="3.71875" customWidth="1"/>
    <col min="3" max="3" width="12.88671875" customWidth="1"/>
    <col min="6" max="6" width="7.88671875" customWidth="1"/>
    <col min="7" max="7" width="10.38671875" customWidth="1"/>
    <col min="8" max="8" width="76.5" customWidth="1"/>
    <col min="9" max="9" width="3.609375" customWidth="1"/>
    <col min="14" max="14" width="14.21875" customWidth="1"/>
  </cols>
  <sheetData>
    <row r="1" spans="1:29" ht="12.3">
      <c r="A1" s="8"/>
      <c r="B1" s="9"/>
      <c r="C1" s="9"/>
      <c r="D1" s="9"/>
      <c r="E1" s="9"/>
      <c r="F1" s="9"/>
      <c r="G1" s="9"/>
      <c r="H1" s="9"/>
      <c r="I1" s="8"/>
      <c r="J1" s="8"/>
      <c r="K1" s="8"/>
      <c r="L1" s="8"/>
      <c r="M1" s="8"/>
      <c r="N1" s="8"/>
      <c r="O1" s="8"/>
      <c r="P1" s="8"/>
      <c r="Q1" s="8"/>
      <c r="R1" s="8"/>
      <c r="S1" s="8"/>
      <c r="T1" s="8"/>
      <c r="U1" s="8"/>
      <c r="V1" s="8"/>
      <c r="W1" s="8"/>
      <c r="X1" s="8"/>
      <c r="Y1" s="8"/>
      <c r="Z1" s="8"/>
      <c r="AA1" s="8"/>
      <c r="AB1" s="8"/>
      <c r="AC1" s="8"/>
    </row>
    <row r="2" spans="1:29" ht="29.25" customHeight="1">
      <c r="A2" s="8"/>
      <c r="B2" s="56"/>
      <c r="C2" s="12" t="s">
        <v>468</v>
      </c>
      <c r="D2" s="138" t="s">
        <v>142</v>
      </c>
      <c r="E2" s="130"/>
      <c r="F2" s="130"/>
      <c r="G2" s="131"/>
      <c r="H2" s="16"/>
      <c r="I2" s="8"/>
      <c r="J2" s="8"/>
      <c r="K2" s="8"/>
      <c r="L2" s="8"/>
      <c r="M2" s="8"/>
      <c r="N2" s="8"/>
      <c r="O2" s="8"/>
      <c r="P2" s="8"/>
      <c r="Q2" s="8"/>
      <c r="R2" s="8"/>
      <c r="S2" s="8"/>
      <c r="T2" s="8"/>
      <c r="U2" s="8"/>
      <c r="V2" s="8"/>
      <c r="W2" s="8"/>
      <c r="X2" s="8"/>
      <c r="Y2" s="8"/>
      <c r="Z2" s="8"/>
      <c r="AA2" s="8"/>
      <c r="AB2" s="8"/>
      <c r="AC2" s="8"/>
    </row>
    <row r="3" spans="1:29" ht="36.9">
      <c r="A3" s="55"/>
      <c r="B3" s="49" t="s">
        <v>58</v>
      </c>
      <c r="C3" s="12" t="s">
        <v>59</v>
      </c>
      <c r="D3" s="12" t="s">
        <v>143</v>
      </c>
      <c r="E3" s="13" t="s">
        <v>144</v>
      </c>
      <c r="F3" s="13" t="s">
        <v>145</v>
      </c>
      <c r="G3" s="13" t="s">
        <v>146</v>
      </c>
      <c r="H3" s="12" t="s">
        <v>153</v>
      </c>
      <c r="I3" s="8"/>
      <c r="J3" s="8"/>
      <c r="K3" s="8"/>
      <c r="L3" s="8"/>
      <c r="M3" s="8"/>
      <c r="N3" s="8"/>
      <c r="O3" s="8"/>
      <c r="P3" s="8"/>
      <c r="Q3" s="8"/>
      <c r="R3" s="8"/>
      <c r="S3" s="8"/>
      <c r="T3" s="8"/>
      <c r="U3" s="8"/>
      <c r="V3" s="8"/>
      <c r="W3" s="8"/>
      <c r="X3" s="8"/>
      <c r="Y3" s="8"/>
      <c r="Z3" s="8"/>
      <c r="AA3" s="8"/>
      <c r="AB3" s="8"/>
      <c r="AC3" s="8"/>
    </row>
    <row r="4" spans="1:29" ht="12.3">
      <c r="A4" s="58"/>
      <c r="B4" s="50">
        <v>1</v>
      </c>
      <c r="C4" s="16" t="s">
        <v>75</v>
      </c>
      <c r="D4" s="17">
        <v>1.4247000000000001E-6</v>
      </c>
      <c r="E4" s="43">
        <v>9.2873559405395795E-2</v>
      </c>
      <c r="F4" s="18">
        <f t="shared" ref="F4:F26" si="0">E4*100</f>
        <v>9.2873559405395802</v>
      </c>
      <c r="G4" s="33">
        <f t="shared" ref="G4:G26" si="1">E4*1023</f>
        <v>95.009651271719903</v>
      </c>
      <c r="H4" s="16" t="s">
        <v>161</v>
      </c>
      <c r="I4" s="8"/>
      <c r="J4" s="64" t="s">
        <v>162</v>
      </c>
      <c r="K4" s="8"/>
      <c r="L4" s="8"/>
      <c r="M4" s="8"/>
      <c r="N4" s="8" t="s">
        <v>469</v>
      </c>
      <c r="O4" s="8" t="s">
        <v>133</v>
      </c>
      <c r="P4" s="8" t="s">
        <v>470</v>
      </c>
      <c r="Q4" s="8"/>
      <c r="R4" s="8" t="s">
        <v>471</v>
      </c>
      <c r="S4" s="8"/>
      <c r="T4" s="8"/>
      <c r="U4" s="8"/>
      <c r="V4" s="8"/>
      <c r="W4" s="8"/>
      <c r="X4" s="8"/>
      <c r="Y4" s="8"/>
      <c r="Z4" s="8"/>
      <c r="AA4" s="8"/>
      <c r="AB4" s="8"/>
      <c r="AC4" s="8"/>
    </row>
    <row r="5" spans="1:29" ht="15">
      <c r="A5" s="58"/>
      <c r="B5" s="50">
        <v>2</v>
      </c>
      <c r="C5" s="16" t="s">
        <v>76</v>
      </c>
      <c r="D5" s="17">
        <v>7.0312499999999997E-4</v>
      </c>
      <c r="E5" s="43">
        <v>9.7520179294531995E-2</v>
      </c>
      <c r="F5" s="18">
        <f t="shared" si="0"/>
        <v>9.7520179294531992</v>
      </c>
      <c r="G5" s="33">
        <f t="shared" si="1"/>
        <v>99.763143418306228</v>
      </c>
      <c r="H5" s="16" t="s">
        <v>164</v>
      </c>
      <c r="I5" s="8"/>
      <c r="J5" s="56" t="s">
        <v>165</v>
      </c>
      <c r="K5" s="8"/>
      <c r="L5" s="8"/>
      <c r="M5" s="8"/>
      <c r="N5" s="8" t="s">
        <v>472</v>
      </c>
      <c r="O5" s="8">
        <v>0.76600000000000001</v>
      </c>
      <c r="P5" s="8">
        <v>0.27500000000000002</v>
      </c>
      <c r="Q5" s="8"/>
      <c r="R5" s="97">
        <v>0.63900800000000002</v>
      </c>
      <c r="S5" s="97">
        <v>0.270841</v>
      </c>
      <c r="T5" s="97">
        <v>9.0150999999999995E-2</v>
      </c>
      <c r="U5" s="8"/>
      <c r="V5" s="8"/>
      <c r="W5" s="8"/>
      <c r="X5" s="8"/>
      <c r="Y5" s="8"/>
      <c r="Z5" s="8"/>
      <c r="AA5" s="8"/>
      <c r="AB5" s="8"/>
      <c r="AC5" s="8"/>
    </row>
    <row r="6" spans="1:29" ht="15">
      <c r="A6" s="58"/>
      <c r="B6" s="50">
        <v>3</v>
      </c>
      <c r="C6" s="16" t="s">
        <v>77</v>
      </c>
      <c r="D6" s="17">
        <v>1.4062499999999999E-3</v>
      </c>
      <c r="E6" s="43">
        <v>0.102176233466874</v>
      </c>
      <c r="F6" s="18">
        <f t="shared" si="0"/>
        <v>10.2176233466874</v>
      </c>
      <c r="G6" s="33">
        <f t="shared" si="1"/>
        <v>104.5262868366121</v>
      </c>
      <c r="H6" s="12" t="s">
        <v>473</v>
      </c>
      <c r="I6" s="8"/>
      <c r="J6" s="8"/>
      <c r="K6" s="8"/>
      <c r="L6" s="8"/>
      <c r="M6" s="8"/>
      <c r="N6" s="8" t="s">
        <v>474</v>
      </c>
      <c r="O6" s="8">
        <v>0.22500000000000001</v>
      </c>
      <c r="P6" s="8">
        <v>0.8</v>
      </c>
      <c r="Q6" s="8"/>
      <c r="R6" s="97">
        <v>-3.4510000000000001E-3</v>
      </c>
      <c r="S6" s="97">
        <v>1.085955</v>
      </c>
      <c r="T6" s="97">
        <v>-8.2504999999999995E-2</v>
      </c>
      <c r="U6" s="8"/>
      <c r="V6" s="8"/>
      <c r="W6" s="8"/>
      <c r="X6" s="8"/>
      <c r="Y6" s="8"/>
      <c r="Z6" s="8"/>
      <c r="AA6" s="8"/>
      <c r="AB6" s="8"/>
      <c r="AC6" s="8"/>
    </row>
    <row r="7" spans="1:29" ht="15">
      <c r="A7" s="58"/>
      <c r="B7" s="50">
        <v>4</v>
      </c>
      <c r="C7" s="16" t="s">
        <v>78</v>
      </c>
      <c r="D7" s="17">
        <v>2.8124999999999999E-3</v>
      </c>
      <c r="E7" s="43">
        <v>0.11148834181155901</v>
      </c>
      <c r="F7" s="18">
        <f t="shared" si="0"/>
        <v>11.1488341811559</v>
      </c>
      <c r="G7" s="33">
        <f t="shared" si="1"/>
        <v>114.05257367322486</v>
      </c>
      <c r="H7" s="16" t="s">
        <v>475</v>
      </c>
      <c r="I7" s="8"/>
      <c r="J7" s="8" t="s">
        <v>476</v>
      </c>
      <c r="K7" s="8"/>
      <c r="L7" s="8"/>
      <c r="M7" s="8"/>
      <c r="N7" s="8" t="s">
        <v>477</v>
      </c>
      <c r="O7" s="8">
        <v>8.8999999999999996E-2</v>
      </c>
      <c r="P7" s="8">
        <v>-8.6999999999999994E-2</v>
      </c>
      <c r="Q7" s="8"/>
      <c r="R7" s="97">
        <v>-3.0074E-2</v>
      </c>
      <c r="S7" s="97">
        <v>-2.1937000000000002E-2</v>
      </c>
      <c r="T7" s="97">
        <v>1.0520119999999999</v>
      </c>
      <c r="U7" s="8"/>
      <c r="V7" s="8"/>
      <c r="W7" s="8"/>
      <c r="X7" s="8"/>
      <c r="Y7" s="8"/>
      <c r="Z7" s="8"/>
      <c r="AA7" s="8"/>
      <c r="AB7" s="8"/>
      <c r="AC7" s="8"/>
    </row>
    <row r="8" spans="1:29" ht="12.3">
      <c r="A8" s="58"/>
      <c r="B8" s="50">
        <v>5</v>
      </c>
      <c r="C8" s="16" t="s">
        <v>79</v>
      </c>
      <c r="D8" s="17">
        <v>5.6249999999999998E-3</v>
      </c>
      <c r="E8" s="43">
        <v>0.13011255850092801</v>
      </c>
      <c r="F8" s="18">
        <f t="shared" si="0"/>
        <v>13.011255850092802</v>
      </c>
      <c r="G8" s="33">
        <f t="shared" si="1"/>
        <v>133.10514734644934</v>
      </c>
      <c r="H8" s="16"/>
      <c r="I8" s="8"/>
      <c r="J8" s="8" t="s">
        <v>478</v>
      </c>
      <c r="K8" s="8"/>
      <c r="L8" s="8"/>
      <c r="M8" s="8"/>
      <c r="N8" s="8" t="s">
        <v>479</v>
      </c>
      <c r="O8" s="8">
        <v>0.32169999999999999</v>
      </c>
      <c r="P8" s="8">
        <v>0.32900000000000001</v>
      </c>
      <c r="Q8" s="8"/>
      <c r="R8" s="8"/>
      <c r="S8" s="8"/>
      <c r="T8" s="8"/>
      <c r="U8" s="8"/>
      <c r="V8" s="8"/>
      <c r="W8" s="8"/>
      <c r="X8" s="8"/>
      <c r="Y8" s="8"/>
      <c r="Z8" s="8"/>
      <c r="AA8" s="8"/>
      <c r="AB8" s="8"/>
      <c r="AC8" s="8"/>
    </row>
    <row r="9" spans="1:29" ht="12.3">
      <c r="A9" s="58"/>
      <c r="B9" s="50">
        <v>6</v>
      </c>
      <c r="C9" s="16" t="s">
        <v>80</v>
      </c>
      <c r="D9" s="17">
        <v>1.125E-2</v>
      </c>
      <c r="E9" s="43">
        <v>0.167360991879629</v>
      </c>
      <c r="F9" s="18">
        <f t="shared" si="0"/>
        <v>16.7360991879629</v>
      </c>
      <c r="G9" s="33">
        <f t="shared" si="1"/>
        <v>171.21029469286046</v>
      </c>
      <c r="H9" s="16"/>
      <c r="I9" s="8"/>
      <c r="J9" s="8" t="s">
        <v>480</v>
      </c>
      <c r="K9" s="8"/>
      <c r="L9" s="8"/>
      <c r="M9" s="8"/>
      <c r="N9" s="8"/>
      <c r="O9" s="8"/>
      <c r="P9" s="8"/>
      <c r="Q9" s="8"/>
      <c r="R9" s="8"/>
      <c r="S9" s="8"/>
      <c r="T9" s="8"/>
      <c r="U9" s="8"/>
      <c r="V9" s="8"/>
      <c r="W9" s="8"/>
      <c r="X9" s="8"/>
      <c r="Y9" s="8"/>
      <c r="Z9" s="8"/>
      <c r="AA9" s="8"/>
      <c r="AB9" s="8"/>
      <c r="AC9" s="8"/>
    </row>
    <row r="10" spans="1:29" ht="12.3">
      <c r="A10" s="58"/>
      <c r="B10" s="50">
        <v>7</v>
      </c>
      <c r="C10" s="16" t="s">
        <v>81</v>
      </c>
      <c r="D10" s="17">
        <v>2.2499999999999999E-2</v>
      </c>
      <c r="E10" s="43">
        <v>0.214529259283295</v>
      </c>
      <c r="F10" s="18">
        <f t="shared" si="0"/>
        <v>21.452925928329499</v>
      </c>
      <c r="G10" s="33">
        <f t="shared" si="1"/>
        <v>219.46343224681078</v>
      </c>
      <c r="H10" s="16"/>
      <c r="I10" s="8"/>
      <c r="J10" s="8" t="s">
        <v>176</v>
      </c>
      <c r="K10" s="8"/>
      <c r="L10" s="8"/>
      <c r="M10" s="8"/>
      <c r="N10" s="8" t="s">
        <v>481</v>
      </c>
      <c r="O10" s="8" t="s">
        <v>133</v>
      </c>
      <c r="P10" s="8" t="s">
        <v>470</v>
      </c>
      <c r="Q10" s="8"/>
      <c r="R10" s="8"/>
      <c r="S10" s="8"/>
      <c r="T10" s="8"/>
      <c r="U10" s="8"/>
      <c r="V10" s="8"/>
      <c r="W10" s="8"/>
      <c r="X10" s="8"/>
      <c r="Y10" s="8"/>
      <c r="Z10" s="8"/>
      <c r="AA10" s="8"/>
      <c r="AB10" s="8"/>
      <c r="AC10" s="8"/>
    </row>
    <row r="11" spans="1:29" ht="12.3">
      <c r="A11" s="58"/>
      <c r="B11" s="50">
        <v>8</v>
      </c>
      <c r="C11" s="16" t="s">
        <v>82</v>
      </c>
      <c r="D11" s="17">
        <v>4.4999999999999998E-2</v>
      </c>
      <c r="E11" s="43">
        <v>0.27293331051180802</v>
      </c>
      <c r="F11" s="18">
        <f t="shared" si="0"/>
        <v>27.293331051180804</v>
      </c>
      <c r="G11" s="33">
        <f t="shared" si="1"/>
        <v>279.21077665357961</v>
      </c>
      <c r="H11" s="16"/>
      <c r="I11" s="8"/>
      <c r="J11" s="8" t="s">
        <v>482</v>
      </c>
      <c r="K11" s="8"/>
      <c r="L11" s="8"/>
      <c r="M11" s="8"/>
      <c r="N11" s="8" t="s">
        <v>472</v>
      </c>
      <c r="O11" s="8">
        <v>0.68</v>
      </c>
      <c r="P11" s="8">
        <v>0.32</v>
      </c>
      <c r="Q11" s="8"/>
      <c r="R11" s="8"/>
      <c r="S11" s="8"/>
      <c r="T11" s="8"/>
      <c r="U11" s="8"/>
      <c r="V11" s="8"/>
      <c r="W11" s="8"/>
      <c r="X11" s="8"/>
      <c r="Y11" s="8"/>
      <c r="Z11" s="8"/>
      <c r="AA11" s="8"/>
      <c r="AB11" s="8"/>
      <c r="AC11" s="8"/>
    </row>
    <row r="12" spans="1:29" ht="12.3">
      <c r="A12" s="58"/>
      <c r="B12" s="50">
        <v>9</v>
      </c>
      <c r="C12" s="16" t="s">
        <v>83</v>
      </c>
      <c r="D12" s="17">
        <v>0.09</v>
      </c>
      <c r="E12" s="43">
        <v>0.33930198763522501</v>
      </c>
      <c r="F12" s="18">
        <f t="shared" si="0"/>
        <v>33.930198763522498</v>
      </c>
      <c r="G12" s="33">
        <f t="shared" si="1"/>
        <v>347.10593335083519</v>
      </c>
      <c r="H12" s="16"/>
      <c r="I12" s="8"/>
      <c r="J12" s="8" t="s">
        <v>483</v>
      </c>
      <c r="K12" s="8"/>
      <c r="L12" s="8"/>
      <c r="M12" s="8"/>
      <c r="N12" s="8" t="s">
        <v>474</v>
      </c>
      <c r="O12" s="8">
        <v>0.26500000000000001</v>
      </c>
      <c r="P12" s="8">
        <v>0.69</v>
      </c>
      <c r="Q12" s="8"/>
      <c r="R12" s="8"/>
      <c r="S12" s="43">
        <v>0.410557184750733</v>
      </c>
      <c r="T12" s="8">
        <f>(10^((S12*1023-420)/261.5))*(0.18+0.01)-0.01</f>
        <v>0.17999999999999969</v>
      </c>
      <c r="U12" s="8"/>
      <c r="V12" s="8"/>
      <c r="W12" s="8"/>
      <c r="X12" s="8"/>
      <c r="Y12" s="8"/>
      <c r="Z12" s="8"/>
      <c r="AA12" s="8"/>
      <c r="AB12" s="8"/>
      <c r="AC12" s="8"/>
    </row>
    <row r="13" spans="1:29" ht="12.3">
      <c r="A13" s="58"/>
      <c r="B13" s="50">
        <v>10</v>
      </c>
      <c r="C13" s="16" t="s">
        <v>84</v>
      </c>
      <c r="D13" s="69">
        <v>0.12727922061357799</v>
      </c>
      <c r="E13" s="43">
        <v>0.37447662737982601</v>
      </c>
      <c r="F13" s="18">
        <f t="shared" si="0"/>
        <v>37.447662737982604</v>
      </c>
      <c r="G13" s="33">
        <f t="shared" si="1"/>
        <v>383.08958980956203</v>
      </c>
      <c r="H13" s="16"/>
      <c r="I13" s="8"/>
      <c r="J13" s="8" t="s">
        <v>484</v>
      </c>
      <c r="K13" s="8"/>
      <c r="L13" s="8"/>
      <c r="M13" s="8"/>
      <c r="N13" s="8" t="s">
        <v>477</v>
      </c>
      <c r="O13" s="8">
        <v>0.15</v>
      </c>
      <c r="P13" s="8">
        <v>0.06</v>
      </c>
      <c r="Q13" s="8"/>
      <c r="R13" s="8"/>
      <c r="S13" s="43">
        <v>9.2873559405395795E-2</v>
      </c>
      <c r="T13" s="8">
        <f>(S13*1023-95)*0.01125/(171.2102946929-95)</f>
        <v>1.4246999999991829E-6</v>
      </c>
      <c r="U13" s="8"/>
      <c r="V13" s="8"/>
      <c r="W13" s="8"/>
      <c r="X13" s="8"/>
      <c r="Y13" s="8"/>
      <c r="Z13" s="8"/>
      <c r="AA13" s="8"/>
      <c r="AB13" s="8"/>
      <c r="AC13" s="8"/>
    </row>
    <row r="14" spans="1:29" ht="14.4">
      <c r="A14" s="58"/>
      <c r="B14" s="50">
        <v>11</v>
      </c>
      <c r="C14" s="43" t="s">
        <v>85</v>
      </c>
      <c r="D14" s="69">
        <v>0.16794593847662501</v>
      </c>
      <c r="E14" s="43">
        <v>0.40328080768484198</v>
      </c>
      <c r="F14" s="71">
        <f t="shared" si="0"/>
        <v>40.328080768484199</v>
      </c>
      <c r="G14" s="72">
        <f t="shared" si="1"/>
        <v>412.55626626159335</v>
      </c>
      <c r="H14" s="16"/>
      <c r="I14" s="8"/>
      <c r="J14" s="8"/>
      <c r="K14" s="8"/>
      <c r="L14" s="8"/>
      <c r="M14" s="8"/>
      <c r="N14" s="8" t="s">
        <v>485</v>
      </c>
      <c r="O14" s="8">
        <v>0.314</v>
      </c>
      <c r="P14" s="8">
        <v>0.35099999999999998</v>
      </c>
      <c r="Q14" s="8"/>
      <c r="R14" s="8"/>
      <c r="S14" s="8"/>
      <c r="T14" s="8"/>
      <c r="U14" s="8"/>
      <c r="V14" s="8"/>
      <c r="W14" s="8"/>
      <c r="X14" s="8"/>
      <c r="Y14" s="8"/>
      <c r="Z14" s="8"/>
      <c r="AA14" s="8"/>
      <c r="AB14" s="8"/>
      <c r="AC14" s="8"/>
    </row>
    <row r="15" spans="1:29" ht="12.3">
      <c r="A15" s="58"/>
      <c r="B15" s="50">
        <v>12</v>
      </c>
      <c r="C15" s="16" t="s">
        <v>86</v>
      </c>
      <c r="D15" s="17">
        <v>0.18</v>
      </c>
      <c r="E15" s="43">
        <v>0.410557184750733</v>
      </c>
      <c r="F15" s="18">
        <f t="shared" si="0"/>
        <v>41.055718475073299</v>
      </c>
      <c r="G15" s="33">
        <f t="shared" si="1"/>
        <v>419.99999999999983</v>
      </c>
      <c r="H15" s="16"/>
      <c r="I15" s="8"/>
      <c r="J15" s="8" t="s">
        <v>486</v>
      </c>
      <c r="K15" s="8"/>
      <c r="L15" s="8"/>
      <c r="M15" s="8"/>
      <c r="N15" s="8"/>
      <c r="O15" s="8"/>
      <c r="P15" s="8"/>
      <c r="Q15" s="8"/>
      <c r="R15" s="8" t="s">
        <v>487</v>
      </c>
      <c r="S15" s="8"/>
      <c r="T15" s="8"/>
      <c r="U15" s="8"/>
      <c r="V15" s="8"/>
      <c r="W15" s="8"/>
      <c r="X15" s="8"/>
      <c r="Y15" s="8"/>
      <c r="Z15" s="8"/>
      <c r="AA15" s="8"/>
      <c r="AB15" s="8"/>
      <c r="AC15" s="8"/>
    </row>
    <row r="16" spans="1:29" ht="14.4">
      <c r="A16" s="58"/>
      <c r="B16" s="50">
        <v>13</v>
      </c>
      <c r="C16" s="43" t="s">
        <v>87</v>
      </c>
      <c r="D16" s="69">
        <v>0.206765703899466</v>
      </c>
      <c r="E16" s="43">
        <v>0.42518814027623297</v>
      </c>
      <c r="F16" s="71">
        <f t="shared" si="0"/>
        <v>42.5188140276233</v>
      </c>
      <c r="G16" s="72">
        <f t="shared" si="1"/>
        <v>434.96746750258632</v>
      </c>
      <c r="H16" s="16"/>
      <c r="I16" s="8"/>
      <c r="J16" s="8" t="s">
        <v>488</v>
      </c>
      <c r="K16" s="8"/>
      <c r="L16" s="8"/>
      <c r="M16" s="8"/>
      <c r="N16" s="8" t="s">
        <v>489</v>
      </c>
      <c r="O16" s="8" t="s">
        <v>133</v>
      </c>
      <c r="P16" s="8" t="s">
        <v>470</v>
      </c>
      <c r="Q16" s="8"/>
      <c r="R16" s="8">
        <v>0.97443500000000005</v>
      </c>
      <c r="S16" s="8">
        <v>2.3802E-2</v>
      </c>
      <c r="T16" s="8">
        <v>1.763E-3</v>
      </c>
      <c r="U16" s="8"/>
      <c r="V16" s="8"/>
      <c r="W16" s="8"/>
      <c r="X16" s="8"/>
      <c r="Y16" s="8"/>
      <c r="Z16" s="8"/>
      <c r="AA16" s="8"/>
      <c r="AB16" s="8"/>
      <c r="AC16" s="8"/>
    </row>
    <row r="17" spans="1:29" ht="12.3">
      <c r="A17" s="58"/>
      <c r="B17" s="50">
        <v>14</v>
      </c>
      <c r="C17" s="16" t="s">
        <v>88</v>
      </c>
      <c r="D17" s="17">
        <f>0.18*2^0.5</f>
        <v>0.2545584412271571</v>
      </c>
      <c r="E17" s="43">
        <v>0.45406228780613617</v>
      </c>
      <c r="F17" s="18">
        <f t="shared" si="0"/>
        <v>45.406228780613617</v>
      </c>
      <c r="G17" s="33">
        <f t="shared" si="1"/>
        <v>464.50572042567728</v>
      </c>
      <c r="H17" s="16"/>
      <c r="I17" s="8"/>
      <c r="J17" s="8" t="s">
        <v>490</v>
      </c>
      <c r="K17" s="8"/>
      <c r="L17" s="8"/>
      <c r="M17" s="8"/>
      <c r="N17" s="8" t="s">
        <v>472</v>
      </c>
      <c r="O17" s="8">
        <v>0.64</v>
      </c>
      <c r="P17" s="8">
        <v>0.33</v>
      </c>
      <c r="Q17" s="8"/>
      <c r="R17" s="8">
        <v>-8.9226E-2</v>
      </c>
      <c r="S17" s="8">
        <v>1.0712569999999999</v>
      </c>
      <c r="T17" s="8">
        <v>1.7968999999999999E-2</v>
      </c>
      <c r="U17" s="8"/>
      <c r="V17" s="8"/>
      <c r="W17" s="8"/>
      <c r="X17" s="8"/>
      <c r="Y17" s="8"/>
      <c r="Z17" s="8"/>
      <c r="AA17" s="8"/>
      <c r="AB17" s="8"/>
      <c r="AC17" s="8"/>
    </row>
    <row r="18" spans="1:29" ht="12.3">
      <c r="A18" s="58"/>
      <c r="B18" s="50">
        <v>15</v>
      </c>
      <c r="C18" s="16" t="s">
        <v>89</v>
      </c>
      <c r="D18" s="17">
        <v>0.36</v>
      </c>
      <c r="E18" s="43">
        <v>0.48454612335713998</v>
      </c>
      <c r="F18" s="18">
        <f t="shared" si="0"/>
        <v>48.454612335713996</v>
      </c>
      <c r="G18" s="33">
        <f t="shared" si="1"/>
        <v>495.69068419435422</v>
      </c>
      <c r="H18" s="16"/>
      <c r="I18" s="8"/>
      <c r="J18" s="8" t="s">
        <v>491</v>
      </c>
      <c r="K18" s="8"/>
      <c r="L18" s="8"/>
      <c r="M18" s="8"/>
      <c r="N18" s="8" t="s">
        <v>474</v>
      </c>
      <c r="O18" s="8">
        <v>0.3</v>
      </c>
      <c r="P18" s="8">
        <v>0.6</v>
      </c>
      <c r="Q18" s="8"/>
      <c r="R18" s="8">
        <v>-3.5353999999999997E-2</v>
      </c>
      <c r="S18" s="8">
        <v>3.8226000000000003E-2</v>
      </c>
      <c r="T18" s="8">
        <v>0.99712800000000001</v>
      </c>
      <c r="U18" s="8"/>
      <c r="V18" s="8"/>
      <c r="W18" s="8"/>
      <c r="X18" s="8"/>
      <c r="Y18" s="8"/>
      <c r="Z18" s="8"/>
      <c r="AA18" s="8"/>
      <c r="AB18" s="8"/>
      <c r="AC18" s="8"/>
    </row>
    <row r="19" spans="1:29" ht="12.3">
      <c r="A19" s="58"/>
      <c r="B19" s="50">
        <v>16</v>
      </c>
      <c r="C19" s="16" t="s">
        <v>90</v>
      </c>
      <c r="D19" s="17">
        <v>0.72</v>
      </c>
      <c r="E19" s="43">
        <v>0.55998520163473497</v>
      </c>
      <c r="F19" s="18">
        <f t="shared" si="0"/>
        <v>55.998520163473501</v>
      </c>
      <c r="G19" s="33">
        <f t="shared" si="1"/>
        <v>572.86486127233388</v>
      </c>
      <c r="H19" s="16"/>
      <c r="I19" s="8"/>
      <c r="J19" s="8" t="s">
        <v>492</v>
      </c>
      <c r="K19" s="8"/>
      <c r="L19" s="8"/>
      <c r="M19" s="8"/>
      <c r="N19" s="8" t="s">
        <v>477</v>
      </c>
      <c r="O19" s="8">
        <v>0.15</v>
      </c>
      <c r="P19" s="8">
        <v>0.06</v>
      </c>
      <c r="Q19" s="8"/>
      <c r="R19" s="8"/>
      <c r="S19" s="8"/>
      <c r="T19" s="8"/>
      <c r="U19" s="8"/>
      <c r="V19" s="8"/>
      <c r="W19" s="8"/>
      <c r="X19" s="8"/>
      <c r="Y19" s="8"/>
      <c r="Z19" s="8"/>
      <c r="AA19" s="8"/>
      <c r="AB19" s="8"/>
      <c r="AC19" s="8"/>
    </row>
    <row r="20" spans="1:29" ht="12.3">
      <c r="A20" s="58"/>
      <c r="B20" s="82">
        <v>17</v>
      </c>
      <c r="C20" s="73" t="s">
        <v>91</v>
      </c>
      <c r="D20" s="74">
        <v>0.9</v>
      </c>
      <c r="E20" s="98">
        <v>0.58445284207507398</v>
      </c>
      <c r="F20" s="76">
        <f t="shared" si="0"/>
        <v>58.445284207507399</v>
      </c>
      <c r="G20" s="77">
        <f t="shared" si="1"/>
        <v>597.8952574428007</v>
      </c>
      <c r="H20" s="73" t="s">
        <v>205</v>
      </c>
      <c r="I20" s="8"/>
      <c r="J20" s="8" t="s">
        <v>493</v>
      </c>
      <c r="K20" s="8"/>
      <c r="L20" s="8"/>
      <c r="M20" s="8"/>
      <c r="N20" s="8" t="s">
        <v>479</v>
      </c>
      <c r="O20" s="8">
        <v>0.31269999999999998</v>
      </c>
      <c r="P20" s="8">
        <v>0.32900000000000001</v>
      </c>
      <c r="Q20" s="8"/>
      <c r="R20" s="8"/>
      <c r="S20" s="8"/>
      <c r="T20" s="8"/>
      <c r="U20" s="8"/>
      <c r="V20" s="8"/>
      <c r="W20" s="8"/>
      <c r="X20" s="8"/>
      <c r="Y20" s="8"/>
      <c r="Z20" s="8"/>
      <c r="AA20" s="8"/>
      <c r="AB20" s="8"/>
      <c r="AC20" s="8"/>
    </row>
    <row r="21" spans="1:29" ht="12.3">
      <c r="A21" s="58"/>
      <c r="B21" s="50">
        <v>18</v>
      </c>
      <c r="C21" s="16" t="s">
        <v>92</v>
      </c>
      <c r="D21" s="17">
        <v>1.44</v>
      </c>
      <c r="E21" s="43">
        <v>0.63617171645677495</v>
      </c>
      <c r="F21" s="18">
        <f t="shared" si="0"/>
        <v>63.617171645677494</v>
      </c>
      <c r="G21" s="33">
        <f t="shared" si="1"/>
        <v>650.80366593528072</v>
      </c>
      <c r="H21" s="16"/>
      <c r="I21" s="8"/>
      <c r="J21" s="8" t="s">
        <v>494</v>
      </c>
      <c r="K21" s="8"/>
      <c r="L21" s="8"/>
      <c r="M21" s="8"/>
      <c r="N21" s="8"/>
      <c r="O21" s="8"/>
      <c r="P21" s="8"/>
      <c r="Q21" s="8"/>
      <c r="R21" s="8"/>
      <c r="S21" s="8"/>
      <c r="T21" s="8"/>
      <c r="U21" s="8"/>
      <c r="V21" s="8"/>
      <c r="W21" s="8"/>
      <c r="X21" s="8"/>
      <c r="Y21" s="8"/>
      <c r="Z21" s="8"/>
      <c r="AA21" s="8"/>
      <c r="AB21" s="8"/>
      <c r="AC21" s="8"/>
    </row>
    <row r="22" spans="1:29" ht="12.3">
      <c r="A22" s="58"/>
      <c r="B22" s="50">
        <v>19</v>
      </c>
      <c r="C22" s="16" t="s">
        <v>93</v>
      </c>
      <c r="D22" s="17">
        <v>2.88</v>
      </c>
      <c r="E22" s="43">
        <v>0.71273775095960101</v>
      </c>
      <c r="F22" s="18">
        <f t="shared" si="0"/>
        <v>71.273775095960104</v>
      </c>
      <c r="G22" s="33">
        <f t="shared" si="1"/>
        <v>729.13071923167183</v>
      </c>
      <c r="H22" s="16"/>
      <c r="I22" s="8"/>
      <c r="J22" s="8"/>
      <c r="K22" s="8"/>
      <c r="L22" s="8"/>
      <c r="M22" s="8"/>
      <c r="N22" s="8" t="s">
        <v>495</v>
      </c>
      <c r="O22" s="8" t="s">
        <v>133</v>
      </c>
      <c r="P22" s="8" t="s">
        <v>470</v>
      </c>
      <c r="Q22" s="8"/>
      <c r="R22" s="8"/>
      <c r="S22" s="8"/>
      <c r="T22" s="8"/>
      <c r="U22" s="8"/>
      <c r="V22" s="8"/>
      <c r="W22" s="8"/>
      <c r="X22" s="8"/>
      <c r="Y22" s="8"/>
      <c r="Z22" s="8"/>
      <c r="AA22" s="8"/>
      <c r="AB22" s="8"/>
      <c r="AC22" s="8"/>
    </row>
    <row r="23" spans="1:29" ht="12.3">
      <c r="A23" s="58"/>
      <c r="B23" s="50">
        <v>20</v>
      </c>
      <c r="C23" s="16" t="s">
        <v>94</v>
      </c>
      <c r="D23" s="17">
        <v>5.76</v>
      </c>
      <c r="E23" s="43">
        <v>0.78949502296291196</v>
      </c>
      <c r="F23" s="18">
        <f t="shared" si="0"/>
        <v>78.9495022962912</v>
      </c>
      <c r="G23" s="33">
        <f t="shared" si="1"/>
        <v>807.65340849105894</v>
      </c>
      <c r="H23" s="16" t="s">
        <v>496</v>
      </c>
      <c r="I23" s="8"/>
      <c r="J23" s="8"/>
      <c r="K23" s="8"/>
      <c r="L23" s="8"/>
      <c r="M23" s="8"/>
      <c r="N23" s="8" t="s">
        <v>472</v>
      </c>
      <c r="O23" s="8">
        <v>0.73470000000000002</v>
      </c>
      <c r="P23" s="8">
        <v>0.26529999999999998</v>
      </c>
      <c r="Q23" s="8"/>
      <c r="R23" s="8"/>
      <c r="S23" s="8"/>
      <c r="T23" s="8"/>
      <c r="U23" s="8"/>
      <c r="V23" s="8"/>
      <c r="W23" s="8"/>
      <c r="X23" s="8"/>
      <c r="Y23" s="8"/>
      <c r="Z23" s="8"/>
      <c r="AA23" s="8"/>
      <c r="AB23" s="8"/>
      <c r="AC23" s="8"/>
    </row>
    <row r="24" spans="1:29" ht="12.3">
      <c r="A24" s="58"/>
      <c r="B24" s="50">
        <v>21</v>
      </c>
      <c r="C24" s="16" t="s">
        <v>95</v>
      </c>
      <c r="D24" s="17">
        <v>11.52</v>
      </c>
      <c r="E24" s="43">
        <v>0.86634828661622498</v>
      </c>
      <c r="F24" s="18">
        <f t="shared" si="0"/>
        <v>86.634828661622493</v>
      </c>
      <c r="G24" s="33">
        <f t="shared" si="1"/>
        <v>886.27429720839814</v>
      </c>
      <c r="H24" s="5" t="s">
        <v>497</v>
      </c>
      <c r="I24" s="8"/>
      <c r="J24" s="8"/>
      <c r="K24" s="8"/>
      <c r="L24" s="8"/>
      <c r="M24" s="8"/>
      <c r="N24" s="8" t="s">
        <v>474</v>
      </c>
      <c r="O24" s="8">
        <v>0</v>
      </c>
      <c r="P24" s="8">
        <v>1</v>
      </c>
      <c r="Q24" s="8"/>
      <c r="R24" s="8"/>
      <c r="S24" s="8"/>
      <c r="T24" s="8"/>
      <c r="U24" s="8"/>
      <c r="V24" s="8"/>
      <c r="W24" s="8"/>
      <c r="X24" s="8"/>
      <c r="Y24" s="8"/>
      <c r="Z24" s="8"/>
      <c r="AA24" s="8"/>
      <c r="AB24" s="8"/>
      <c r="AC24" s="8"/>
    </row>
    <row r="25" spans="1:29" ht="12.3">
      <c r="A25" s="58"/>
      <c r="B25" s="50">
        <v>22</v>
      </c>
      <c r="C25" s="16" t="s">
        <v>96</v>
      </c>
      <c r="D25" s="17">
        <v>23.04</v>
      </c>
      <c r="E25" s="43">
        <v>0.94324963975962495</v>
      </c>
      <c r="F25" s="18">
        <f t="shared" si="0"/>
        <v>94.32496397596249</v>
      </c>
      <c r="G25" s="33">
        <f t="shared" si="1"/>
        <v>964.9443814740963</v>
      </c>
      <c r="H25" s="16" t="s">
        <v>498</v>
      </c>
      <c r="I25" s="8"/>
      <c r="J25" s="8"/>
      <c r="K25" s="8"/>
      <c r="L25" s="8"/>
      <c r="M25" s="8"/>
      <c r="N25" s="8" t="s">
        <v>477</v>
      </c>
      <c r="O25" s="8">
        <v>1E-4</v>
      </c>
      <c r="P25" s="8">
        <v>-7.6999999999999999E-2</v>
      </c>
      <c r="Q25" s="8"/>
      <c r="R25" s="8"/>
      <c r="S25" s="8"/>
      <c r="T25" s="8"/>
      <c r="U25" s="8"/>
      <c r="V25" s="8"/>
      <c r="W25" s="8"/>
      <c r="X25" s="8"/>
      <c r="Y25" s="8"/>
      <c r="Z25" s="8"/>
      <c r="AA25" s="8"/>
      <c r="AB25" s="8"/>
      <c r="AC25" s="8"/>
    </row>
    <row r="26" spans="1:29" ht="12.3">
      <c r="A26" s="58"/>
      <c r="B26" s="50">
        <v>23</v>
      </c>
      <c r="C26" s="16" t="s">
        <v>97</v>
      </c>
      <c r="D26" s="17">
        <v>46.08</v>
      </c>
      <c r="E26" s="43">
        <v>1.0201750611196401</v>
      </c>
      <c r="F26" s="18">
        <f t="shared" si="0"/>
        <v>102.01750611196401</v>
      </c>
      <c r="G26" s="33">
        <f t="shared" si="1"/>
        <v>1043.6390875253917</v>
      </c>
      <c r="H26" s="16"/>
      <c r="I26" s="8"/>
      <c r="J26" s="8"/>
      <c r="K26" s="8"/>
      <c r="L26" s="8"/>
      <c r="M26" s="8"/>
      <c r="N26" s="8" t="s">
        <v>499</v>
      </c>
      <c r="O26" s="8">
        <v>0.33267999999999998</v>
      </c>
      <c r="P26" s="8">
        <v>0.33767000000000003</v>
      </c>
      <c r="Q26" s="8"/>
      <c r="R26" s="8"/>
      <c r="S26" s="8"/>
      <c r="T26" s="8"/>
      <c r="U26" s="8"/>
      <c r="V26" s="8"/>
      <c r="W26" s="8"/>
      <c r="X26" s="8"/>
      <c r="Y26" s="8"/>
      <c r="Z26" s="8"/>
      <c r="AA26" s="8"/>
      <c r="AB26" s="8"/>
      <c r="AC26" s="8"/>
    </row>
    <row r="27" spans="1:29" ht="12.3">
      <c r="A27" s="58"/>
      <c r="B27" s="50">
        <v>24</v>
      </c>
      <c r="C27" s="5"/>
      <c r="D27" s="5"/>
      <c r="E27" s="5"/>
      <c r="F27" s="5"/>
      <c r="G27" s="5"/>
      <c r="H27" s="43"/>
      <c r="I27" s="8"/>
      <c r="J27" s="8"/>
      <c r="K27" s="8"/>
      <c r="L27" s="8"/>
      <c r="M27" s="8"/>
      <c r="N27" s="8"/>
      <c r="O27" s="8"/>
      <c r="P27" s="8"/>
      <c r="Q27" s="8"/>
      <c r="R27" s="8"/>
      <c r="S27" s="8"/>
      <c r="T27" s="8"/>
      <c r="U27" s="8"/>
      <c r="V27" s="8"/>
      <c r="W27" s="8"/>
      <c r="X27" s="8"/>
      <c r="Y27" s="8"/>
      <c r="Z27" s="8"/>
      <c r="AA27" s="8"/>
      <c r="AB27" s="8"/>
      <c r="AC27" s="8"/>
    </row>
    <row r="28" spans="1:29" ht="12.3">
      <c r="A28" s="81"/>
      <c r="B28" s="81"/>
      <c r="C28" s="81"/>
      <c r="D28" s="81"/>
      <c r="E28" s="81"/>
      <c r="F28" s="81"/>
      <c r="G28" s="81"/>
      <c r="H28" s="81"/>
      <c r="I28" s="81"/>
      <c r="J28" s="81"/>
      <c r="K28" s="81"/>
      <c r="L28" s="81"/>
      <c r="M28" s="81"/>
      <c r="N28" s="81"/>
      <c r="O28" s="81"/>
      <c r="P28" s="81"/>
      <c r="Q28" s="81"/>
      <c r="R28" s="81"/>
      <c r="S28" s="81"/>
      <c r="T28" s="81"/>
      <c r="U28" s="81"/>
      <c r="V28" s="81"/>
      <c r="W28" s="81"/>
      <c r="X28" s="81"/>
      <c r="Y28" s="81"/>
      <c r="Z28" s="81"/>
      <c r="AA28" s="81"/>
      <c r="AB28" s="81"/>
      <c r="AC28" s="81"/>
    </row>
    <row r="29" spans="1:29" ht="12.3">
      <c r="A29" s="8"/>
      <c r="B29" s="43"/>
      <c r="C29" s="12" t="s">
        <v>468</v>
      </c>
      <c r="D29" s="135" t="s">
        <v>142</v>
      </c>
      <c r="E29" s="133"/>
      <c r="F29" s="133"/>
      <c r="G29" s="134"/>
      <c r="H29" s="41" t="s">
        <v>228</v>
      </c>
      <c r="I29" s="8"/>
      <c r="J29" s="8"/>
      <c r="K29" s="8"/>
      <c r="L29" s="8"/>
      <c r="M29" s="8"/>
      <c r="N29" s="8"/>
      <c r="O29" s="8"/>
      <c r="P29" s="8"/>
      <c r="Q29" s="8"/>
      <c r="R29" s="8"/>
      <c r="S29" s="8"/>
      <c r="T29" s="8"/>
      <c r="U29" s="8"/>
      <c r="V29" s="8"/>
      <c r="W29" s="8"/>
      <c r="X29" s="8"/>
      <c r="Y29" s="8"/>
      <c r="Z29" s="8"/>
      <c r="AA29" s="8"/>
      <c r="AB29" s="8"/>
      <c r="AC29" s="8"/>
    </row>
    <row r="30" spans="1:29" ht="36.9">
      <c r="A30" s="8"/>
      <c r="B30" s="41" t="s">
        <v>58</v>
      </c>
      <c r="C30" s="41" t="s">
        <v>59</v>
      </c>
      <c r="D30" s="41" t="s">
        <v>143</v>
      </c>
      <c r="E30" s="83" t="s">
        <v>144</v>
      </c>
      <c r="F30" s="83" t="s">
        <v>145</v>
      </c>
      <c r="G30" s="83" t="s">
        <v>146</v>
      </c>
      <c r="H30" s="43"/>
      <c r="I30" s="8"/>
      <c r="J30" s="8"/>
      <c r="K30" s="8"/>
      <c r="L30" s="8"/>
      <c r="M30" s="8"/>
      <c r="N30" s="8" t="s">
        <v>500</v>
      </c>
      <c r="O30" s="8"/>
      <c r="P30" s="8"/>
      <c r="Q30" s="8"/>
      <c r="R30" s="8"/>
      <c r="S30" s="8"/>
      <c r="T30" s="8"/>
      <c r="U30" s="8"/>
      <c r="V30" s="8"/>
      <c r="W30" s="8"/>
      <c r="X30" s="8"/>
      <c r="Y30" s="8"/>
      <c r="Z30" s="8"/>
      <c r="AA30" s="8"/>
      <c r="AB30" s="8"/>
      <c r="AC30" s="8"/>
    </row>
    <row r="31" spans="1:29" ht="14.4">
      <c r="A31" s="58"/>
      <c r="B31" s="69">
        <v>1</v>
      </c>
      <c r="C31" s="43" t="s">
        <v>229</v>
      </c>
      <c r="D31" s="69">
        <v>7.0312499999999997E-4</v>
      </c>
      <c r="E31" s="43">
        <v>9.7520179294531995E-2</v>
      </c>
      <c r="F31" s="71">
        <f t="shared" ref="F31:F191" si="2">E31*100</f>
        <v>9.7520179294531992</v>
      </c>
      <c r="G31" s="84">
        <f t="shared" ref="G31:G191" si="3">E31*1023</f>
        <v>99.763143418306228</v>
      </c>
      <c r="H31" s="43"/>
      <c r="I31" s="8"/>
      <c r="J31" s="8"/>
      <c r="K31" s="8"/>
      <c r="L31" s="8"/>
      <c r="M31" s="8"/>
      <c r="N31" s="8"/>
      <c r="O31" s="8"/>
      <c r="P31" s="8"/>
      <c r="Q31" s="8"/>
      <c r="R31" s="8"/>
      <c r="S31" s="8"/>
      <c r="T31" s="8"/>
      <c r="U31" s="8"/>
      <c r="V31" s="8"/>
      <c r="W31" s="8"/>
      <c r="X31" s="8"/>
      <c r="Y31" s="8"/>
      <c r="Z31" s="8"/>
      <c r="AA31" s="8"/>
      <c r="AB31" s="8"/>
      <c r="AC31" s="8"/>
    </row>
    <row r="32" spans="1:29" ht="14.4">
      <c r="A32" s="58"/>
      <c r="B32" s="69">
        <v>2</v>
      </c>
      <c r="C32" s="43" t="s">
        <v>230</v>
      </c>
      <c r="D32" s="69">
        <v>7.5359071584583004E-4</v>
      </c>
      <c r="E32" s="43">
        <v>9.7854360423934098E-2</v>
      </c>
      <c r="F32" s="71">
        <f t="shared" si="2"/>
        <v>9.7854360423934104</v>
      </c>
      <c r="G32" s="84">
        <f t="shared" si="3"/>
        <v>100.10501071368458</v>
      </c>
      <c r="H32" s="43"/>
      <c r="I32" s="8"/>
      <c r="J32" s="8"/>
      <c r="K32" s="8"/>
      <c r="L32" s="8"/>
      <c r="M32" s="8"/>
      <c r="N32" s="8"/>
      <c r="O32" s="8"/>
      <c r="P32" s="8"/>
      <c r="Q32" s="8"/>
      <c r="R32" s="8"/>
      <c r="S32" s="8"/>
      <c r="T32" s="8"/>
      <c r="U32" s="8"/>
      <c r="V32" s="8"/>
      <c r="W32" s="8"/>
      <c r="X32" s="8"/>
      <c r="Y32" s="8"/>
      <c r="Z32" s="8"/>
      <c r="AA32" s="8"/>
      <c r="AB32" s="8"/>
      <c r="AC32" s="8"/>
    </row>
    <row r="33" spans="1:29" ht="14.4">
      <c r="A33" s="58"/>
      <c r="B33" s="69">
        <v>3</v>
      </c>
      <c r="C33" s="43" t="s">
        <v>231</v>
      </c>
      <c r="D33" s="69">
        <v>8.0767853085729003E-4</v>
      </c>
      <c r="E33" s="43">
        <v>9.8212526891019197E-2</v>
      </c>
      <c r="F33" s="71">
        <f t="shared" si="2"/>
        <v>9.8212526891019198</v>
      </c>
      <c r="G33" s="84">
        <f t="shared" si="3"/>
        <v>100.47141500951264</v>
      </c>
      <c r="H33" s="43"/>
      <c r="I33" s="8"/>
      <c r="J33" s="8"/>
      <c r="K33" s="8"/>
      <c r="L33" s="8"/>
      <c r="M33" s="8"/>
      <c r="N33" s="8"/>
      <c r="O33" s="8"/>
      <c r="P33" s="8"/>
      <c r="Q33" s="8"/>
      <c r="R33" s="8"/>
      <c r="S33" s="8"/>
      <c r="T33" s="8"/>
      <c r="U33" s="8"/>
      <c r="V33" s="8"/>
      <c r="W33" s="8"/>
      <c r="X33" s="8"/>
      <c r="Y33" s="8"/>
      <c r="Z33" s="8"/>
      <c r="AA33" s="8"/>
      <c r="AB33" s="8"/>
      <c r="AC33" s="8"/>
    </row>
    <row r="34" spans="1:29" ht="14.4">
      <c r="A34" s="58"/>
      <c r="B34" s="69">
        <v>4</v>
      </c>
      <c r="C34" s="43" t="s">
        <v>232</v>
      </c>
      <c r="D34" s="69">
        <v>8.6564841563314401E-4</v>
      </c>
      <c r="E34" s="43">
        <v>9.8596400204480697E-2</v>
      </c>
      <c r="F34" s="71">
        <f t="shared" si="2"/>
        <v>9.8596400204480705</v>
      </c>
      <c r="G34" s="84">
        <f t="shared" si="3"/>
        <v>100.86411740918375</v>
      </c>
      <c r="H34" s="43"/>
      <c r="I34" s="8"/>
      <c r="J34" s="8"/>
      <c r="K34" s="8"/>
      <c r="L34" s="8"/>
      <c r="M34" s="8"/>
      <c r="N34" s="8"/>
      <c r="O34" s="8"/>
      <c r="P34" s="8"/>
      <c r="Q34" s="8"/>
      <c r="R34" s="8"/>
      <c r="S34" s="8"/>
      <c r="T34" s="8"/>
      <c r="U34" s="8"/>
      <c r="V34" s="8"/>
      <c r="W34" s="8"/>
      <c r="X34" s="8"/>
      <c r="Y34" s="8"/>
      <c r="Z34" s="8"/>
      <c r="AA34" s="8"/>
      <c r="AB34" s="8"/>
      <c r="AC34" s="8"/>
    </row>
    <row r="35" spans="1:29" ht="14.4">
      <c r="A35" s="58"/>
      <c r="B35" s="69">
        <v>5</v>
      </c>
      <c r="C35" s="43" t="s">
        <v>233</v>
      </c>
      <c r="D35" s="69">
        <v>9.2777899976219098E-4</v>
      </c>
      <c r="E35" s="43">
        <v>9.9007825435832905E-2</v>
      </c>
      <c r="F35" s="71">
        <f t="shared" si="2"/>
        <v>9.9007825435832899</v>
      </c>
      <c r="G35" s="84">
        <f t="shared" si="3"/>
        <v>101.28500542085706</v>
      </c>
      <c r="H35" s="43"/>
      <c r="I35" s="8"/>
      <c r="J35" s="8"/>
      <c r="K35" s="8"/>
      <c r="L35" s="8"/>
      <c r="M35" s="8"/>
      <c r="N35" s="8"/>
      <c r="O35" s="8"/>
      <c r="P35" s="8"/>
      <c r="Q35" s="8"/>
      <c r="R35" s="8"/>
      <c r="S35" s="8"/>
      <c r="T35" s="8"/>
      <c r="U35" s="8"/>
      <c r="V35" s="8"/>
      <c r="W35" s="8"/>
      <c r="X35" s="8"/>
      <c r="Y35" s="8"/>
      <c r="Z35" s="8"/>
      <c r="AA35" s="8"/>
      <c r="AB35" s="8"/>
      <c r="AC35" s="8"/>
    </row>
    <row r="36" spans="1:29" ht="14.4">
      <c r="A36" s="58"/>
      <c r="B36" s="69">
        <v>6</v>
      </c>
      <c r="C36" s="43" t="s">
        <v>234</v>
      </c>
      <c r="D36" s="69">
        <v>9.9436891104358197E-4</v>
      </c>
      <c r="E36" s="43">
        <v>9.9448780079571406E-2</v>
      </c>
      <c r="F36" s="71">
        <f t="shared" si="2"/>
        <v>9.9448780079571399</v>
      </c>
      <c r="G36" s="84">
        <f t="shared" si="3"/>
        <v>101.73610202140155</v>
      </c>
      <c r="H36" s="43"/>
      <c r="I36" s="8"/>
      <c r="J36" s="8"/>
      <c r="K36" s="8"/>
      <c r="L36" s="8"/>
      <c r="M36" s="8"/>
      <c r="N36" s="8"/>
      <c r="O36" s="8"/>
      <c r="P36" s="8"/>
      <c r="Q36" s="8"/>
      <c r="R36" s="8"/>
      <c r="S36" s="8"/>
      <c r="T36" s="8"/>
      <c r="U36" s="8"/>
      <c r="V36" s="8"/>
      <c r="W36" s="8"/>
      <c r="X36" s="8"/>
      <c r="Y36" s="8"/>
      <c r="Z36" s="8"/>
      <c r="AA36" s="8"/>
      <c r="AB36" s="8"/>
      <c r="AC36" s="8"/>
    </row>
    <row r="37" spans="1:29" ht="14.4">
      <c r="A37" s="58"/>
      <c r="B37" s="69">
        <v>7</v>
      </c>
      <c r="C37" s="43" t="s">
        <v>235</v>
      </c>
      <c r="D37" s="69">
        <v>1.06573821082762E-3</v>
      </c>
      <c r="E37" s="43">
        <v>9.9921383566920305E-2</v>
      </c>
      <c r="F37" s="71">
        <f t="shared" si="2"/>
        <v>9.9921383566920312</v>
      </c>
      <c r="G37" s="84">
        <f t="shared" si="3"/>
        <v>102.21957538895947</v>
      </c>
      <c r="H37" s="43"/>
      <c r="I37" s="8"/>
      <c r="J37" s="8"/>
      <c r="K37" s="8"/>
      <c r="L37" s="8"/>
      <c r="M37" s="8"/>
      <c r="N37" s="8"/>
      <c r="O37" s="8"/>
      <c r="P37" s="8"/>
      <c r="Q37" s="8"/>
      <c r="R37" s="8"/>
      <c r="S37" s="8"/>
      <c r="T37" s="8"/>
      <c r="U37" s="8"/>
      <c r="V37" s="8"/>
      <c r="W37" s="8"/>
      <c r="X37" s="8"/>
      <c r="Y37" s="8"/>
      <c r="Z37" s="8"/>
      <c r="AA37" s="8"/>
      <c r="AB37" s="8"/>
      <c r="AC37" s="8"/>
    </row>
    <row r="38" spans="1:29" ht="14.4">
      <c r="A38" s="58"/>
      <c r="B38" s="69">
        <v>8</v>
      </c>
      <c r="C38" s="43" t="s">
        <v>236</v>
      </c>
      <c r="D38" s="69">
        <v>1.1422299323759499E-3</v>
      </c>
      <c r="E38" s="43">
        <v>0.100427907437799</v>
      </c>
      <c r="F38" s="71">
        <f t="shared" si="2"/>
        <v>10.0427907437799</v>
      </c>
      <c r="G38" s="84">
        <f t="shared" si="3"/>
        <v>102.73774930886837</v>
      </c>
      <c r="H38" s="43"/>
      <c r="I38" s="8"/>
      <c r="J38" s="8"/>
      <c r="K38" s="8"/>
      <c r="L38" s="8"/>
      <c r="M38" s="8"/>
      <c r="N38" s="8"/>
      <c r="O38" s="8"/>
      <c r="P38" s="8"/>
      <c r="Q38" s="8"/>
      <c r="R38" s="8"/>
      <c r="S38" s="8"/>
      <c r="T38" s="8"/>
      <c r="U38" s="8"/>
      <c r="V38" s="8"/>
      <c r="W38" s="8"/>
      <c r="X38" s="8"/>
      <c r="Y38" s="8"/>
      <c r="Z38" s="8"/>
      <c r="AA38" s="8"/>
      <c r="AB38" s="8"/>
      <c r="AC38" s="8"/>
    </row>
    <row r="39" spans="1:29" ht="14.4">
      <c r="A39" s="58"/>
      <c r="B39" s="69">
        <v>9</v>
      </c>
      <c r="C39" s="43" t="s">
        <v>237</v>
      </c>
      <c r="D39" s="69">
        <v>1.22421172963517E-3</v>
      </c>
      <c r="E39" s="43">
        <v>0.10097078628954501</v>
      </c>
      <c r="F39" s="71">
        <f t="shared" si="2"/>
        <v>10.097078628954501</v>
      </c>
      <c r="G39" s="84">
        <f t="shared" si="3"/>
        <v>103.29311437420454</v>
      </c>
      <c r="H39" s="43"/>
      <c r="I39" s="8"/>
      <c r="J39" s="8"/>
      <c r="K39" s="8"/>
      <c r="L39" s="8"/>
      <c r="M39" s="8"/>
      <c r="N39" s="8"/>
      <c r="O39" s="8"/>
      <c r="P39" s="8"/>
      <c r="Q39" s="8"/>
      <c r="R39" s="8"/>
      <c r="S39" s="8"/>
      <c r="T39" s="8"/>
      <c r="U39" s="8"/>
      <c r="V39" s="8"/>
      <c r="W39" s="8"/>
      <c r="X39" s="8"/>
      <c r="Y39" s="8"/>
      <c r="Z39" s="8"/>
      <c r="AA39" s="8"/>
      <c r="AB39" s="8"/>
      <c r="AC39" s="8"/>
    </row>
    <row r="40" spans="1:29" ht="14.4">
      <c r="A40" s="58"/>
      <c r="B40" s="69">
        <v>10</v>
      </c>
      <c r="C40" s="43" t="s">
        <v>238</v>
      </c>
      <c r="D40" s="69">
        <v>1.31207764434863E-3</v>
      </c>
      <c r="E40" s="43">
        <v>0.101552629426237</v>
      </c>
      <c r="F40" s="71">
        <f t="shared" si="2"/>
        <v>10.1552629426237</v>
      </c>
      <c r="G40" s="84">
        <f t="shared" si="3"/>
        <v>103.88833990304045</v>
      </c>
      <c r="H40" s="43"/>
      <c r="I40" s="8"/>
      <c r="J40" s="8"/>
      <c r="K40" s="8"/>
      <c r="L40" s="8"/>
      <c r="M40" s="8"/>
      <c r="N40" s="8"/>
      <c r="O40" s="8"/>
      <c r="P40" s="8"/>
      <c r="Q40" s="8"/>
      <c r="R40" s="8"/>
      <c r="S40" s="8"/>
      <c r="T40" s="8"/>
      <c r="U40" s="8"/>
      <c r="V40" s="8"/>
      <c r="W40" s="8"/>
      <c r="X40" s="8"/>
      <c r="Y40" s="8"/>
      <c r="Z40" s="8"/>
      <c r="AA40" s="8"/>
      <c r="AB40" s="8"/>
      <c r="AC40" s="8"/>
    </row>
    <row r="41" spans="1:29" ht="14.4">
      <c r="A41" s="58"/>
      <c r="B41" s="69">
        <v>11</v>
      </c>
      <c r="C41" s="43" t="s">
        <v>239</v>
      </c>
      <c r="D41" s="69">
        <v>1.4062499999999999E-3</v>
      </c>
      <c r="E41" s="43">
        <v>0.102176233466874</v>
      </c>
      <c r="F41" s="71">
        <f t="shared" si="2"/>
        <v>10.2176233466874</v>
      </c>
      <c r="G41" s="84">
        <f t="shared" si="3"/>
        <v>104.5262868366121</v>
      </c>
      <c r="H41" s="43"/>
      <c r="I41" s="8"/>
      <c r="J41" s="8"/>
      <c r="K41" s="8"/>
      <c r="L41" s="8"/>
      <c r="M41" s="8"/>
      <c r="N41" s="8"/>
      <c r="O41" s="8"/>
      <c r="P41" s="8"/>
      <c r="Q41" s="8"/>
      <c r="R41" s="8"/>
      <c r="S41" s="8"/>
      <c r="T41" s="8"/>
      <c r="U41" s="8"/>
      <c r="V41" s="8"/>
      <c r="W41" s="8"/>
      <c r="X41" s="8"/>
      <c r="Y41" s="8"/>
      <c r="Z41" s="8"/>
      <c r="AA41" s="8"/>
      <c r="AB41" s="8"/>
      <c r="AC41" s="8"/>
    </row>
    <row r="42" spans="1:29" ht="14.4">
      <c r="A42" s="58"/>
      <c r="B42" s="69">
        <v>12</v>
      </c>
      <c r="C42" s="43" t="s">
        <v>240</v>
      </c>
      <c r="D42" s="69">
        <v>1.5071814316916601E-3</v>
      </c>
      <c r="E42" s="43">
        <v>0.10284459572832701</v>
      </c>
      <c r="F42" s="71">
        <f t="shared" si="2"/>
        <v>10.2844595728327</v>
      </c>
      <c r="G42" s="84">
        <f t="shared" si="3"/>
        <v>105.21002143007853</v>
      </c>
      <c r="H42" s="43"/>
      <c r="I42" s="8"/>
      <c r="J42" s="8"/>
      <c r="K42" s="8"/>
      <c r="L42" s="8"/>
      <c r="M42" s="8"/>
      <c r="N42" s="8"/>
      <c r="O42" s="8"/>
      <c r="P42" s="8"/>
      <c r="Q42" s="8"/>
      <c r="R42" s="8"/>
      <c r="S42" s="8"/>
      <c r="T42" s="8"/>
      <c r="U42" s="8"/>
      <c r="V42" s="8"/>
      <c r="W42" s="8"/>
      <c r="X42" s="8"/>
      <c r="Y42" s="8"/>
      <c r="Z42" s="8"/>
      <c r="AA42" s="8"/>
      <c r="AB42" s="8"/>
      <c r="AC42" s="8"/>
    </row>
    <row r="43" spans="1:29" ht="14.4">
      <c r="A43" s="58"/>
      <c r="B43" s="69">
        <v>13</v>
      </c>
      <c r="C43" s="43" t="s">
        <v>241</v>
      </c>
      <c r="D43" s="69">
        <v>1.6153570617145801E-3</v>
      </c>
      <c r="E43" s="43">
        <v>0.103560928661173</v>
      </c>
      <c r="F43" s="71">
        <f t="shared" si="2"/>
        <v>10.356092866117301</v>
      </c>
      <c r="G43" s="84">
        <f t="shared" si="3"/>
        <v>105.94283002037999</v>
      </c>
      <c r="H43" s="43"/>
      <c r="I43" s="8"/>
      <c r="J43" s="8"/>
      <c r="K43" s="8"/>
      <c r="L43" s="8"/>
      <c r="M43" s="8"/>
      <c r="N43" s="8"/>
      <c r="O43" s="8"/>
      <c r="P43" s="8"/>
      <c r="Q43" s="8"/>
      <c r="R43" s="8"/>
      <c r="S43" s="8"/>
      <c r="T43" s="8"/>
      <c r="U43" s="8"/>
      <c r="V43" s="8"/>
      <c r="W43" s="8"/>
      <c r="X43" s="8"/>
      <c r="Y43" s="8"/>
      <c r="Z43" s="8"/>
      <c r="AA43" s="8"/>
      <c r="AB43" s="8"/>
      <c r="AC43" s="8"/>
    </row>
    <row r="44" spans="1:29" ht="14.4">
      <c r="A44" s="58"/>
      <c r="B44" s="69">
        <v>14</v>
      </c>
      <c r="C44" s="43" t="s">
        <v>242</v>
      </c>
      <c r="D44" s="69">
        <v>1.73129683126628E-3</v>
      </c>
      <c r="E44" s="43">
        <v>0.104328675285447</v>
      </c>
      <c r="F44" s="71">
        <f t="shared" si="2"/>
        <v>10.432867528544699</v>
      </c>
      <c r="G44" s="84">
        <f t="shared" si="3"/>
        <v>106.72823481701228</v>
      </c>
      <c r="H44" s="43"/>
      <c r="I44" s="8"/>
      <c r="J44" s="8"/>
      <c r="K44" s="8"/>
      <c r="L44" s="8"/>
      <c r="M44" s="8"/>
      <c r="N44" s="8"/>
      <c r="O44" s="8"/>
      <c r="P44" s="8"/>
      <c r="Q44" s="8"/>
      <c r="R44" s="8"/>
      <c r="S44" s="8"/>
      <c r="T44" s="8"/>
      <c r="U44" s="8"/>
      <c r="V44" s="8"/>
      <c r="W44" s="8"/>
      <c r="X44" s="8"/>
      <c r="Y44" s="8"/>
      <c r="Z44" s="8"/>
      <c r="AA44" s="8"/>
      <c r="AB44" s="8"/>
      <c r="AC44" s="8"/>
    </row>
    <row r="45" spans="1:29" ht="14.4">
      <c r="A45" s="58"/>
      <c r="B45" s="69">
        <v>15</v>
      </c>
      <c r="C45" s="43" t="s">
        <v>243</v>
      </c>
      <c r="D45" s="69">
        <v>1.85555799952438E-3</v>
      </c>
      <c r="E45" s="43">
        <v>0.105151525752124</v>
      </c>
      <c r="F45" s="71">
        <f t="shared" si="2"/>
        <v>10.515152575212399</v>
      </c>
      <c r="G45" s="84">
        <f t="shared" si="3"/>
        <v>107.57001084442285</v>
      </c>
      <c r="H45" s="43"/>
      <c r="I45" s="8"/>
      <c r="J45" s="8"/>
      <c r="K45" s="8"/>
      <c r="L45" s="8"/>
      <c r="M45" s="8"/>
      <c r="N45" s="8"/>
      <c r="O45" s="8"/>
      <c r="P45" s="8"/>
      <c r="Q45" s="8"/>
      <c r="R45" s="8"/>
      <c r="S45" s="8"/>
      <c r="T45" s="8"/>
      <c r="U45" s="8"/>
      <c r="V45" s="8"/>
      <c r="W45" s="8"/>
      <c r="X45" s="8"/>
      <c r="Y45" s="8"/>
      <c r="Z45" s="8"/>
      <c r="AA45" s="8"/>
      <c r="AB45" s="8"/>
      <c r="AC45" s="8"/>
    </row>
    <row r="46" spans="1:29" ht="14.4">
      <c r="A46" s="58"/>
      <c r="B46" s="69">
        <v>16</v>
      </c>
      <c r="C46" s="43" t="s">
        <v>244</v>
      </c>
      <c r="D46" s="69">
        <v>1.98873782208716E-3</v>
      </c>
      <c r="E46" s="43">
        <v>0.10603343503695301</v>
      </c>
      <c r="F46" s="71">
        <f t="shared" si="2"/>
        <v>10.603343503695301</v>
      </c>
      <c r="G46" s="84">
        <f t="shared" si="3"/>
        <v>108.47220404280293</v>
      </c>
      <c r="H46" s="43"/>
      <c r="I46" s="8"/>
      <c r="J46" s="8"/>
      <c r="K46" s="8"/>
      <c r="L46" s="8"/>
      <c r="M46" s="8"/>
      <c r="N46" s="8"/>
      <c r="O46" s="8"/>
      <c r="P46" s="8"/>
      <c r="Q46" s="8"/>
      <c r="R46" s="8"/>
      <c r="S46" s="8"/>
      <c r="T46" s="8"/>
      <c r="U46" s="8"/>
      <c r="V46" s="8"/>
      <c r="W46" s="8"/>
      <c r="X46" s="8"/>
      <c r="Y46" s="8"/>
      <c r="Z46" s="8"/>
      <c r="AA46" s="8"/>
      <c r="AB46" s="8"/>
      <c r="AC46" s="8"/>
    </row>
    <row r="47" spans="1:29" ht="14.4">
      <c r="A47" s="58"/>
      <c r="B47" s="69">
        <v>17</v>
      </c>
      <c r="C47" s="43" t="s">
        <v>245</v>
      </c>
      <c r="D47" s="69">
        <v>2.13147642165524E-3</v>
      </c>
      <c r="E47" s="43">
        <v>0.10697864201165</v>
      </c>
      <c r="F47" s="71">
        <f t="shared" si="2"/>
        <v>10.697864201165</v>
      </c>
      <c r="G47" s="84">
        <f t="shared" si="3"/>
        <v>109.43915077791794</v>
      </c>
      <c r="H47" s="43"/>
      <c r="I47" s="8"/>
      <c r="J47" s="8"/>
      <c r="K47" s="8"/>
      <c r="L47" s="8"/>
      <c r="M47" s="8"/>
      <c r="N47" s="8"/>
      <c r="O47" s="8"/>
      <c r="P47" s="8"/>
      <c r="Q47" s="8"/>
      <c r="R47" s="8"/>
      <c r="S47" s="8"/>
      <c r="T47" s="8"/>
      <c r="U47" s="8"/>
      <c r="V47" s="8"/>
      <c r="W47" s="8"/>
      <c r="X47" s="8"/>
      <c r="Y47" s="8"/>
      <c r="Z47" s="8"/>
      <c r="AA47" s="8"/>
      <c r="AB47" s="8"/>
      <c r="AC47" s="8"/>
    </row>
    <row r="48" spans="1:29" ht="14.4">
      <c r="A48" s="58"/>
      <c r="B48" s="69">
        <v>18</v>
      </c>
      <c r="C48" s="43" t="s">
        <v>246</v>
      </c>
      <c r="D48" s="69">
        <v>2.2844598647519098E-3</v>
      </c>
      <c r="E48" s="43">
        <v>0.10799168976003</v>
      </c>
      <c r="F48" s="71">
        <f t="shared" si="2"/>
        <v>10.799168976002999</v>
      </c>
      <c r="G48" s="84">
        <f t="shared" si="3"/>
        <v>110.47549862451069</v>
      </c>
      <c r="H48" s="43"/>
      <c r="I48" s="8"/>
      <c r="J48" s="8"/>
      <c r="K48" s="8"/>
      <c r="L48" s="8"/>
      <c r="M48" s="8"/>
      <c r="N48" s="8"/>
      <c r="O48" s="8"/>
      <c r="P48" s="8"/>
      <c r="Q48" s="8"/>
      <c r="R48" s="8"/>
      <c r="S48" s="8"/>
      <c r="T48" s="8"/>
      <c r="U48" s="8"/>
      <c r="V48" s="8"/>
      <c r="W48" s="8"/>
      <c r="X48" s="8"/>
      <c r="Y48" s="8"/>
      <c r="Z48" s="8"/>
      <c r="AA48" s="8"/>
      <c r="AB48" s="8"/>
      <c r="AC48" s="8"/>
    </row>
    <row r="49" spans="1:29" ht="14.4">
      <c r="A49" s="58"/>
      <c r="B49" s="69">
        <v>19</v>
      </c>
      <c r="C49" s="43" t="s">
        <v>247</v>
      </c>
      <c r="D49" s="69">
        <v>2.44842345927034E-3</v>
      </c>
      <c r="E49" s="43">
        <v>0.109077447450279</v>
      </c>
      <c r="F49" s="71">
        <f t="shared" si="2"/>
        <v>10.9077447450279</v>
      </c>
      <c r="G49" s="84">
        <f t="shared" si="3"/>
        <v>111.58622874163542</v>
      </c>
      <c r="H49" s="43"/>
      <c r="I49" s="8"/>
      <c r="J49" s="8"/>
      <c r="K49" s="8"/>
      <c r="L49" s="8"/>
      <c r="M49" s="8"/>
      <c r="N49" s="8"/>
      <c r="O49" s="8"/>
      <c r="P49" s="8"/>
      <c r="Q49" s="8"/>
      <c r="R49" s="8"/>
      <c r="S49" s="8"/>
      <c r="T49" s="8"/>
      <c r="U49" s="8"/>
      <c r="V49" s="8"/>
      <c r="W49" s="8"/>
      <c r="X49" s="8"/>
      <c r="Y49" s="8"/>
      <c r="Z49" s="8"/>
      <c r="AA49" s="8"/>
      <c r="AB49" s="8"/>
      <c r="AC49" s="8"/>
    </row>
    <row r="50" spans="1:29" ht="14.4">
      <c r="A50" s="58"/>
      <c r="B50" s="69">
        <v>20</v>
      </c>
      <c r="C50" s="43" t="s">
        <v>248</v>
      </c>
      <c r="D50" s="69">
        <v>2.6241552886972701E-3</v>
      </c>
      <c r="E50" s="43">
        <v>0.110241133736906</v>
      </c>
      <c r="F50" s="71">
        <f t="shared" si="2"/>
        <v>11.0241133736906</v>
      </c>
      <c r="G50" s="84">
        <f t="shared" si="3"/>
        <v>112.77667981285484</v>
      </c>
      <c r="H50" s="43"/>
      <c r="I50" s="8"/>
      <c r="J50" s="8"/>
      <c r="K50" s="8"/>
      <c r="L50" s="8"/>
      <c r="M50" s="8"/>
      <c r="N50" s="8"/>
      <c r="O50" s="8"/>
      <c r="P50" s="8"/>
      <c r="Q50" s="8"/>
      <c r="R50" s="8"/>
      <c r="S50" s="8"/>
      <c r="T50" s="8"/>
      <c r="U50" s="8"/>
      <c r="V50" s="8"/>
      <c r="W50" s="8"/>
      <c r="X50" s="8"/>
      <c r="Y50" s="8"/>
      <c r="Z50" s="8"/>
      <c r="AA50" s="8"/>
      <c r="AB50" s="8"/>
      <c r="AC50" s="8"/>
    </row>
    <row r="51" spans="1:29" ht="14.4">
      <c r="A51" s="58"/>
      <c r="B51" s="69">
        <v>21</v>
      </c>
      <c r="C51" s="43" t="s">
        <v>249</v>
      </c>
      <c r="D51" s="69">
        <v>2.8124999999999999E-3</v>
      </c>
      <c r="E51" s="43">
        <v>0.11148834181155901</v>
      </c>
      <c r="F51" s="71">
        <f t="shared" si="2"/>
        <v>11.1488341811559</v>
      </c>
      <c r="G51" s="84">
        <f t="shared" si="3"/>
        <v>114.05257367322486</v>
      </c>
      <c r="H51" s="43"/>
      <c r="I51" s="8"/>
      <c r="J51" s="8"/>
      <c r="K51" s="8"/>
      <c r="L51" s="8"/>
      <c r="M51" s="8"/>
      <c r="N51" s="8"/>
      <c r="O51" s="8"/>
      <c r="P51" s="8"/>
      <c r="Q51" s="8"/>
      <c r="R51" s="8"/>
      <c r="S51" s="8"/>
      <c r="T51" s="8"/>
      <c r="U51" s="8"/>
      <c r="V51" s="8"/>
      <c r="W51" s="8"/>
      <c r="X51" s="8"/>
      <c r="Y51" s="8"/>
      <c r="Z51" s="8"/>
      <c r="AA51" s="8"/>
      <c r="AB51" s="8"/>
      <c r="AC51" s="8"/>
    </row>
    <row r="52" spans="1:29" ht="14.4">
      <c r="A52" s="58"/>
      <c r="B52" s="69">
        <v>22</v>
      </c>
      <c r="C52" s="43" t="s">
        <v>250</v>
      </c>
      <c r="D52" s="69">
        <v>3.0143628633833202E-3</v>
      </c>
      <c r="E52" s="43">
        <v>0.112825066327843</v>
      </c>
      <c r="F52" s="71">
        <f t="shared" si="2"/>
        <v>11.282506632784301</v>
      </c>
      <c r="G52" s="84">
        <f t="shared" si="3"/>
        <v>115.42004285338339</v>
      </c>
      <c r="H52" s="43"/>
      <c r="I52" s="8"/>
      <c r="J52" s="8"/>
      <c r="K52" s="8"/>
      <c r="L52" s="8"/>
      <c r="M52" s="8"/>
      <c r="N52" s="8"/>
      <c r="O52" s="8"/>
      <c r="P52" s="8"/>
      <c r="Q52" s="8"/>
      <c r="R52" s="8"/>
      <c r="S52" s="8"/>
      <c r="T52" s="8"/>
      <c r="U52" s="8"/>
      <c r="V52" s="8"/>
      <c r="W52" s="8"/>
      <c r="X52" s="8"/>
      <c r="Y52" s="8"/>
      <c r="Z52" s="8"/>
      <c r="AA52" s="8"/>
      <c r="AB52" s="8"/>
      <c r="AC52" s="8"/>
    </row>
    <row r="53" spans="1:29" ht="14.4">
      <c r="A53" s="58"/>
      <c r="B53" s="69">
        <v>23</v>
      </c>
      <c r="C53" s="43" t="s">
        <v>251</v>
      </c>
      <c r="D53" s="69">
        <v>3.2307141234291601E-3</v>
      </c>
      <c r="E53" s="43">
        <v>0.114257732193534</v>
      </c>
      <c r="F53" s="71">
        <f t="shared" si="2"/>
        <v>11.425773219353399</v>
      </c>
      <c r="G53" s="84">
        <f t="shared" si="3"/>
        <v>116.88566003398527</v>
      </c>
      <c r="H53" s="43"/>
      <c r="I53" s="8"/>
      <c r="J53" s="8"/>
      <c r="K53" s="8"/>
      <c r="L53" s="8"/>
      <c r="M53" s="8"/>
      <c r="N53" s="8"/>
      <c r="O53" s="8"/>
      <c r="P53" s="8"/>
      <c r="Q53" s="8"/>
      <c r="R53" s="8"/>
      <c r="S53" s="8"/>
      <c r="T53" s="8"/>
      <c r="U53" s="8"/>
      <c r="V53" s="8"/>
      <c r="W53" s="8"/>
      <c r="X53" s="8"/>
      <c r="Y53" s="8"/>
      <c r="Z53" s="8"/>
      <c r="AA53" s="8"/>
      <c r="AB53" s="8"/>
      <c r="AC53" s="8"/>
    </row>
    <row r="54" spans="1:29" ht="14.4">
      <c r="A54" s="58"/>
      <c r="B54" s="69">
        <v>24</v>
      </c>
      <c r="C54" s="43" t="s">
        <v>252</v>
      </c>
      <c r="D54" s="69">
        <v>3.46259366253257E-3</v>
      </c>
      <c r="E54" s="43">
        <v>0.115793225455327</v>
      </c>
      <c r="F54" s="71">
        <f t="shared" si="2"/>
        <v>11.579322545532699</v>
      </c>
      <c r="G54" s="84">
        <f t="shared" si="3"/>
        <v>118.45646964079953</v>
      </c>
      <c r="H54" s="43"/>
      <c r="I54" s="8"/>
      <c r="J54" s="8"/>
      <c r="K54" s="8"/>
      <c r="L54" s="8"/>
      <c r="M54" s="8"/>
      <c r="N54" s="8"/>
      <c r="O54" s="8"/>
      <c r="P54" s="8"/>
      <c r="Q54" s="8"/>
      <c r="R54" s="8"/>
      <c r="S54" s="8"/>
      <c r="T54" s="8"/>
      <c r="U54" s="8"/>
      <c r="V54" s="8"/>
      <c r="W54" s="8"/>
      <c r="X54" s="8"/>
      <c r="Y54" s="8"/>
      <c r="Z54" s="8"/>
      <c r="AA54" s="8"/>
      <c r="AB54" s="8"/>
      <c r="AC54" s="8"/>
    </row>
    <row r="55" spans="1:29" ht="14.4">
      <c r="A55" s="58"/>
      <c r="B55" s="69">
        <v>25</v>
      </c>
      <c r="C55" s="43" t="s">
        <v>253</v>
      </c>
      <c r="D55" s="69">
        <v>3.71111599904876E-3</v>
      </c>
      <c r="E55" s="43">
        <v>0.117438926375438</v>
      </c>
      <c r="F55" s="71">
        <f t="shared" si="2"/>
        <v>11.7438926375438</v>
      </c>
      <c r="G55" s="84">
        <f t="shared" si="3"/>
        <v>120.14002168207307</v>
      </c>
      <c r="H55" s="43"/>
      <c r="I55" s="8"/>
      <c r="J55" s="8"/>
      <c r="K55" s="8"/>
      <c r="L55" s="8"/>
      <c r="M55" s="8"/>
      <c r="N55" s="8"/>
      <c r="O55" s="8"/>
      <c r="P55" s="8"/>
      <c r="Q55" s="8"/>
      <c r="R55" s="8"/>
      <c r="S55" s="8"/>
      <c r="T55" s="8"/>
      <c r="U55" s="8"/>
      <c r="V55" s="8"/>
      <c r="W55" s="8"/>
      <c r="X55" s="8"/>
      <c r="Y55" s="8"/>
      <c r="Z55" s="8"/>
      <c r="AA55" s="8"/>
      <c r="AB55" s="8"/>
      <c r="AC55" s="8"/>
    </row>
    <row r="56" spans="1:29" ht="14.4">
      <c r="A56" s="58"/>
      <c r="B56" s="69">
        <v>26</v>
      </c>
      <c r="C56" s="43" t="s">
        <v>254</v>
      </c>
      <c r="D56" s="69">
        <v>3.9774756441743296E-3</v>
      </c>
      <c r="E56" s="43">
        <v>0.119202744951716</v>
      </c>
      <c r="F56" s="71">
        <f t="shared" si="2"/>
        <v>11.920274495171599</v>
      </c>
      <c r="G56" s="84">
        <f t="shared" si="3"/>
        <v>121.94440808560546</v>
      </c>
      <c r="H56" s="43"/>
      <c r="I56" s="8"/>
      <c r="J56" s="8"/>
      <c r="K56" s="8"/>
      <c r="L56" s="8"/>
      <c r="M56" s="8"/>
      <c r="N56" s="8"/>
      <c r="O56" s="8"/>
      <c r="P56" s="8"/>
      <c r="Q56" s="8"/>
      <c r="R56" s="8"/>
      <c r="S56" s="8"/>
      <c r="T56" s="8"/>
      <c r="U56" s="8"/>
      <c r="V56" s="8"/>
      <c r="W56" s="8"/>
      <c r="X56" s="8"/>
      <c r="Y56" s="8"/>
      <c r="Z56" s="8"/>
      <c r="AA56" s="8"/>
      <c r="AB56" s="8"/>
      <c r="AC56" s="8"/>
    </row>
    <row r="57" spans="1:29" ht="14.4">
      <c r="A57" s="58"/>
      <c r="B57" s="69">
        <v>27</v>
      </c>
      <c r="C57" s="43" t="s">
        <v>255</v>
      </c>
      <c r="D57" s="69">
        <v>4.2629528433104904E-3</v>
      </c>
      <c r="E57" s="43">
        <v>0.12109315889449</v>
      </c>
      <c r="F57" s="71">
        <f t="shared" si="2"/>
        <v>12.109315889449</v>
      </c>
      <c r="G57" s="84">
        <f t="shared" si="3"/>
        <v>123.87830154906327</v>
      </c>
      <c r="H57" s="43"/>
      <c r="I57" s="8"/>
      <c r="J57" s="8"/>
      <c r="K57" s="8"/>
      <c r="L57" s="8"/>
      <c r="M57" s="8"/>
      <c r="N57" s="8"/>
      <c r="O57" s="8"/>
      <c r="P57" s="8"/>
      <c r="Q57" s="8"/>
      <c r="R57" s="8"/>
      <c r="S57" s="8"/>
      <c r="T57" s="8"/>
      <c r="U57" s="8"/>
      <c r="V57" s="8"/>
      <c r="W57" s="8"/>
      <c r="X57" s="8"/>
      <c r="Y57" s="8"/>
      <c r="Z57" s="8"/>
      <c r="AA57" s="8"/>
      <c r="AB57" s="8"/>
      <c r="AC57" s="8"/>
    </row>
    <row r="58" spans="1:29" ht="14.4">
      <c r="A58" s="58"/>
      <c r="B58" s="69">
        <v>28</v>
      </c>
      <c r="C58" s="43" t="s">
        <v>256</v>
      </c>
      <c r="D58" s="69">
        <v>4.5689197295038196E-3</v>
      </c>
      <c r="E58" s="43">
        <v>0.123119254397871</v>
      </c>
      <c r="F58" s="71">
        <f t="shared" si="2"/>
        <v>12.3119254397871</v>
      </c>
      <c r="G58" s="84">
        <f t="shared" si="3"/>
        <v>125.95099724902202</v>
      </c>
      <c r="H58" s="43"/>
      <c r="I58" s="8"/>
      <c r="J58" s="8"/>
      <c r="K58" s="8"/>
      <c r="L58" s="8"/>
      <c r="M58" s="8"/>
      <c r="N58" s="8"/>
      <c r="O58" s="8"/>
      <c r="P58" s="8"/>
      <c r="Q58" s="8"/>
      <c r="R58" s="8"/>
      <c r="S58" s="8"/>
      <c r="T58" s="8"/>
      <c r="U58" s="8"/>
      <c r="V58" s="8"/>
      <c r="W58" s="8"/>
      <c r="X58" s="8"/>
      <c r="Y58" s="8"/>
      <c r="Z58" s="8"/>
      <c r="AA58" s="8"/>
      <c r="AB58" s="8"/>
      <c r="AC58" s="8"/>
    </row>
    <row r="59" spans="1:29" ht="14.4">
      <c r="A59" s="58"/>
      <c r="B59" s="69">
        <v>29</v>
      </c>
      <c r="C59" s="43" t="s">
        <v>257</v>
      </c>
      <c r="D59" s="69">
        <v>4.8968469185406904E-3</v>
      </c>
      <c r="E59" s="43">
        <v>0.12529076978499001</v>
      </c>
      <c r="F59" s="71">
        <f t="shared" si="2"/>
        <v>12.529076978499001</v>
      </c>
      <c r="G59" s="84">
        <f t="shared" si="3"/>
        <v>128.17245749004479</v>
      </c>
      <c r="H59" s="43"/>
      <c r="I59" s="8"/>
      <c r="J59" s="8"/>
      <c r="K59" s="8"/>
      <c r="L59" s="8"/>
      <c r="M59" s="8"/>
      <c r="N59" s="8"/>
      <c r="O59" s="8"/>
      <c r="P59" s="8"/>
      <c r="Q59" s="8"/>
      <c r="R59" s="8"/>
      <c r="S59" s="8"/>
      <c r="T59" s="8"/>
      <c r="U59" s="8"/>
      <c r="V59" s="8"/>
      <c r="W59" s="8"/>
      <c r="X59" s="8"/>
      <c r="Y59" s="8"/>
      <c r="Z59" s="8"/>
      <c r="AA59" s="8"/>
      <c r="AB59" s="8"/>
      <c r="AC59" s="8"/>
    </row>
    <row r="60" spans="1:29" ht="14.4">
      <c r="A60" s="58"/>
      <c r="B60" s="69">
        <v>30</v>
      </c>
      <c r="C60" s="43" t="s">
        <v>258</v>
      </c>
      <c r="D60" s="69">
        <v>5.2483105773945401E-3</v>
      </c>
      <c r="E60" s="43">
        <v>0.12761814234500099</v>
      </c>
      <c r="F60" s="71">
        <f t="shared" si="2"/>
        <v>12.761814234500099</v>
      </c>
      <c r="G60" s="84">
        <f t="shared" si="3"/>
        <v>130.55335961893601</v>
      </c>
      <c r="H60" s="43"/>
      <c r="I60" s="8"/>
      <c r="J60" s="8"/>
      <c r="K60" s="8"/>
      <c r="L60" s="8"/>
      <c r="M60" s="8"/>
      <c r="N60" s="8"/>
      <c r="O60" s="8"/>
      <c r="P60" s="8"/>
      <c r="Q60" s="8"/>
      <c r="R60" s="8"/>
      <c r="S60" s="8"/>
      <c r="T60" s="8"/>
      <c r="U60" s="8"/>
      <c r="V60" s="8"/>
      <c r="W60" s="8"/>
      <c r="X60" s="8"/>
      <c r="Y60" s="8"/>
      <c r="Z60" s="8"/>
      <c r="AA60" s="8"/>
      <c r="AB60" s="8"/>
      <c r="AC60" s="8"/>
    </row>
    <row r="61" spans="1:29" ht="14.4">
      <c r="A61" s="58"/>
      <c r="B61" s="69">
        <v>31</v>
      </c>
      <c r="C61" s="43" t="s">
        <v>259</v>
      </c>
      <c r="D61" s="69">
        <v>5.6249999999999998E-3</v>
      </c>
      <c r="E61" s="43">
        <v>0.13011255850092801</v>
      </c>
      <c r="F61" s="71">
        <f t="shared" si="2"/>
        <v>13.011255850092802</v>
      </c>
      <c r="G61" s="84">
        <f t="shared" si="3"/>
        <v>133.10514734644934</v>
      </c>
      <c r="H61" s="43"/>
      <c r="I61" s="8"/>
      <c r="J61" s="8"/>
      <c r="K61" s="8"/>
      <c r="L61" s="8"/>
      <c r="M61" s="8"/>
      <c r="N61" s="8"/>
      <c r="O61" s="8"/>
      <c r="P61" s="8"/>
      <c r="Q61" s="8"/>
      <c r="R61" s="8"/>
      <c r="S61" s="8"/>
      <c r="T61" s="8"/>
      <c r="U61" s="8"/>
      <c r="V61" s="8"/>
      <c r="W61" s="8"/>
      <c r="X61" s="8"/>
      <c r="Y61" s="8"/>
      <c r="Z61" s="8"/>
      <c r="AA61" s="8"/>
      <c r="AB61" s="8"/>
      <c r="AC61" s="8"/>
    </row>
    <row r="62" spans="1:29" ht="14.4">
      <c r="A62" s="58"/>
      <c r="B62" s="69">
        <v>32</v>
      </c>
      <c r="C62" s="43" t="s">
        <v>260</v>
      </c>
      <c r="D62" s="69">
        <v>6.0287257267666403E-3</v>
      </c>
      <c r="E62" s="43">
        <v>0.13278600754011799</v>
      </c>
      <c r="F62" s="71">
        <f t="shared" si="2"/>
        <v>13.2786007540118</v>
      </c>
      <c r="G62" s="84">
        <f t="shared" si="3"/>
        <v>135.8400857135407</v>
      </c>
      <c r="H62" s="43"/>
      <c r="I62" s="8"/>
      <c r="J62" s="8"/>
      <c r="K62" s="8"/>
      <c r="L62" s="8"/>
      <c r="M62" s="8"/>
      <c r="N62" s="8"/>
      <c r="O62" s="8"/>
      <c r="P62" s="8"/>
      <c r="Q62" s="8"/>
      <c r="R62" s="8"/>
      <c r="S62" s="8"/>
      <c r="T62" s="8"/>
      <c r="U62" s="8"/>
      <c r="V62" s="8"/>
      <c r="W62" s="8"/>
      <c r="X62" s="8"/>
      <c r="Y62" s="8"/>
      <c r="Z62" s="8"/>
      <c r="AA62" s="8"/>
      <c r="AB62" s="8"/>
      <c r="AC62" s="8"/>
    </row>
    <row r="63" spans="1:29" ht="14.4">
      <c r="A63" s="58"/>
      <c r="B63" s="69">
        <v>33</v>
      </c>
      <c r="C63" s="43" t="s">
        <v>261</v>
      </c>
      <c r="D63" s="69">
        <v>6.4614282468583202E-3</v>
      </c>
      <c r="E63" s="43">
        <v>0.135651339271501</v>
      </c>
      <c r="F63" s="71">
        <f t="shared" si="2"/>
        <v>13.5651339271501</v>
      </c>
      <c r="G63" s="84">
        <f t="shared" si="3"/>
        <v>138.77132007474552</v>
      </c>
      <c r="H63" s="43"/>
      <c r="I63" s="8"/>
      <c r="J63" s="8"/>
      <c r="K63" s="8"/>
      <c r="L63" s="8"/>
      <c r="M63" s="8"/>
      <c r="N63" s="8"/>
      <c r="O63" s="8"/>
      <c r="P63" s="8"/>
      <c r="Q63" s="8"/>
      <c r="R63" s="8"/>
      <c r="S63" s="8"/>
      <c r="T63" s="8"/>
      <c r="U63" s="8"/>
      <c r="V63" s="8"/>
      <c r="W63" s="8"/>
      <c r="X63" s="8"/>
      <c r="Y63" s="8"/>
      <c r="Z63" s="8"/>
      <c r="AA63" s="8"/>
      <c r="AB63" s="8"/>
      <c r="AC63" s="8"/>
    </row>
    <row r="64" spans="1:29" ht="14.4">
      <c r="A64" s="58"/>
      <c r="B64" s="69">
        <v>34</v>
      </c>
      <c r="C64" s="43" t="s">
        <v>262</v>
      </c>
      <c r="D64" s="69">
        <v>6.9251873250651503E-3</v>
      </c>
      <c r="E64" s="43">
        <v>0.13872232578184299</v>
      </c>
      <c r="F64" s="71">
        <f t="shared" si="2"/>
        <v>13.872232578184299</v>
      </c>
      <c r="G64" s="84">
        <f t="shared" si="3"/>
        <v>141.91293927482536</v>
      </c>
      <c r="H64" s="43"/>
      <c r="I64" s="8"/>
      <c r="J64" s="8"/>
      <c r="K64" s="8"/>
      <c r="L64" s="8"/>
      <c r="M64" s="8"/>
      <c r="N64" s="8"/>
      <c r="O64" s="8"/>
      <c r="P64" s="8"/>
      <c r="Q64" s="8"/>
      <c r="R64" s="8"/>
      <c r="S64" s="8"/>
      <c r="T64" s="8"/>
      <c r="U64" s="8"/>
      <c r="V64" s="8"/>
      <c r="W64" s="8"/>
      <c r="X64" s="8"/>
      <c r="Y64" s="8"/>
      <c r="Z64" s="8"/>
      <c r="AA64" s="8"/>
      <c r="AB64" s="8"/>
      <c r="AC64" s="8"/>
    </row>
    <row r="65" spans="1:29" ht="14.4">
      <c r="A65" s="58"/>
      <c r="B65" s="69">
        <v>35</v>
      </c>
      <c r="C65" s="43" t="s">
        <v>263</v>
      </c>
      <c r="D65" s="69">
        <v>7.4222319980975296E-3</v>
      </c>
      <c r="E65" s="43">
        <v>0.142013727628687</v>
      </c>
      <c r="F65" s="71">
        <f t="shared" si="2"/>
        <v>14.201372762868699</v>
      </c>
      <c r="G65" s="84">
        <f t="shared" si="3"/>
        <v>145.28004336414679</v>
      </c>
      <c r="H65" s="43"/>
      <c r="I65" s="8"/>
      <c r="J65" s="8"/>
      <c r="K65" s="8"/>
      <c r="L65" s="8"/>
      <c r="M65" s="8"/>
      <c r="N65" s="8"/>
      <c r="O65" s="8"/>
      <c r="P65" s="8"/>
      <c r="Q65" s="8"/>
      <c r="R65" s="8"/>
      <c r="S65" s="8"/>
      <c r="T65" s="8"/>
      <c r="U65" s="8"/>
      <c r="V65" s="8"/>
      <c r="W65" s="8"/>
      <c r="X65" s="8"/>
      <c r="Y65" s="8"/>
      <c r="Z65" s="8"/>
      <c r="AA65" s="8"/>
      <c r="AB65" s="8"/>
      <c r="AC65" s="8"/>
    </row>
    <row r="66" spans="1:29" ht="14.4">
      <c r="A66" s="58"/>
      <c r="B66" s="69">
        <v>36</v>
      </c>
      <c r="C66" s="43" t="s">
        <v>264</v>
      </c>
      <c r="D66" s="69">
        <v>7.9549512883486592E-3</v>
      </c>
      <c r="E66" s="43">
        <v>0.14554136478124399</v>
      </c>
      <c r="F66" s="71">
        <f t="shared" si="2"/>
        <v>14.554136478124398</v>
      </c>
      <c r="G66" s="84">
        <f t="shared" si="3"/>
        <v>148.8888161712126</v>
      </c>
      <c r="H66" s="43"/>
      <c r="I66" s="8"/>
      <c r="J66" s="8"/>
      <c r="K66" s="8"/>
      <c r="L66" s="8"/>
      <c r="M66" s="8"/>
      <c r="N66" s="8"/>
      <c r="O66" s="8"/>
      <c r="P66" s="8"/>
      <c r="Q66" s="8"/>
      <c r="R66" s="8"/>
      <c r="S66" s="8"/>
      <c r="T66" s="8"/>
      <c r="U66" s="8"/>
      <c r="V66" s="8"/>
      <c r="W66" s="8"/>
      <c r="X66" s="8"/>
      <c r="Y66" s="8"/>
      <c r="Z66" s="8"/>
      <c r="AA66" s="8"/>
      <c r="AB66" s="8"/>
      <c r="AC66" s="8"/>
    </row>
    <row r="67" spans="1:29" ht="14.4">
      <c r="A67" s="58"/>
      <c r="B67" s="69">
        <v>37</v>
      </c>
      <c r="C67" s="43" t="s">
        <v>265</v>
      </c>
      <c r="D67" s="69">
        <v>8.5259056866209808E-3</v>
      </c>
      <c r="E67" s="43">
        <v>0.14932219267341301</v>
      </c>
      <c r="F67" s="71">
        <f t="shared" si="2"/>
        <v>14.932219267341301</v>
      </c>
      <c r="G67" s="84">
        <f t="shared" si="3"/>
        <v>152.7566031049015</v>
      </c>
      <c r="H67" s="43"/>
      <c r="I67" s="8"/>
      <c r="J67" s="8"/>
      <c r="K67" s="8"/>
      <c r="L67" s="8"/>
      <c r="M67" s="8"/>
      <c r="N67" s="8"/>
      <c r="O67" s="8"/>
      <c r="P67" s="8"/>
      <c r="Q67" s="8"/>
      <c r="R67" s="8"/>
      <c r="S67" s="8"/>
      <c r="T67" s="8"/>
      <c r="U67" s="8"/>
      <c r="V67" s="8"/>
      <c r="W67" s="8"/>
      <c r="X67" s="8"/>
      <c r="Y67" s="8"/>
      <c r="Z67" s="8"/>
      <c r="AA67" s="8"/>
      <c r="AB67" s="8"/>
      <c r="AC67" s="8"/>
    </row>
    <row r="68" spans="1:29" ht="14.4">
      <c r="A68" s="58"/>
      <c r="B68" s="69">
        <v>38</v>
      </c>
      <c r="C68" s="43" t="s">
        <v>266</v>
      </c>
      <c r="D68" s="69">
        <v>9.1378394590076496E-3</v>
      </c>
      <c r="E68" s="43">
        <v>0.15337438366693101</v>
      </c>
      <c r="F68" s="71">
        <f t="shared" si="2"/>
        <v>15.337438366693101</v>
      </c>
      <c r="G68" s="84">
        <f t="shared" si="3"/>
        <v>156.90199449127041</v>
      </c>
      <c r="H68" s="43"/>
      <c r="I68" s="8"/>
      <c r="J68" s="8"/>
      <c r="K68" s="8"/>
      <c r="L68" s="8"/>
      <c r="M68" s="8"/>
      <c r="N68" s="8"/>
      <c r="O68" s="8"/>
      <c r="P68" s="8"/>
      <c r="Q68" s="8"/>
      <c r="R68" s="8"/>
      <c r="S68" s="8"/>
      <c r="T68" s="8"/>
      <c r="U68" s="8"/>
      <c r="V68" s="8"/>
      <c r="W68" s="8"/>
      <c r="X68" s="8"/>
      <c r="Y68" s="8"/>
      <c r="Z68" s="8"/>
      <c r="AA68" s="8"/>
      <c r="AB68" s="8"/>
      <c r="AC68" s="8"/>
    </row>
    <row r="69" spans="1:29" ht="14.4">
      <c r="A69" s="58"/>
      <c r="B69" s="69">
        <v>39</v>
      </c>
      <c r="C69" s="43" t="s">
        <v>267</v>
      </c>
      <c r="D69" s="69">
        <v>9.7936938370813895E-3</v>
      </c>
      <c r="E69" s="43">
        <v>0.15771741444116899</v>
      </c>
      <c r="F69" s="71">
        <f t="shared" si="2"/>
        <v>15.771741444116898</v>
      </c>
      <c r="G69" s="84">
        <f t="shared" si="3"/>
        <v>161.34491497331587</v>
      </c>
      <c r="H69" s="43"/>
      <c r="I69" s="8"/>
      <c r="J69" s="8"/>
      <c r="K69" s="8"/>
      <c r="L69" s="8"/>
      <c r="M69" s="8"/>
      <c r="N69" s="8"/>
      <c r="O69" s="8"/>
      <c r="P69" s="8"/>
      <c r="Q69" s="8"/>
      <c r="R69" s="8"/>
      <c r="S69" s="8"/>
      <c r="T69" s="8"/>
      <c r="U69" s="8"/>
      <c r="V69" s="8"/>
      <c r="W69" s="8"/>
      <c r="X69" s="8"/>
      <c r="Y69" s="8"/>
      <c r="Z69" s="8"/>
      <c r="AA69" s="8"/>
      <c r="AB69" s="8"/>
      <c r="AC69" s="8"/>
    </row>
    <row r="70" spans="1:29" ht="14.4">
      <c r="A70" s="58"/>
      <c r="B70" s="69">
        <v>40</v>
      </c>
      <c r="C70" s="43" t="s">
        <v>268</v>
      </c>
      <c r="D70" s="69">
        <v>1.0496621154789E-2</v>
      </c>
      <c r="E70" s="43">
        <v>0.162372159541325</v>
      </c>
      <c r="F70" s="71">
        <f t="shared" si="2"/>
        <v>16.237215954132502</v>
      </c>
      <c r="G70" s="84">
        <f t="shared" si="3"/>
        <v>166.10671921077548</v>
      </c>
      <c r="H70" s="43"/>
      <c r="I70" s="8"/>
      <c r="J70" s="8"/>
      <c r="K70" s="8"/>
      <c r="L70" s="8"/>
      <c r="M70" s="8"/>
      <c r="N70" s="8"/>
      <c r="O70" s="8"/>
      <c r="P70" s="8"/>
      <c r="Q70" s="8"/>
      <c r="R70" s="8"/>
      <c r="S70" s="8"/>
      <c r="T70" s="8"/>
      <c r="U70" s="8"/>
      <c r="V70" s="8"/>
      <c r="W70" s="8"/>
      <c r="X70" s="8"/>
      <c r="Y70" s="8"/>
      <c r="Z70" s="8"/>
      <c r="AA70" s="8"/>
      <c r="AB70" s="8"/>
      <c r="AC70" s="8"/>
    </row>
    <row r="71" spans="1:29" ht="14.4">
      <c r="A71" s="58"/>
      <c r="B71" s="69">
        <v>41</v>
      </c>
      <c r="C71" s="43" t="s">
        <v>269</v>
      </c>
      <c r="D71" s="69">
        <v>1.125E-2</v>
      </c>
      <c r="E71" s="43">
        <v>0.167360991879629</v>
      </c>
      <c r="F71" s="71">
        <f t="shared" si="2"/>
        <v>16.7360991879629</v>
      </c>
      <c r="G71" s="84">
        <f t="shared" si="3"/>
        <v>171.21029469286046</v>
      </c>
      <c r="H71" s="43"/>
      <c r="I71" s="8"/>
      <c r="J71" s="8"/>
      <c r="K71" s="8"/>
      <c r="L71" s="8"/>
      <c r="M71" s="8"/>
      <c r="N71" s="8"/>
      <c r="O71" s="8"/>
      <c r="P71" s="8"/>
      <c r="Q71" s="8"/>
      <c r="R71" s="8"/>
      <c r="S71" s="8"/>
      <c r="T71" s="8"/>
      <c r="U71" s="8"/>
      <c r="V71" s="8"/>
      <c r="W71" s="8"/>
      <c r="X71" s="8"/>
      <c r="Y71" s="8"/>
      <c r="Z71" s="8"/>
      <c r="AA71" s="8"/>
      <c r="AB71" s="8"/>
      <c r="AC71" s="8"/>
    </row>
    <row r="72" spans="1:29" ht="14.4">
      <c r="A72" s="58"/>
      <c r="B72" s="69">
        <v>42</v>
      </c>
      <c r="C72" s="43" t="s">
        <v>270</v>
      </c>
      <c r="D72" s="69">
        <v>1.2057451453533201E-2</v>
      </c>
      <c r="E72" s="43">
        <v>0.171501126750222</v>
      </c>
      <c r="F72" s="71">
        <f t="shared" si="2"/>
        <v>17.1501126750222</v>
      </c>
      <c r="G72" s="84">
        <f t="shared" si="3"/>
        <v>175.4456526654771</v>
      </c>
      <c r="H72" s="43"/>
      <c r="I72" s="8"/>
      <c r="J72" s="8"/>
      <c r="K72" s="8"/>
      <c r="L72" s="8"/>
      <c r="M72" s="8"/>
      <c r="N72" s="8"/>
      <c r="O72" s="8"/>
      <c r="P72" s="8"/>
      <c r="Q72" s="8"/>
      <c r="R72" s="8"/>
      <c r="S72" s="8"/>
      <c r="T72" s="8"/>
      <c r="U72" s="8"/>
      <c r="V72" s="8"/>
      <c r="W72" s="8"/>
      <c r="X72" s="8"/>
      <c r="Y72" s="8"/>
      <c r="Z72" s="8"/>
      <c r="AA72" s="8"/>
      <c r="AB72" s="8"/>
      <c r="AC72" s="8"/>
    </row>
    <row r="73" spans="1:29" ht="14.4">
      <c r="A73" s="58"/>
      <c r="B73" s="69">
        <v>43</v>
      </c>
      <c r="C73" s="43" t="s">
        <v>271</v>
      </c>
      <c r="D73" s="69">
        <v>1.2922856493716601E-2</v>
      </c>
      <c r="E73" s="43">
        <v>0.17577341904174301</v>
      </c>
      <c r="F73" s="71">
        <f t="shared" si="2"/>
        <v>17.5773419041743</v>
      </c>
      <c r="G73" s="84">
        <f t="shared" si="3"/>
        <v>179.8162076797031</v>
      </c>
      <c r="H73" s="43"/>
      <c r="I73" s="8"/>
      <c r="J73" s="8"/>
      <c r="K73" s="8"/>
      <c r="L73" s="8"/>
      <c r="M73" s="8"/>
      <c r="N73" s="8"/>
      <c r="O73" s="8"/>
      <c r="P73" s="8"/>
      <c r="Q73" s="8"/>
      <c r="R73" s="8"/>
      <c r="S73" s="8"/>
      <c r="T73" s="8"/>
      <c r="U73" s="8"/>
      <c r="V73" s="8"/>
      <c r="W73" s="8"/>
      <c r="X73" s="8"/>
      <c r="Y73" s="8"/>
      <c r="Z73" s="8"/>
      <c r="AA73" s="8"/>
      <c r="AB73" s="8"/>
      <c r="AC73" s="8"/>
    </row>
    <row r="74" spans="1:29" ht="14.4">
      <c r="A74" s="58"/>
      <c r="B74" s="69">
        <v>44</v>
      </c>
      <c r="C74" s="43" t="s">
        <v>272</v>
      </c>
      <c r="D74" s="69">
        <v>1.3850374650130301E-2</v>
      </c>
      <c r="E74" s="43">
        <v>0.18017686176300399</v>
      </c>
      <c r="F74" s="71">
        <f t="shared" si="2"/>
        <v>18.017686176300398</v>
      </c>
      <c r="G74" s="84">
        <f t="shared" si="3"/>
        <v>184.32092958355307</v>
      </c>
      <c r="H74" s="43"/>
      <c r="I74" s="8"/>
      <c r="J74" s="8"/>
      <c r="K74" s="8"/>
      <c r="L74" s="8"/>
      <c r="M74" s="8"/>
      <c r="N74" s="8"/>
      <c r="O74" s="8"/>
      <c r="P74" s="8"/>
      <c r="Q74" s="8"/>
      <c r="R74" s="8"/>
      <c r="S74" s="8"/>
      <c r="T74" s="8"/>
      <c r="U74" s="8"/>
      <c r="V74" s="8"/>
      <c r="W74" s="8"/>
      <c r="X74" s="8"/>
      <c r="Y74" s="8"/>
      <c r="Z74" s="8"/>
      <c r="AA74" s="8"/>
      <c r="AB74" s="8"/>
      <c r="AC74" s="8"/>
    </row>
    <row r="75" spans="1:29" ht="14.4">
      <c r="A75" s="58"/>
      <c r="B75" s="69">
        <v>45</v>
      </c>
      <c r="C75" s="43" t="s">
        <v>273</v>
      </c>
      <c r="D75" s="69">
        <v>1.4844463996195E-2</v>
      </c>
      <c r="E75" s="43">
        <v>0.18471014860079299</v>
      </c>
      <c r="F75" s="71">
        <f t="shared" si="2"/>
        <v>18.4710148600793</v>
      </c>
      <c r="G75" s="84">
        <f t="shared" si="3"/>
        <v>188.95848201861122</v>
      </c>
      <c r="H75" s="43"/>
      <c r="I75" s="8"/>
      <c r="J75" s="8"/>
      <c r="K75" s="8"/>
      <c r="L75" s="8"/>
      <c r="M75" s="8"/>
      <c r="N75" s="8"/>
      <c r="O75" s="8"/>
      <c r="P75" s="8"/>
      <c r="Q75" s="8"/>
      <c r="R75" s="8"/>
      <c r="S75" s="8"/>
      <c r="T75" s="8"/>
      <c r="U75" s="8"/>
      <c r="V75" s="8"/>
      <c r="W75" s="8"/>
      <c r="X75" s="8"/>
      <c r="Y75" s="8"/>
      <c r="Z75" s="8"/>
      <c r="AA75" s="8"/>
      <c r="AB75" s="8"/>
      <c r="AC75" s="8"/>
    </row>
    <row r="76" spans="1:29" ht="14.4">
      <c r="A76" s="58"/>
      <c r="B76" s="69">
        <v>46</v>
      </c>
      <c r="C76" s="43" t="s">
        <v>274</v>
      </c>
      <c r="D76" s="69">
        <v>1.5909902576697301E-2</v>
      </c>
      <c r="E76" s="43">
        <v>0.189371686057802</v>
      </c>
      <c r="F76" s="71">
        <f t="shared" si="2"/>
        <v>18.937168605780201</v>
      </c>
      <c r="G76" s="84">
        <f t="shared" si="3"/>
        <v>193.72723483713145</v>
      </c>
      <c r="H76" s="43"/>
      <c r="I76" s="8"/>
      <c r="J76" s="8"/>
      <c r="K76" s="8"/>
      <c r="L76" s="8"/>
      <c r="M76" s="8"/>
      <c r="N76" s="8"/>
      <c r="O76" s="8"/>
      <c r="P76" s="8"/>
      <c r="Q76" s="8"/>
      <c r="R76" s="8"/>
      <c r="S76" s="8"/>
      <c r="T76" s="8"/>
      <c r="U76" s="8"/>
      <c r="V76" s="8"/>
      <c r="W76" s="8"/>
      <c r="X76" s="8"/>
      <c r="Y76" s="8"/>
      <c r="Z76" s="8"/>
      <c r="AA76" s="8"/>
      <c r="AB76" s="8"/>
      <c r="AC76" s="8"/>
    </row>
    <row r="77" spans="1:29" ht="14.4">
      <c r="A77" s="58"/>
      <c r="B77" s="69">
        <v>47</v>
      </c>
      <c r="C77" s="43" t="s">
        <v>275</v>
      </c>
      <c r="D77" s="69">
        <v>1.7051811373241899E-2</v>
      </c>
      <c r="E77" s="43">
        <v>0.194159608013144</v>
      </c>
      <c r="F77" s="71">
        <f t="shared" si="2"/>
        <v>19.415960801314398</v>
      </c>
      <c r="G77" s="84">
        <f t="shared" si="3"/>
        <v>198.62527899744632</v>
      </c>
      <c r="H77" s="43"/>
      <c r="I77" s="8"/>
      <c r="J77" s="8"/>
      <c r="K77" s="8"/>
      <c r="L77" s="8"/>
      <c r="M77" s="8"/>
      <c r="N77" s="8"/>
      <c r="O77" s="8"/>
      <c r="P77" s="8"/>
      <c r="Q77" s="8"/>
      <c r="R77" s="8"/>
      <c r="S77" s="8"/>
      <c r="T77" s="8"/>
      <c r="U77" s="8"/>
      <c r="V77" s="8"/>
      <c r="W77" s="8"/>
      <c r="X77" s="8"/>
      <c r="Y77" s="8"/>
      <c r="Z77" s="8"/>
      <c r="AA77" s="8"/>
      <c r="AB77" s="8"/>
      <c r="AC77" s="8"/>
    </row>
    <row r="78" spans="1:29" ht="14.4">
      <c r="A78" s="58"/>
      <c r="B78" s="69">
        <v>48</v>
      </c>
      <c r="C78" s="43" t="s">
        <v>276</v>
      </c>
      <c r="D78" s="69">
        <v>1.8275678918015299E-2</v>
      </c>
      <c r="E78" s="43">
        <v>0.19907179246462001</v>
      </c>
      <c r="F78" s="71">
        <f t="shared" si="2"/>
        <v>19.907179246462</v>
      </c>
      <c r="G78" s="84">
        <f t="shared" si="3"/>
        <v>203.65044369130626</v>
      </c>
      <c r="H78" s="43"/>
      <c r="I78" s="8"/>
      <c r="J78" s="8"/>
      <c r="K78" s="8"/>
      <c r="L78" s="8"/>
      <c r="M78" s="8"/>
      <c r="N78" s="8"/>
      <c r="O78" s="8"/>
      <c r="P78" s="8"/>
      <c r="Q78" s="8"/>
      <c r="R78" s="8"/>
      <c r="S78" s="8"/>
      <c r="T78" s="8"/>
      <c r="U78" s="8"/>
      <c r="V78" s="8"/>
      <c r="W78" s="8"/>
      <c r="X78" s="8"/>
      <c r="Y78" s="8"/>
      <c r="Z78" s="8"/>
      <c r="AA78" s="8"/>
      <c r="AB78" s="8"/>
      <c r="AC78" s="8"/>
    </row>
    <row r="79" spans="1:29" ht="14.4">
      <c r="A79" s="58"/>
      <c r="B79" s="69">
        <v>49</v>
      </c>
      <c r="C79" s="43" t="s">
        <v>277</v>
      </c>
      <c r="D79" s="69">
        <v>1.9587387674162699E-2</v>
      </c>
      <c r="E79" s="43">
        <v>0.204105879799692</v>
      </c>
      <c r="F79" s="71">
        <f t="shared" si="2"/>
        <v>20.4105879799692</v>
      </c>
      <c r="G79" s="84">
        <f t="shared" si="3"/>
        <v>208.80031503508491</v>
      </c>
      <c r="H79" s="43"/>
      <c r="I79" s="8"/>
      <c r="J79" s="8"/>
      <c r="K79" s="8"/>
      <c r="L79" s="8"/>
      <c r="M79" s="8"/>
      <c r="N79" s="8"/>
      <c r="O79" s="8"/>
      <c r="P79" s="8"/>
      <c r="Q79" s="8"/>
      <c r="R79" s="8"/>
      <c r="S79" s="8"/>
      <c r="T79" s="8"/>
      <c r="U79" s="8"/>
      <c r="V79" s="8"/>
      <c r="W79" s="8"/>
      <c r="X79" s="8"/>
      <c r="Y79" s="8"/>
      <c r="Z79" s="8"/>
      <c r="AA79" s="8"/>
      <c r="AB79" s="8"/>
      <c r="AC79" s="8"/>
    </row>
    <row r="80" spans="1:29" ht="14.4">
      <c r="A80" s="58"/>
      <c r="B80" s="69">
        <v>50</v>
      </c>
      <c r="C80" s="43" t="s">
        <v>278</v>
      </c>
      <c r="D80" s="69">
        <v>2.0993242309578102E-2</v>
      </c>
      <c r="E80" s="43">
        <v>0.20925929315728201</v>
      </c>
      <c r="F80" s="71">
        <f t="shared" si="2"/>
        <v>20.925929315728201</v>
      </c>
      <c r="G80" s="84">
        <f t="shared" si="3"/>
        <v>214.07225689989949</v>
      </c>
      <c r="H80" s="43"/>
      <c r="I80" s="8"/>
      <c r="J80" s="8"/>
      <c r="K80" s="8"/>
      <c r="L80" s="8"/>
      <c r="M80" s="8"/>
      <c r="N80" s="8"/>
      <c r="O80" s="8"/>
      <c r="P80" s="8"/>
      <c r="Q80" s="8"/>
      <c r="R80" s="8"/>
      <c r="S80" s="8"/>
      <c r="T80" s="8"/>
      <c r="U80" s="8"/>
      <c r="V80" s="8"/>
      <c r="W80" s="8"/>
      <c r="X80" s="8"/>
      <c r="Y80" s="8"/>
      <c r="Z80" s="8"/>
      <c r="AA80" s="8"/>
      <c r="AB80" s="8"/>
      <c r="AC80" s="8"/>
    </row>
    <row r="81" spans="1:29" ht="14.4">
      <c r="A81" s="58"/>
      <c r="B81" s="69">
        <v>51</v>
      </c>
      <c r="C81" s="43" t="s">
        <v>279</v>
      </c>
      <c r="D81" s="69">
        <v>2.2499999999999999E-2</v>
      </c>
      <c r="E81" s="43">
        <v>0.214529259283295</v>
      </c>
      <c r="F81" s="71">
        <f t="shared" si="2"/>
        <v>21.452925928329499</v>
      </c>
      <c r="G81" s="84">
        <f t="shared" si="3"/>
        <v>219.46343224681078</v>
      </c>
      <c r="H81" s="43"/>
      <c r="I81" s="8"/>
      <c r="J81" s="8"/>
      <c r="K81" s="8"/>
      <c r="L81" s="8"/>
      <c r="M81" s="8"/>
      <c r="N81" s="8"/>
      <c r="O81" s="8"/>
      <c r="P81" s="8"/>
      <c r="Q81" s="8"/>
      <c r="R81" s="8"/>
      <c r="S81" s="8"/>
      <c r="T81" s="8"/>
      <c r="U81" s="8"/>
      <c r="V81" s="8"/>
      <c r="W81" s="8"/>
      <c r="X81" s="8"/>
      <c r="Y81" s="8"/>
      <c r="Z81" s="8"/>
      <c r="AA81" s="8"/>
      <c r="AB81" s="8"/>
      <c r="AC81" s="8"/>
    </row>
    <row r="82" spans="1:29" ht="14.4">
      <c r="A82" s="58"/>
      <c r="B82" s="69">
        <v>52</v>
      </c>
      <c r="C82" s="43" t="s">
        <v>280</v>
      </c>
      <c r="D82" s="69">
        <v>2.4114902907066499E-2</v>
      </c>
      <c r="E82" s="43">
        <v>0.21991283075629101</v>
      </c>
      <c r="F82" s="71">
        <f t="shared" si="2"/>
        <v>21.991283075629102</v>
      </c>
      <c r="G82" s="84">
        <f t="shared" si="3"/>
        <v>224.97082586368569</v>
      </c>
      <c r="H82" s="43"/>
      <c r="I82" s="8"/>
      <c r="J82" s="8"/>
      <c r="K82" s="8"/>
      <c r="L82" s="8"/>
      <c r="M82" s="8"/>
      <c r="N82" s="8"/>
      <c r="O82" s="8"/>
      <c r="P82" s="8"/>
      <c r="Q82" s="8"/>
      <c r="R82" s="8"/>
      <c r="S82" s="8"/>
      <c r="T82" s="8"/>
      <c r="U82" s="8"/>
      <c r="V82" s="8"/>
      <c r="W82" s="8"/>
      <c r="X82" s="8"/>
      <c r="Y82" s="8"/>
      <c r="Z82" s="8"/>
      <c r="AA82" s="8"/>
      <c r="AB82" s="8"/>
      <c r="AC82" s="8"/>
    </row>
    <row r="83" spans="1:29" ht="14.4">
      <c r="A83" s="58"/>
      <c r="B83" s="69">
        <v>53</v>
      </c>
      <c r="C83" s="43" t="s">
        <v>281</v>
      </c>
      <c r="D83" s="69">
        <v>2.5845712987433201E-2</v>
      </c>
      <c r="E83" s="43">
        <v>0.22540690831401899</v>
      </c>
      <c r="F83" s="71">
        <f t="shared" si="2"/>
        <v>22.5406908314019</v>
      </c>
      <c r="G83" s="84">
        <f t="shared" si="3"/>
        <v>230.59126720524142</v>
      </c>
      <c r="H83" s="43"/>
      <c r="I83" s="8"/>
      <c r="J83" s="8"/>
      <c r="K83" s="8"/>
      <c r="L83" s="8"/>
      <c r="M83" s="8"/>
      <c r="N83" s="8"/>
      <c r="O83" s="8"/>
      <c r="P83" s="8"/>
      <c r="Q83" s="8"/>
      <c r="R83" s="8"/>
      <c r="S83" s="8"/>
      <c r="T83" s="8"/>
      <c r="U83" s="8"/>
      <c r="V83" s="8"/>
      <c r="W83" s="8"/>
      <c r="X83" s="8"/>
      <c r="Y83" s="8"/>
      <c r="Z83" s="8"/>
      <c r="AA83" s="8"/>
      <c r="AB83" s="8"/>
      <c r="AC83" s="8"/>
    </row>
    <row r="84" spans="1:29" ht="14.4">
      <c r="A84" s="58"/>
      <c r="B84" s="69">
        <v>54</v>
      </c>
      <c r="C84" s="43" t="s">
        <v>282</v>
      </c>
      <c r="D84" s="69">
        <v>2.7700749300260601E-2</v>
      </c>
      <c r="E84" s="43">
        <v>0.23100826354742199</v>
      </c>
      <c r="F84" s="71">
        <f t="shared" si="2"/>
        <v>23.1008263547422</v>
      </c>
      <c r="G84" s="84">
        <f t="shared" si="3"/>
        <v>236.32145360901271</v>
      </c>
      <c r="H84" s="43"/>
      <c r="I84" s="8"/>
      <c r="J84" s="8"/>
      <c r="K84" s="8"/>
      <c r="L84" s="8"/>
      <c r="M84" s="8"/>
      <c r="N84" s="8"/>
      <c r="O84" s="8"/>
      <c r="P84" s="8"/>
      <c r="Q84" s="8"/>
      <c r="R84" s="8"/>
      <c r="S84" s="8"/>
      <c r="T84" s="8"/>
      <c r="U84" s="8"/>
      <c r="V84" s="8"/>
      <c r="W84" s="8"/>
      <c r="X84" s="8"/>
      <c r="Y84" s="8"/>
      <c r="Z84" s="8"/>
      <c r="AA84" s="8"/>
      <c r="AB84" s="8"/>
      <c r="AC84" s="8"/>
    </row>
    <row r="85" spans="1:29" ht="14.4">
      <c r="A85" s="58"/>
      <c r="B85" s="69">
        <v>55</v>
      </c>
      <c r="C85" s="43" t="s">
        <v>283</v>
      </c>
      <c r="D85" s="69">
        <v>2.9688927992390101E-2</v>
      </c>
      <c r="E85" s="43">
        <v>0.23671356133931601</v>
      </c>
      <c r="F85" s="71">
        <f t="shared" si="2"/>
        <v>23.671356133931599</v>
      </c>
      <c r="G85" s="84">
        <f t="shared" si="3"/>
        <v>242.15797325012028</v>
      </c>
      <c r="H85" s="43"/>
      <c r="I85" s="8"/>
      <c r="J85" s="8"/>
      <c r="K85" s="8"/>
      <c r="L85" s="8"/>
      <c r="M85" s="8"/>
      <c r="N85" s="8"/>
      <c r="O85" s="8"/>
      <c r="P85" s="8"/>
      <c r="Q85" s="8"/>
      <c r="R85" s="8"/>
      <c r="S85" s="8"/>
      <c r="T85" s="8"/>
      <c r="U85" s="8"/>
      <c r="V85" s="8"/>
      <c r="W85" s="8"/>
      <c r="X85" s="8"/>
      <c r="Y85" s="8"/>
      <c r="Z85" s="8"/>
      <c r="AA85" s="8"/>
      <c r="AB85" s="8"/>
      <c r="AC85" s="8"/>
    </row>
    <row r="86" spans="1:29" ht="14.4">
      <c r="A86" s="58"/>
      <c r="B86" s="69">
        <v>56</v>
      </c>
      <c r="C86" s="43" t="s">
        <v>284</v>
      </c>
      <c r="D86" s="69">
        <v>3.1819805153394602E-2</v>
      </c>
      <c r="E86" s="43">
        <v>0.24251938187230601</v>
      </c>
      <c r="F86" s="71">
        <f t="shared" si="2"/>
        <v>24.2519381872306</v>
      </c>
      <c r="G86" s="84">
        <f t="shared" si="3"/>
        <v>248.09732765536904</v>
      </c>
      <c r="H86" s="43"/>
      <c r="I86" s="8"/>
      <c r="J86" s="8"/>
      <c r="K86" s="8"/>
      <c r="L86" s="8"/>
      <c r="M86" s="8"/>
      <c r="N86" s="8"/>
      <c r="O86" s="8"/>
      <c r="P86" s="8"/>
      <c r="Q86" s="8"/>
      <c r="R86" s="8"/>
      <c r="S86" s="8"/>
      <c r="T86" s="8"/>
      <c r="U86" s="8"/>
      <c r="V86" s="8"/>
      <c r="W86" s="8"/>
      <c r="X86" s="8"/>
      <c r="Y86" s="8"/>
      <c r="Z86" s="8"/>
      <c r="AA86" s="8"/>
      <c r="AB86" s="8"/>
      <c r="AC86" s="8"/>
    </row>
    <row r="87" spans="1:29" ht="14.4">
      <c r="A87" s="58"/>
      <c r="B87" s="69">
        <v>57</v>
      </c>
      <c r="C87" s="43" t="s">
        <v>285</v>
      </c>
      <c r="D87" s="69">
        <v>3.4103622746483903E-2</v>
      </c>
      <c r="E87" s="43">
        <v>0.248422241992064</v>
      </c>
      <c r="F87" s="71">
        <f t="shared" si="2"/>
        <v>24.842224199206399</v>
      </c>
      <c r="G87" s="84">
        <f t="shared" si="3"/>
        <v>254.13595355788146</v>
      </c>
      <c r="H87" s="43"/>
      <c r="I87" s="8"/>
      <c r="J87" s="8"/>
      <c r="K87" s="8"/>
      <c r="L87" s="8"/>
      <c r="M87" s="8"/>
      <c r="N87" s="8"/>
      <c r="O87" s="8"/>
      <c r="P87" s="8"/>
      <c r="Q87" s="8"/>
      <c r="R87" s="8"/>
      <c r="S87" s="8"/>
      <c r="T87" s="8"/>
      <c r="U87" s="8"/>
      <c r="V87" s="8"/>
      <c r="W87" s="8"/>
      <c r="X87" s="8"/>
      <c r="Y87" s="8"/>
      <c r="Z87" s="8"/>
      <c r="AA87" s="8"/>
      <c r="AB87" s="8"/>
      <c r="AC87" s="8"/>
    </row>
    <row r="88" spans="1:29" ht="14.4">
      <c r="A88" s="58"/>
      <c r="B88" s="69">
        <v>58</v>
      </c>
      <c r="C88" s="43" t="s">
        <v>286</v>
      </c>
      <c r="D88" s="69">
        <v>3.6551357836030599E-2</v>
      </c>
      <c r="E88" s="43">
        <v>0.25441861557619</v>
      </c>
      <c r="F88" s="71">
        <f t="shared" si="2"/>
        <v>25.441861557618999</v>
      </c>
      <c r="G88" s="84">
        <f t="shared" si="3"/>
        <v>260.27024373444237</v>
      </c>
      <c r="H88" s="43"/>
      <c r="I88" s="8"/>
      <c r="J88" s="8"/>
      <c r="K88" s="8"/>
      <c r="L88" s="8"/>
      <c r="M88" s="8"/>
      <c r="N88" s="8"/>
      <c r="O88" s="8"/>
      <c r="P88" s="8"/>
      <c r="Q88" s="8"/>
      <c r="R88" s="8"/>
      <c r="S88" s="8"/>
      <c r="T88" s="8"/>
      <c r="U88" s="8"/>
      <c r="V88" s="8"/>
      <c r="W88" s="8"/>
      <c r="X88" s="8"/>
      <c r="Y88" s="8"/>
      <c r="Z88" s="8"/>
      <c r="AA88" s="8"/>
      <c r="AB88" s="8"/>
      <c r="AC88" s="8"/>
    </row>
    <row r="89" spans="1:29" ht="14.4">
      <c r="A89" s="58"/>
      <c r="B89" s="69">
        <v>59</v>
      </c>
      <c r="C89" s="43" t="s">
        <v>287</v>
      </c>
      <c r="D89" s="69">
        <v>3.9174775348325502E-2</v>
      </c>
      <c r="E89" s="43">
        <v>0.26050495299577903</v>
      </c>
      <c r="F89" s="71">
        <f t="shared" si="2"/>
        <v>26.050495299577904</v>
      </c>
      <c r="G89" s="84">
        <f t="shared" si="3"/>
        <v>266.49656691468192</v>
      </c>
      <c r="H89" s="43"/>
      <c r="I89" s="8"/>
      <c r="J89" s="8"/>
      <c r="K89" s="8"/>
      <c r="L89" s="8"/>
      <c r="M89" s="8"/>
      <c r="N89" s="8"/>
      <c r="O89" s="8"/>
      <c r="P89" s="8"/>
      <c r="Q89" s="8"/>
      <c r="R89" s="8"/>
      <c r="S89" s="8"/>
      <c r="T89" s="8"/>
      <c r="U89" s="8"/>
      <c r="V89" s="8"/>
      <c r="W89" s="8"/>
      <c r="X89" s="8"/>
      <c r="Y89" s="8"/>
      <c r="Z89" s="8"/>
      <c r="AA89" s="8"/>
      <c r="AB89" s="8"/>
      <c r="AC89" s="8"/>
    </row>
    <row r="90" spans="1:29" ht="14.4">
      <c r="A90" s="58"/>
      <c r="B90" s="69">
        <v>60</v>
      </c>
      <c r="C90" s="43" t="s">
        <v>288</v>
      </c>
      <c r="D90" s="69">
        <v>4.19864846191563E-2</v>
      </c>
      <c r="E90" s="43">
        <v>0.26667769920132001</v>
      </c>
      <c r="F90" s="71">
        <f t="shared" si="2"/>
        <v>26.667769920132002</v>
      </c>
      <c r="G90" s="84">
        <f t="shared" si="3"/>
        <v>272.81128628295039</v>
      </c>
      <c r="H90" s="43"/>
      <c r="I90" s="8"/>
      <c r="J90" s="8"/>
      <c r="K90" s="8"/>
      <c r="L90" s="8"/>
      <c r="M90" s="8"/>
      <c r="N90" s="8"/>
      <c r="O90" s="8"/>
      <c r="P90" s="8"/>
      <c r="Q90" s="8"/>
      <c r="R90" s="8"/>
      <c r="S90" s="8"/>
      <c r="T90" s="8"/>
      <c r="U90" s="8"/>
      <c r="V90" s="8"/>
      <c r="W90" s="8"/>
      <c r="X90" s="8"/>
      <c r="Y90" s="8"/>
      <c r="Z90" s="8"/>
      <c r="AA90" s="8"/>
      <c r="AB90" s="8"/>
      <c r="AC90" s="8"/>
    </row>
    <row r="91" spans="1:29" ht="14.4">
      <c r="A91" s="58"/>
      <c r="B91" s="69">
        <v>61</v>
      </c>
      <c r="C91" s="43" t="s">
        <v>289</v>
      </c>
      <c r="D91" s="69">
        <v>4.4999999999999998E-2</v>
      </c>
      <c r="E91" s="43">
        <v>0.27293331051180802</v>
      </c>
      <c r="F91" s="71">
        <f t="shared" si="2"/>
        <v>27.293331051180804</v>
      </c>
      <c r="G91" s="84">
        <f t="shared" si="3"/>
        <v>279.21077665357961</v>
      </c>
      <c r="H91" s="43"/>
      <c r="I91" s="8"/>
      <c r="J91" s="8"/>
      <c r="K91" s="8"/>
      <c r="L91" s="8"/>
      <c r="M91" s="8"/>
      <c r="N91" s="8"/>
      <c r="O91" s="8"/>
      <c r="P91" s="8"/>
      <c r="Q91" s="8"/>
      <c r="R91" s="8"/>
      <c r="S91" s="8"/>
      <c r="T91" s="8"/>
      <c r="U91" s="8"/>
      <c r="V91" s="8"/>
      <c r="W91" s="8"/>
      <c r="X91" s="8"/>
      <c r="Y91" s="8"/>
      <c r="Z91" s="8"/>
      <c r="AA91" s="8"/>
      <c r="AB91" s="8"/>
      <c r="AC91" s="8"/>
    </row>
    <row r="92" spans="1:29" ht="14.4">
      <c r="A92" s="58"/>
      <c r="B92" s="69">
        <v>62</v>
      </c>
      <c r="C92" s="43" t="s">
        <v>290</v>
      </c>
      <c r="D92" s="69">
        <v>4.8229805814133102E-2</v>
      </c>
      <c r="E92" s="43">
        <v>0.27926827001749599</v>
      </c>
      <c r="F92" s="71">
        <f t="shared" si="2"/>
        <v>27.926827001749601</v>
      </c>
      <c r="G92" s="84">
        <f t="shared" si="3"/>
        <v>285.6914402278984</v>
      </c>
      <c r="H92" s="43"/>
      <c r="I92" s="8"/>
      <c r="J92" s="8"/>
      <c r="K92" s="8"/>
      <c r="L92" s="8"/>
      <c r="M92" s="8"/>
      <c r="N92" s="8"/>
      <c r="O92" s="8"/>
      <c r="P92" s="8"/>
      <c r="Q92" s="8"/>
      <c r="R92" s="8"/>
      <c r="S92" s="8"/>
      <c r="T92" s="8"/>
      <c r="U92" s="8"/>
      <c r="V92" s="8"/>
      <c r="W92" s="8"/>
      <c r="X92" s="8"/>
      <c r="Y92" s="8"/>
      <c r="Z92" s="8"/>
      <c r="AA92" s="8"/>
      <c r="AB92" s="8"/>
      <c r="AC92" s="8"/>
    </row>
    <row r="93" spans="1:29" ht="14.4">
      <c r="A93" s="58"/>
      <c r="B93" s="69">
        <v>63</v>
      </c>
      <c r="C93" s="43" t="s">
        <v>291</v>
      </c>
      <c r="D93" s="69">
        <v>5.1691425974866499E-2</v>
      </c>
      <c r="E93" s="43">
        <v>0.28567910153878701</v>
      </c>
      <c r="F93" s="71">
        <f t="shared" si="2"/>
        <v>28.567910153878699</v>
      </c>
      <c r="G93" s="84">
        <f t="shared" si="3"/>
        <v>292.2497208741791</v>
      </c>
      <c r="H93" s="43"/>
      <c r="I93" s="8"/>
      <c r="J93" s="8"/>
      <c r="K93" s="8"/>
      <c r="L93" s="8"/>
      <c r="M93" s="8"/>
      <c r="N93" s="8"/>
      <c r="O93" s="8"/>
      <c r="P93" s="8"/>
      <c r="Q93" s="8"/>
      <c r="R93" s="8"/>
      <c r="S93" s="8"/>
      <c r="T93" s="8"/>
      <c r="U93" s="8"/>
      <c r="V93" s="8"/>
      <c r="W93" s="8"/>
      <c r="X93" s="8"/>
      <c r="Y93" s="8"/>
      <c r="Z93" s="8"/>
      <c r="AA93" s="8"/>
      <c r="AB93" s="8"/>
      <c r="AC93" s="8"/>
    </row>
    <row r="94" spans="1:29" ht="14.4">
      <c r="A94" s="58"/>
      <c r="B94" s="69">
        <v>64</v>
      </c>
      <c r="C94" s="43" t="s">
        <v>292</v>
      </c>
      <c r="D94" s="69">
        <v>5.5401498600521203E-2</v>
      </c>
      <c r="E94" s="43">
        <v>0.29216238206011702</v>
      </c>
      <c r="F94" s="71">
        <f t="shared" si="2"/>
        <v>29.216238206011703</v>
      </c>
      <c r="G94" s="84">
        <f t="shared" si="3"/>
        <v>298.88211684749973</v>
      </c>
      <c r="H94" s="43"/>
      <c r="I94" s="8"/>
      <c r="J94" s="8"/>
      <c r="K94" s="8"/>
      <c r="L94" s="8"/>
      <c r="M94" s="8"/>
      <c r="N94" s="8"/>
      <c r="O94" s="8"/>
      <c r="P94" s="8"/>
      <c r="Q94" s="8"/>
      <c r="R94" s="8"/>
      <c r="S94" s="8"/>
      <c r="T94" s="8"/>
      <c r="U94" s="8"/>
      <c r="V94" s="8"/>
      <c r="W94" s="8"/>
      <c r="X94" s="8"/>
      <c r="Y94" s="8"/>
      <c r="Z94" s="8"/>
      <c r="AA94" s="8"/>
      <c r="AB94" s="8"/>
      <c r="AC94" s="8"/>
    </row>
    <row r="95" spans="1:29" ht="14.4">
      <c r="A95" s="58"/>
      <c r="B95" s="69">
        <v>65</v>
      </c>
      <c r="C95" s="43" t="s">
        <v>293</v>
      </c>
      <c r="D95" s="69">
        <v>5.9377855984780202E-2</v>
      </c>
      <c r="E95" s="43">
        <v>0.29871475271617998</v>
      </c>
      <c r="F95" s="71">
        <f t="shared" si="2"/>
        <v>29.871475271617996</v>
      </c>
      <c r="G95" s="84">
        <f t="shared" si="3"/>
        <v>305.5851920286521</v>
      </c>
      <c r="H95" s="43"/>
      <c r="I95" s="8"/>
      <c r="J95" s="8"/>
      <c r="K95" s="8"/>
      <c r="L95" s="8"/>
      <c r="M95" s="8"/>
      <c r="N95" s="8"/>
      <c r="O95" s="8"/>
      <c r="P95" s="8"/>
      <c r="Q95" s="8"/>
      <c r="R95" s="8"/>
      <c r="S95" s="8"/>
      <c r="T95" s="8"/>
      <c r="U95" s="8"/>
      <c r="V95" s="8"/>
      <c r="W95" s="8"/>
      <c r="X95" s="8"/>
      <c r="Y95" s="8"/>
      <c r="Z95" s="8"/>
      <c r="AA95" s="8"/>
      <c r="AB95" s="8"/>
      <c r="AC95" s="8"/>
    </row>
    <row r="96" spans="1:29" ht="14.4">
      <c r="A96" s="58"/>
      <c r="B96" s="69">
        <v>66</v>
      </c>
      <c r="C96" s="43" t="s">
        <v>294</v>
      </c>
      <c r="D96" s="69">
        <v>6.3639610306789204E-2</v>
      </c>
      <c r="E96" s="43">
        <v>0.30533292843917598</v>
      </c>
      <c r="F96" s="71">
        <f t="shared" si="2"/>
        <v>30.533292843917597</v>
      </c>
      <c r="G96" s="84">
        <f t="shared" si="3"/>
        <v>312.35558579327704</v>
      </c>
      <c r="H96" s="43"/>
      <c r="I96" s="8"/>
      <c r="J96" s="8"/>
      <c r="K96" s="8"/>
      <c r="L96" s="8"/>
      <c r="M96" s="8"/>
      <c r="N96" s="8"/>
      <c r="O96" s="8"/>
      <c r="P96" s="8"/>
      <c r="Q96" s="8"/>
      <c r="R96" s="8"/>
      <c r="S96" s="8"/>
      <c r="T96" s="8"/>
      <c r="U96" s="8"/>
      <c r="V96" s="8"/>
      <c r="W96" s="8"/>
      <c r="X96" s="8"/>
      <c r="Y96" s="8"/>
      <c r="Z96" s="8"/>
      <c r="AA96" s="8"/>
      <c r="AB96" s="8"/>
      <c r="AC96" s="8"/>
    </row>
    <row r="97" spans="1:29" ht="14.4">
      <c r="A97" s="58"/>
      <c r="B97" s="69">
        <v>67</v>
      </c>
      <c r="C97" s="43" t="s">
        <v>295</v>
      </c>
      <c r="D97" s="69">
        <v>6.8207245492967902E-2</v>
      </c>
      <c r="E97" s="43">
        <v>0.312013706003897</v>
      </c>
      <c r="F97" s="71">
        <f t="shared" si="2"/>
        <v>31.201370600389701</v>
      </c>
      <c r="G97" s="84">
        <f t="shared" si="3"/>
        <v>319.19002124198664</v>
      </c>
      <c r="H97" s="43"/>
      <c r="I97" s="8"/>
      <c r="J97" s="8"/>
      <c r="K97" s="8"/>
      <c r="L97" s="8"/>
      <c r="M97" s="8"/>
      <c r="N97" s="8"/>
      <c r="O97" s="8"/>
      <c r="P97" s="8"/>
      <c r="Q97" s="8"/>
      <c r="R97" s="8"/>
      <c r="S97" s="8"/>
      <c r="T97" s="8"/>
      <c r="U97" s="8"/>
      <c r="V97" s="8"/>
      <c r="W97" s="8"/>
      <c r="X97" s="8"/>
      <c r="Y97" s="8"/>
      <c r="Z97" s="8"/>
      <c r="AA97" s="8"/>
      <c r="AB97" s="8"/>
      <c r="AC97" s="8"/>
    </row>
    <row r="98" spans="1:29" ht="14.4">
      <c r="A98" s="58"/>
      <c r="B98" s="69">
        <v>68</v>
      </c>
      <c r="C98" s="43" t="s">
        <v>296</v>
      </c>
      <c r="D98" s="69">
        <v>7.31027156720611E-2</v>
      </c>
      <c r="E98" s="43">
        <v>0.31875397102666198</v>
      </c>
      <c r="F98" s="71">
        <f t="shared" si="2"/>
        <v>31.875397102666199</v>
      </c>
      <c r="G98" s="84">
        <f t="shared" si="3"/>
        <v>326.08531236027522</v>
      </c>
      <c r="H98" s="43"/>
      <c r="I98" s="8"/>
      <c r="J98" s="8"/>
      <c r="K98" s="8"/>
      <c r="L98" s="8"/>
      <c r="M98" s="8"/>
      <c r="N98" s="8"/>
      <c r="O98" s="8"/>
      <c r="P98" s="8"/>
      <c r="Q98" s="8"/>
      <c r="R98" s="8"/>
      <c r="S98" s="8"/>
      <c r="T98" s="8"/>
      <c r="U98" s="8"/>
      <c r="V98" s="8"/>
      <c r="W98" s="8"/>
      <c r="X98" s="8"/>
      <c r="Y98" s="8"/>
      <c r="Z98" s="8"/>
      <c r="AA98" s="8"/>
      <c r="AB98" s="8"/>
      <c r="AC98" s="8"/>
    </row>
    <row r="99" spans="1:29" ht="14.4">
      <c r="A99" s="58"/>
      <c r="B99" s="69">
        <v>69</v>
      </c>
      <c r="C99" s="43" t="s">
        <v>297</v>
      </c>
      <c r="D99" s="69">
        <v>7.8349550696651102E-2</v>
      </c>
      <c r="E99" s="43">
        <v>0.32555070345474102</v>
      </c>
      <c r="F99" s="71">
        <f t="shared" si="2"/>
        <v>32.5550703454741</v>
      </c>
      <c r="G99" s="84">
        <f t="shared" si="3"/>
        <v>333.03836963420008</v>
      </c>
      <c r="H99" s="43"/>
      <c r="I99" s="8"/>
      <c r="J99" s="8"/>
      <c r="K99" s="8"/>
      <c r="L99" s="8"/>
      <c r="M99" s="8"/>
      <c r="N99" s="8"/>
      <c r="O99" s="8"/>
      <c r="P99" s="8"/>
      <c r="Q99" s="8"/>
      <c r="R99" s="8"/>
      <c r="S99" s="8"/>
      <c r="T99" s="8"/>
      <c r="U99" s="8"/>
      <c r="V99" s="8"/>
      <c r="W99" s="8"/>
      <c r="X99" s="8"/>
      <c r="Y99" s="8"/>
      <c r="Z99" s="8"/>
      <c r="AA99" s="8"/>
      <c r="AB99" s="8"/>
      <c r="AC99" s="8"/>
    </row>
    <row r="100" spans="1:29" ht="14.4">
      <c r="A100" s="58"/>
      <c r="B100" s="69">
        <v>70</v>
      </c>
      <c r="C100" s="43" t="s">
        <v>298</v>
      </c>
      <c r="D100" s="69">
        <v>8.39729692383126E-2</v>
      </c>
      <c r="E100" s="43">
        <v>0.33240098202309198</v>
      </c>
      <c r="F100" s="71">
        <f t="shared" si="2"/>
        <v>33.240098202309198</v>
      </c>
      <c r="G100" s="84">
        <f t="shared" si="3"/>
        <v>340.04620460962309</v>
      </c>
      <c r="H100" s="43"/>
      <c r="I100" s="8"/>
      <c r="J100" s="8"/>
      <c r="K100" s="8"/>
      <c r="L100" s="8"/>
      <c r="M100" s="8"/>
      <c r="N100" s="8"/>
      <c r="O100" s="8"/>
      <c r="P100" s="8"/>
      <c r="Q100" s="8"/>
      <c r="R100" s="8"/>
      <c r="S100" s="8"/>
      <c r="T100" s="8"/>
      <c r="U100" s="8"/>
      <c r="V100" s="8"/>
      <c r="W100" s="8"/>
      <c r="X100" s="8"/>
      <c r="Y100" s="8"/>
      <c r="Z100" s="8"/>
      <c r="AA100" s="8"/>
      <c r="AB100" s="8"/>
      <c r="AC100" s="8"/>
    </row>
    <row r="101" spans="1:29" ht="14.4">
      <c r="A101" s="58"/>
      <c r="B101" s="69">
        <v>71</v>
      </c>
      <c r="C101" s="43" t="s">
        <v>299</v>
      </c>
      <c r="D101" s="69">
        <v>0.09</v>
      </c>
      <c r="E101" s="43">
        <v>0.33930198763522501</v>
      </c>
      <c r="F101" s="71">
        <f t="shared" si="2"/>
        <v>33.930198763522498</v>
      </c>
      <c r="G101" s="84">
        <f t="shared" si="3"/>
        <v>347.10593335083519</v>
      </c>
      <c r="H101" s="43"/>
      <c r="I101" s="8"/>
      <c r="J101" s="8"/>
      <c r="K101" s="8"/>
      <c r="L101" s="8"/>
      <c r="M101" s="8"/>
      <c r="N101" s="8"/>
      <c r="O101" s="8"/>
      <c r="P101" s="8"/>
      <c r="Q101" s="8"/>
      <c r="R101" s="8"/>
      <c r="S101" s="8"/>
      <c r="T101" s="8"/>
      <c r="U101" s="8"/>
      <c r="V101" s="8"/>
      <c r="W101" s="8"/>
      <c r="X101" s="8"/>
      <c r="Y101" s="8"/>
      <c r="Z101" s="8"/>
      <c r="AA101" s="8"/>
      <c r="AB101" s="8"/>
      <c r="AC101" s="8"/>
    </row>
    <row r="102" spans="1:29" ht="14.4">
      <c r="A102" s="58"/>
      <c r="B102" s="69">
        <v>72</v>
      </c>
      <c r="C102" s="43" t="s">
        <v>300</v>
      </c>
      <c r="D102" s="69">
        <v>9.6459611628266301E-2</v>
      </c>
      <c r="E102" s="43">
        <v>0.34625100568926098</v>
      </c>
      <c r="F102" s="71">
        <f t="shared" si="2"/>
        <v>34.625100568926101</v>
      </c>
      <c r="G102" s="84">
        <f t="shared" si="3"/>
        <v>354.21477882011396</v>
      </c>
      <c r="H102" s="43"/>
      <c r="I102" s="8"/>
      <c r="J102" s="8"/>
      <c r="K102" s="8"/>
      <c r="L102" s="8"/>
      <c r="M102" s="8"/>
      <c r="N102" s="8"/>
      <c r="O102" s="8"/>
      <c r="P102" s="8"/>
      <c r="Q102" s="8"/>
      <c r="R102" s="8"/>
      <c r="S102" s="8"/>
      <c r="T102" s="8"/>
      <c r="U102" s="8"/>
      <c r="V102" s="8"/>
      <c r="W102" s="8"/>
      <c r="X102" s="8"/>
      <c r="Y102" s="8"/>
      <c r="Z102" s="8"/>
      <c r="AA102" s="8"/>
      <c r="AB102" s="8"/>
      <c r="AC102" s="8"/>
    </row>
    <row r="103" spans="1:29" ht="14.4">
      <c r="A103" s="58"/>
      <c r="B103" s="69">
        <v>73</v>
      </c>
      <c r="C103" s="43" t="s">
        <v>301</v>
      </c>
      <c r="D103" s="69">
        <v>0.103382851949733</v>
      </c>
      <c r="E103" s="43">
        <v>0.35324542748114002</v>
      </c>
      <c r="F103" s="71">
        <f t="shared" si="2"/>
        <v>35.324542748113998</v>
      </c>
      <c r="G103" s="84">
        <f t="shared" si="3"/>
        <v>361.37007231320626</v>
      </c>
      <c r="H103" s="43"/>
      <c r="I103" s="8"/>
      <c r="J103" s="8"/>
      <c r="K103" s="8"/>
      <c r="L103" s="8"/>
      <c r="M103" s="8"/>
      <c r="N103" s="8"/>
      <c r="O103" s="8"/>
      <c r="P103" s="8"/>
      <c r="Q103" s="8"/>
      <c r="R103" s="8"/>
      <c r="S103" s="8"/>
      <c r="T103" s="8"/>
      <c r="U103" s="8"/>
      <c r="V103" s="8"/>
      <c r="W103" s="8"/>
      <c r="X103" s="8"/>
      <c r="Y103" s="8"/>
      <c r="Z103" s="8"/>
      <c r="AA103" s="8"/>
      <c r="AB103" s="8"/>
      <c r="AC103" s="8"/>
    </row>
    <row r="104" spans="1:29" ht="14.4">
      <c r="A104" s="58"/>
      <c r="B104" s="69">
        <v>74</v>
      </c>
      <c r="C104" s="43" t="s">
        <v>302</v>
      </c>
      <c r="D104" s="69">
        <v>0.110802997201042</v>
      </c>
      <c r="E104" s="43">
        <v>0.36028275112081198</v>
      </c>
      <c r="F104" s="71">
        <f t="shared" si="2"/>
        <v>36.028275112081197</v>
      </c>
      <c r="G104" s="84">
        <f t="shared" si="3"/>
        <v>368.56925439659068</v>
      </c>
      <c r="H104" s="43"/>
      <c r="I104" s="8"/>
      <c r="J104" s="8"/>
      <c r="K104" s="8"/>
      <c r="L104" s="8"/>
      <c r="M104" s="8"/>
      <c r="N104" s="8"/>
      <c r="O104" s="8"/>
      <c r="P104" s="8"/>
      <c r="Q104" s="8"/>
      <c r="R104" s="8"/>
      <c r="S104" s="8"/>
      <c r="T104" s="8"/>
      <c r="U104" s="8"/>
      <c r="V104" s="8"/>
      <c r="W104" s="8"/>
      <c r="X104" s="8"/>
      <c r="Y104" s="8"/>
      <c r="Z104" s="8"/>
      <c r="AA104" s="8"/>
      <c r="AB104" s="8"/>
      <c r="AC104" s="8"/>
    </row>
    <row r="105" spans="1:29" ht="14.4">
      <c r="A105" s="58"/>
      <c r="B105" s="69">
        <v>75</v>
      </c>
      <c r="C105" s="43" t="s">
        <v>303</v>
      </c>
      <c r="D105" s="69">
        <v>0.11875571196956</v>
      </c>
      <c r="E105" s="43">
        <v>0.367360580988491</v>
      </c>
      <c r="F105" s="71">
        <f t="shared" si="2"/>
        <v>36.736058098849099</v>
      </c>
      <c r="G105" s="84">
        <f t="shared" si="3"/>
        <v>375.80987435122631</v>
      </c>
      <c r="H105" s="43"/>
      <c r="I105" s="8"/>
      <c r="J105" s="8"/>
      <c r="K105" s="8"/>
      <c r="L105" s="8"/>
      <c r="M105" s="8"/>
      <c r="N105" s="8"/>
      <c r="O105" s="8"/>
      <c r="P105" s="8"/>
      <c r="Q105" s="8"/>
      <c r="R105" s="8"/>
      <c r="S105" s="8"/>
      <c r="T105" s="8"/>
      <c r="U105" s="8"/>
      <c r="V105" s="8"/>
      <c r="W105" s="8"/>
      <c r="X105" s="8"/>
      <c r="Y105" s="8"/>
      <c r="Z105" s="8"/>
      <c r="AA105" s="8"/>
      <c r="AB105" s="8"/>
      <c r="AC105" s="8"/>
    </row>
    <row r="106" spans="1:29" ht="14.4">
      <c r="A106" s="58"/>
      <c r="B106" s="69">
        <v>76</v>
      </c>
      <c r="C106" s="43" t="s">
        <v>304</v>
      </c>
      <c r="D106" s="69">
        <v>0.12727922061357799</v>
      </c>
      <c r="E106" s="43">
        <v>0.37447662737982601</v>
      </c>
      <c r="F106" s="71">
        <f t="shared" si="2"/>
        <v>37.447662737982604</v>
      </c>
      <c r="G106" s="84">
        <f t="shared" si="3"/>
        <v>383.08958980956203</v>
      </c>
      <c r="H106" s="43"/>
      <c r="I106" s="8"/>
      <c r="J106" s="8"/>
      <c r="K106" s="8"/>
      <c r="L106" s="8"/>
      <c r="M106" s="8"/>
      <c r="N106" s="8"/>
      <c r="O106" s="8"/>
      <c r="P106" s="8"/>
      <c r="Q106" s="8"/>
      <c r="R106" s="8"/>
      <c r="S106" s="8"/>
      <c r="T106" s="8"/>
      <c r="U106" s="8"/>
      <c r="V106" s="8"/>
      <c r="W106" s="8"/>
      <c r="X106" s="8"/>
      <c r="Y106" s="8"/>
      <c r="Z106" s="8"/>
      <c r="AA106" s="8"/>
      <c r="AB106" s="8"/>
      <c r="AC106" s="8"/>
    </row>
    <row r="107" spans="1:29" ht="14.4">
      <c r="A107" s="58"/>
      <c r="B107" s="69">
        <v>77</v>
      </c>
      <c r="C107" s="43" t="s">
        <v>305</v>
      </c>
      <c r="D107" s="69">
        <v>0.136414490985935</v>
      </c>
      <c r="E107" s="43">
        <v>0.38162870535015497</v>
      </c>
      <c r="F107" s="71">
        <f t="shared" si="2"/>
        <v>38.1628705350155</v>
      </c>
      <c r="G107" s="84">
        <f t="shared" si="3"/>
        <v>390.40616557320851</v>
      </c>
      <c r="H107" s="43"/>
      <c r="I107" s="8"/>
      <c r="J107" s="8"/>
      <c r="K107" s="8"/>
      <c r="L107" s="8"/>
      <c r="M107" s="8"/>
      <c r="N107" s="8"/>
      <c r="O107" s="8"/>
      <c r="P107" s="8"/>
      <c r="Q107" s="8"/>
      <c r="R107" s="8"/>
      <c r="S107" s="8"/>
      <c r="T107" s="8"/>
      <c r="U107" s="8"/>
      <c r="V107" s="8"/>
      <c r="W107" s="8"/>
      <c r="X107" s="8"/>
      <c r="Y107" s="8"/>
      <c r="Z107" s="8"/>
      <c r="AA107" s="8"/>
      <c r="AB107" s="8"/>
      <c r="AC107" s="8"/>
    </row>
    <row r="108" spans="1:29" ht="14.4">
      <c r="A108" s="58"/>
      <c r="B108" s="69">
        <v>78</v>
      </c>
      <c r="C108" s="43" t="s">
        <v>306</v>
      </c>
      <c r="D108" s="69">
        <v>0.14620543134412201</v>
      </c>
      <c r="E108" s="43">
        <v>0.38881473258176702</v>
      </c>
      <c r="F108" s="71">
        <f t="shared" si="2"/>
        <v>38.881473258176705</v>
      </c>
      <c r="G108" s="84">
        <f t="shared" si="3"/>
        <v>397.75747143114768</v>
      </c>
      <c r="H108" s="43"/>
      <c r="I108" s="8"/>
      <c r="J108" s="8"/>
      <c r="K108" s="8"/>
      <c r="L108" s="8"/>
      <c r="M108" s="8"/>
      <c r="N108" s="8"/>
      <c r="O108" s="8"/>
      <c r="P108" s="8"/>
      <c r="Q108" s="8"/>
      <c r="R108" s="8"/>
      <c r="S108" s="8"/>
      <c r="T108" s="8"/>
      <c r="U108" s="8"/>
      <c r="V108" s="8"/>
      <c r="W108" s="8"/>
      <c r="X108" s="8"/>
      <c r="Y108" s="8"/>
      <c r="Z108" s="8"/>
      <c r="AA108" s="8"/>
      <c r="AB108" s="8"/>
      <c r="AC108" s="8"/>
    </row>
    <row r="109" spans="1:29" ht="14.4">
      <c r="A109" s="58"/>
      <c r="B109" s="69">
        <v>79</v>
      </c>
      <c r="C109" s="43" t="s">
        <v>307</v>
      </c>
      <c r="D109" s="69">
        <v>0.15669910139330201</v>
      </c>
      <c r="E109" s="43">
        <v>0.396032727774565</v>
      </c>
      <c r="F109" s="71">
        <f t="shared" si="2"/>
        <v>39.603272777456496</v>
      </c>
      <c r="G109" s="84">
        <f t="shared" si="3"/>
        <v>405.14148051337997</v>
      </c>
      <c r="H109" s="43"/>
      <c r="I109" s="8"/>
      <c r="J109" s="8"/>
      <c r="K109" s="8"/>
      <c r="L109" s="8"/>
      <c r="M109" s="8"/>
      <c r="N109" s="8"/>
      <c r="O109" s="8"/>
      <c r="P109" s="8"/>
      <c r="Q109" s="8"/>
      <c r="R109" s="8"/>
      <c r="S109" s="8"/>
      <c r="T109" s="8"/>
      <c r="U109" s="8"/>
      <c r="V109" s="8"/>
      <c r="W109" s="8"/>
      <c r="X109" s="8"/>
      <c r="Y109" s="8"/>
      <c r="Z109" s="8"/>
      <c r="AA109" s="8"/>
      <c r="AB109" s="8"/>
      <c r="AC109" s="8"/>
    </row>
    <row r="110" spans="1:29" ht="14.4">
      <c r="A110" s="58"/>
      <c r="B110" s="69">
        <v>80</v>
      </c>
      <c r="C110" s="43" t="s">
        <v>85</v>
      </c>
      <c r="D110" s="69">
        <v>0.16794593847662501</v>
      </c>
      <c r="E110" s="43">
        <v>0.40328080768484198</v>
      </c>
      <c r="F110" s="71">
        <f t="shared" si="2"/>
        <v>40.328080768484199</v>
      </c>
      <c r="G110" s="84">
        <f t="shared" si="3"/>
        <v>412.55626626159335</v>
      </c>
      <c r="H110" s="43"/>
      <c r="I110" s="8"/>
      <c r="J110" s="8"/>
      <c r="K110" s="8"/>
      <c r="L110" s="8"/>
      <c r="M110" s="8"/>
      <c r="N110" s="8"/>
      <c r="O110" s="8"/>
      <c r="P110" s="8"/>
      <c r="Q110" s="8"/>
      <c r="R110" s="8"/>
      <c r="S110" s="8"/>
      <c r="T110" s="8"/>
      <c r="U110" s="8"/>
      <c r="V110" s="8"/>
      <c r="W110" s="8"/>
      <c r="X110" s="8"/>
      <c r="Y110" s="8"/>
      <c r="Z110" s="8"/>
      <c r="AA110" s="8"/>
      <c r="AB110" s="8"/>
      <c r="AC110" s="8"/>
    </row>
    <row r="111" spans="1:29" ht="14.4">
      <c r="A111" s="58"/>
      <c r="B111" s="69">
        <v>81</v>
      </c>
      <c r="C111" s="43" t="s">
        <v>308</v>
      </c>
      <c r="D111" s="69">
        <v>0.18</v>
      </c>
      <c r="E111" s="43">
        <v>0.410557184750733</v>
      </c>
      <c r="F111" s="71">
        <f t="shared" si="2"/>
        <v>41.055718475073299</v>
      </c>
      <c r="G111" s="84">
        <f t="shared" si="3"/>
        <v>419.99999999999983</v>
      </c>
      <c r="H111" s="43"/>
      <c r="I111" s="8"/>
      <c r="J111" s="8"/>
      <c r="K111" s="8"/>
      <c r="L111" s="8"/>
      <c r="M111" s="8"/>
      <c r="N111" s="8"/>
      <c r="O111" s="8"/>
      <c r="P111" s="8"/>
      <c r="Q111" s="8"/>
      <c r="R111" s="8"/>
      <c r="S111" s="8"/>
      <c r="T111" s="8"/>
      <c r="U111" s="8"/>
      <c r="V111" s="8"/>
      <c r="W111" s="8"/>
      <c r="X111" s="8"/>
      <c r="Y111" s="8"/>
      <c r="Z111" s="8"/>
      <c r="AA111" s="8"/>
      <c r="AB111" s="8"/>
      <c r="AC111" s="8"/>
    </row>
    <row r="112" spans="1:29" ht="14.4">
      <c r="A112" s="58"/>
      <c r="B112" s="69">
        <v>82</v>
      </c>
      <c r="C112" s="43" t="s">
        <v>309</v>
      </c>
      <c r="D112" s="69">
        <v>0.19291922325653199</v>
      </c>
      <c r="E112" s="43">
        <v>0.41786016410894899</v>
      </c>
      <c r="F112" s="71">
        <f t="shared" si="2"/>
        <v>41.786016410894902</v>
      </c>
      <c r="G112" s="84">
        <f t="shared" si="3"/>
        <v>427.47094788345481</v>
      </c>
      <c r="H112" s="43"/>
      <c r="I112" s="8"/>
      <c r="J112" s="8"/>
      <c r="K112" s="8"/>
      <c r="L112" s="8"/>
      <c r="M112" s="8"/>
      <c r="N112" s="8"/>
      <c r="O112" s="8"/>
      <c r="P112" s="8"/>
      <c r="Q112" s="8"/>
      <c r="R112" s="8"/>
      <c r="S112" s="8"/>
      <c r="T112" s="8"/>
      <c r="U112" s="8"/>
      <c r="V112" s="8"/>
      <c r="W112" s="8"/>
      <c r="X112" s="8"/>
      <c r="Y112" s="8"/>
      <c r="Z112" s="8"/>
      <c r="AA112" s="8"/>
      <c r="AB112" s="8"/>
      <c r="AC112" s="8"/>
    </row>
    <row r="113" spans="1:29" ht="14.4">
      <c r="A113" s="58"/>
      <c r="B113" s="69">
        <v>83</v>
      </c>
      <c r="C113" s="43" t="s">
        <v>87</v>
      </c>
      <c r="D113" s="69">
        <v>0.206765703899466</v>
      </c>
      <c r="E113" s="43">
        <v>0.42518814027623297</v>
      </c>
      <c r="F113" s="71">
        <f t="shared" si="2"/>
        <v>42.5188140276233</v>
      </c>
      <c r="G113" s="84">
        <f t="shared" si="3"/>
        <v>434.96746750258632</v>
      </c>
      <c r="H113" s="43"/>
      <c r="I113" s="8"/>
      <c r="J113" s="8"/>
      <c r="K113" s="8"/>
      <c r="L113" s="8"/>
      <c r="M113" s="8"/>
      <c r="N113" s="8"/>
      <c r="O113" s="8"/>
      <c r="P113" s="8"/>
      <c r="Q113" s="8"/>
      <c r="R113" s="8"/>
      <c r="S113" s="8"/>
      <c r="T113" s="8"/>
      <c r="U113" s="8"/>
      <c r="V113" s="8"/>
      <c r="W113" s="8"/>
      <c r="X113" s="8"/>
      <c r="Y113" s="8"/>
      <c r="Z113" s="8"/>
      <c r="AA113" s="8"/>
      <c r="AB113" s="8"/>
      <c r="AC113" s="8"/>
    </row>
    <row r="114" spans="1:29" ht="14.4">
      <c r="A114" s="58"/>
      <c r="B114" s="69">
        <v>84</v>
      </c>
      <c r="C114" s="43" t="s">
        <v>310</v>
      </c>
      <c r="D114" s="69">
        <v>0.22160599440208401</v>
      </c>
      <c r="E114" s="43">
        <v>0.43253959422297</v>
      </c>
      <c r="F114" s="71">
        <f t="shared" si="2"/>
        <v>43.253959422297001</v>
      </c>
      <c r="G114" s="84">
        <f t="shared" si="3"/>
        <v>442.4880048900983</v>
      </c>
      <c r="H114" s="43"/>
      <c r="I114" s="8"/>
      <c r="J114" s="8"/>
      <c r="K114" s="8"/>
      <c r="L114" s="8"/>
      <c r="M114" s="8"/>
      <c r="N114" s="8"/>
      <c r="O114" s="8"/>
      <c r="P114" s="8"/>
      <c r="Q114" s="8"/>
      <c r="R114" s="8"/>
      <c r="S114" s="8"/>
      <c r="T114" s="8"/>
      <c r="U114" s="8"/>
      <c r="V114" s="8"/>
      <c r="W114" s="8"/>
      <c r="X114" s="8"/>
      <c r="Y114" s="8"/>
      <c r="Z114" s="8"/>
      <c r="AA114" s="8"/>
      <c r="AB114" s="8"/>
      <c r="AC114" s="8"/>
    </row>
    <row r="115" spans="1:29" ht="14.4">
      <c r="A115" s="58"/>
      <c r="B115" s="69">
        <v>85</v>
      </c>
      <c r="C115" s="43" t="s">
        <v>311</v>
      </c>
      <c r="D115" s="69">
        <v>0.23751142393912</v>
      </c>
      <c r="E115" s="43">
        <v>0.43991308979751698</v>
      </c>
      <c r="F115" s="71">
        <f t="shared" si="2"/>
        <v>43.9913089797517</v>
      </c>
      <c r="G115" s="84">
        <f t="shared" si="3"/>
        <v>450.03109086285986</v>
      </c>
      <c r="H115" s="43"/>
      <c r="I115" s="8"/>
      <c r="J115" s="8"/>
      <c r="K115" s="8"/>
      <c r="L115" s="8"/>
      <c r="M115" s="8"/>
      <c r="N115" s="8"/>
      <c r="O115" s="8"/>
      <c r="P115" s="8"/>
      <c r="Q115" s="8"/>
      <c r="R115" s="8"/>
      <c r="S115" s="8"/>
      <c r="T115" s="8"/>
      <c r="U115" s="8"/>
      <c r="V115" s="8"/>
      <c r="W115" s="8"/>
      <c r="X115" s="8"/>
      <c r="Y115" s="8"/>
      <c r="Z115" s="8"/>
      <c r="AA115" s="8"/>
      <c r="AB115" s="8"/>
      <c r="AC115" s="8"/>
    </row>
    <row r="116" spans="1:29" ht="14.4">
      <c r="A116" s="58"/>
      <c r="B116" s="69">
        <v>86</v>
      </c>
      <c r="C116" s="43" t="s">
        <v>312</v>
      </c>
      <c r="D116" s="69">
        <v>0.25455844122715698</v>
      </c>
      <c r="E116" s="43">
        <v>0.447307270546564</v>
      </c>
      <c r="F116" s="71">
        <f t="shared" si="2"/>
        <v>44.730727054656398</v>
      </c>
      <c r="G116" s="84">
        <f t="shared" si="3"/>
        <v>457.59533776913497</v>
      </c>
      <c r="H116" s="43"/>
      <c r="I116" s="8"/>
      <c r="J116" s="8"/>
      <c r="K116" s="8"/>
      <c r="L116" s="8"/>
      <c r="M116" s="8"/>
      <c r="N116" s="8"/>
      <c r="O116" s="8"/>
      <c r="P116" s="8"/>
      <c r="Q116" s="8"/>
      <c r="R116" s="8"/>
      <c r="S116" s="8"/>
      <c r="T116" s="8"/>
      <c r="U116" s="8"/>
      <c r="V116" s="8"/>
      <c r="W116" s="8"/>
      <c r="X116" s="8"/>
      <c r="Y116" s="8"/>
      <c r="Z116" s="8"/>
      <c r="AA116" s="8"/>
      <c r="AB116" s="8"/>
      <c r="AC116" s="8"/>
    </row>
    <row r="117" spans="1:29" ht="14.4">
      <c r="A117" s="58"/>
      <c r="B117" s="69">
        <v>87</v>
      </c>
      <c r="C117" s="43" t="s">
        <v>313</v>
      </c>
      <c r="D117" s="69">
        <v>0.272828981971871</v>
      </c>
      <c r="E117" s="43">
        <v>0.45472085621451003</v>
      </c>
      <c r="F117" s="71">
        <f t="shared" si="2"/>
        <v>45.472085621451001</v>
      </c>
      <c r="G117" s="84">
        <f t="shared" si="3"/>
        <v>465.17943590744375</v>
      </c>
      <c r="H117" s="43"/>
      <c r="I117" s="8"/>
      <c r="J117" s="8"/>
      <c r="K117" s="8"/>
      <c r="L117" s="8"/>
      <c r="M117" s="8"/>
      <c r="N117" s="8"/>
      <c r="O117" s="8"/>
      <c r="P117" s="8"/>
      <c r="Q117" s="8"/>
      <c r="R117" s="8"/>
      <c r="S117" s="8"/>
      <c r="T117" s="8"/>
      <c r="U117" s="8"/>
      <c r="V117" s="8"/>
      <c r="W117" s="8"/>
      <c r="X117" s="8"/>
      <c r="Y117" s="8"/>
      <c r="Z117" s="8"/>
      <c r="AA117" s="8"/>
      <c r="AB117" s="8"/>
      <c r="AC117" s="8"/>
    </row>
    <row r="118" spans="1:29" ht="14.4">
      <c r="A118" s="58"/>
      <c r="B118" s="69">
        <v>88</v>
      </c>
      <c r="C118" s="43" t="s">
        <v>314</v>
      </c>
      <c r="D118" s="69">
        <v>0.29241086268824401</v>
      </c>
      <c r="E118" s="43">
        <v>0.46215263937534501</v>
      </c>
      <c r="F118" s="71">
        <f t="shared" si="2"/>
        <v>46.215263937534502</v>
      </c>
      <c r="G118" s="84">
        <f t="shared" si="3"/>
        <v>472.78215008097794</v>
      </c>
      <c r="H118" s="43"/>
      <c r="I118" s="8"/>
      <c r="J118" s="8"/>
      <c r="K118" s="8"/>
      <c r="L118" s="8"/>
      <c r="M118" s="8"/>
      <c r="N118" s="8"/>
      <c r="O118" s="8"/>
      <c r="P118" s="8"/>
      <c r="Q118" s="8"/>
      <c r="R118" s="8"/>
      <c r="S118" s="8"/>
      <c r="T118" s="8"/>
      <c r="U118" s="8"/>
      <c r="V118" s="8"/>
      <c r="W118" s="8"/>
      <c r="X118" s="8"/>
      <c r="Y118" s="8"/>
      <c r="Z118" s="8"/>
      <c r="AA118" s="8"/>
      <c r="AB118" s="8"/>
      <c r="AC118" s="8"/>
    </row>
    <row r="119" spans="1:29" ht="14.4">
      <c r="A119" s="58"/>
      <c r="B119" s="69">
        <v>89</v>
      </c>
      <c r="C119" s="43" t="s">
        <v>315</v>
      </c>
      <c r="D119" s="69">
        <v>0.31339820278660402</v>
      </c>
      <c r="E119" s="43">
        <v>0.46960148220926101</v>
      </c>
      <c r="F119" s="71">
        <f t="shared" si="2"/>
        <v>46.960148220926101</v>
      </c>
      <c r="G119" s="84">
        <f t="shared" si="3"/>
        <v>480.40231630007401</v>
      </c>
      <c r="H119" s="43"/>
      <c r="I119" s="8"/>
      <c r="J119" s="8"/>
      <c r="K119" s="8"/>
      <c r="L119" s="8"/>
      <c r="M119" s="8"/>
      <c r="N119" s="8"/>
      <c r="O119" s="8"/>
      <c r="P119" s="8"/>
      <c r="Q119" s="8"/>
      <c r="R119" s="8"/>
      <c r="S119" s="8"/>
      <c r="T119" s="8"/>
      <c r="U119" s="8"/>
      <c r="V119" s="8"/>
      <c r="W119" s="8"/>
      <c r="X119" s="8"/>
      <c r="Y119" s="8"/>
      <c r="Z119" s="8"/>
      <c r="AA119" s="8"/>
      <c r="AB119" s="8"/>
      <c r="AC119" s="8"/>
    </row>
    <row r="120" spans="1:29" ht="14.4">
      <c r="A120" s="58"/>
      <c r="B120" s="69">
        <v>90</v>
      </c>
      <c r="C120" s="43" t="s">
        <v>316</v>
      </c>
      <c r="D120" s="69">
        <v>0.33589187695325001</v>
      </c>
      <c r="E120" s="43">
        <v>0.47706631309203501</v>
      </c>
      <c r="F120" s="71">
        <f t="shared" si="2"/>
        <v>47.706631309203502</v>
      </c>
      <c r="G120" s="84">
        <f t="shared" si="3"/>
        <v>488.0388382931518</v>
      </c>
      <c r="H120" s="43"/>
      <c r="I120" s="8"/>
      <c r="J120" s="8"/>
      <c r="K120" s="8"/>
      <c r="L120" s="8"/>
      <c r="M120" s="8"/>
      <c r="N120" s="8"/>
      <c r="O120" s="8"/>
      <c r="P120" s="8"/>
      <c r="Q120" s="8"/>
      <c r="R120" s="8"/>
      <c r="S120" s="8"/>
      <c r="T120" s="8"/>
      <c r="U120" s="8"/>
      <c r="V120" s="8"/>
      <c r="W120" s="8"/>
      <c r="X120" s="8"/>
      <c r="Y120" s="8"/>
      <c r="Z120" s="8"/>
      <c r="AA120" s="8"/>
      <c r="AB120" s="8"/>
      <c r="AC120" s="8"/>
    </row>
    <row r="121" spans="1:29" ht="14.4">
      <c r="A121" s="58"/>
      <c r="B121" s="69">
        <v>91</v>
      </c>
      <c r="C121" s="43" t="s">
        <v>317</v>
      </c>
      <c r="D121" s="69">
        <v>0.36</v>
      </c>
      <c r="E121" s="43">
        <v>0.48454612335713998</v>
      </c>
      <c r="F121" s="71">
        <f t="shared" si="2"/>
        <v>48.454612335713996</v>
      </c>
      <c r="G121" s="84">
        <f t="shared" si="3"/>
        <v>495.69068419435422</v>
      </c>
      <c r="H121" s="43"/>
      <c r="I121" s="8"/>
      <c r="J121" s="8"/>
      <c r="K121" s="8"/>
      <c r="L121" s="8"/>
      <c r="M121" s="8"/>
      <c r="N121" s="8"/>
      <c r="O121" s="8"/>
      <c r="P121" s="8"/>
      <c r="Q121" s="8"/>
      <c r="R121" s="8"/>
      <c r="S121" s="8"/>
      <c r="T121" s="8"/>
      <c r="U121" s="8"/>
      <c r="V121" s="8"/>
      <c r="W121" s="8"/>
      <c r="X121" s="8"/>
      <c r="Y121" s="8"/>
      <c r="Z121" s="8"/>
      <c r="AA121" s="8"/>
      <c r="AB121" s="8"/>
      <c r="AC121" s="8"/>
    </row>
    <row r="122" spans="1:29" ht="14.4">
      <c r="A122" s="58"/>
      <c r="B122" s="69">
        <v>92</v>
      </c>
      <c r="C122" s="43" t="s">
        <v>318</v>
      </c>
      <c r="D122" s="69">
        <v>0.38583844651306498</v>
      </c>
      <c r="E122" s="43">
        <v>0.492039964250783</v>
      </c>
      <c r="F122" s="71">
        <f t="shared" si="2"/>
        <v>49.203996425078302</v>
      </c>
      <c r="G122" s="84">
        <f t="shared" si="3"/>
        <v>503.35688342855099</v>
      </c>
      <c r="H122" s="43"/>
      <c r="I122" s="8"/>
      <c r="J122" s="8"/>
      <c r="K122" s="8"/>
      <c r="L122" s="8"/>
      <c r="M122" s="8"/>
      <c r="N122" s="8"/>
      <c r="O122" s="8"/>
      <c r="P122" s="8"/>
      <c r="Q122" s="8"/>
      <c r="R122" s="8"/>
      <c r="S122" s="8"/>
      <c r="T122" s="8"/>
      <c r="U122" s="8"/>
      <c r="V122" s="8"/>
      <c r="W122" s="8"/>
      <c r="X122" s="8"/>
      <c r="Y122" s="8"/>
      <c r="Z122" s="8"/>
      <c r="AA122" s="8"/>
      <c r="AB122" s="8"/>
      <c r="AC122" s="8"/>
    </row>
    <row r="123" spans="1:29" ht="14.4">
      <c r="A123" s="58"/>
      <c r="B123" s="69">
        <v>93</v>
      </c>
      <c r="C123" s="43" t="s">
        <v>319</v>
      </c>
      <c r="D123" s="69">
        <v>0.41353140779893199</v>
      </c>
      <c r="E123" s="43">
        <v>0.49954694374992697</v>
      </c>
      <c r="F123" s="71">
        <f t="shared" si="2"/>
        <v>49.954694374992698</v>
      </c>
      <c r="G123" s="84">
        <f t="shared" si="3"/>
        <v>511.0365234561753</v>
      </c>
      <c r="H123" s="43"/>
      <c r="I123" s="8"/>
      <c r="J123" s="8"/>
      <c r="K123" s="8"/>
      <c r="L123" s="8"/>
      <c r="M123" s="8"/>
      <c r="N123" s="8"/>
      <c r="O123" s="8"/>
      <c r="P123" s="8"/>
      <c r="Q123" s="8"/>
      <c r="R123" s="8"/>
      <c r="S123" s="8"/>
      <c r="T123" s="8"/>
      <c r="U123" s="8"/>
      <c r="V123" s="8"/>
      <c r="W123" s="8"/>
      <c r="X123" s="8"/>
      <c r="Y123" s="8"/>
      <c r="Z123" s="8"/>
      <c r="AA123" s="8"/>
      <c r="AB123" s="8"/>
      <c r="AC123" s="8"/>
    </row>
    <row r="124" spans="1:29" ht="14.4">
      <c r="A124" s="58"/>
      <c r="B124" s="69">
        <v>94</v>
      </c>
      <c r="C124" s="43" t="s">
        <v>320</v>
      </c>
      <c r="D124" s="69">
        <v>0.44321198880416901</v>
      </c>
      <c r="E124" s="43">
        <v>0.50706622361916498</v>
      </c>
      <c r="F124" s="71">
        <f t="shared" si="2"/>
        <v>50.706622361916502</v>
      </c>
      <c r="G124" s="84">
        <f t="shared" si="3"/>
        <v>518.72874676240576</v>
      </c>
      <c r="H124" s="43"/>
      <c r="I124" s="8"/>
      <c r="J124" s="8"/>
      <c r="K124" s="8"/>
      <c r="L124" s="8"/>
      <c r="M124" s="8"/>
      <c r="N124" s="8"/>
      <c r="O124" s="8"/>
      <c r="P124" s="8"/>
      <c r="Q124" s="8"/>
      <c r="R124" s="8"/>
      <c r="S124" s="8"/>
      <c r="T124" s="8"/>
      <c r="U124" s="8"/>
      <c r="V124" s="8"/>
      <c r="W124" s="8"/>
      <c r="X124" s="8"/>
      <c r="Y124" s="8"/>
      <c r="Z124" s="8"/>
      <c r="AA124" s="8"/>
      <c r="AB124" s="8"/>
      <c r="AC124" s="8"/>
    </row>
    <row r="125" spans="1:29" ht="14.4">
      <c r="A125" s="58"/>
      <c r="B125" s="69">
        <v>95</v>
      </c>
      <c r="C125" s="43" t="s">
        <v>321</v>
      </c>
      <c r="D125" s="69">
        <v>0.47502284787824101</v>
      </c>
      <c r="E125" s="43">
        <v>0.51459701657160295</v>
      </c>
      <c r="F125" s="71">
        <f t="shared" si="2"/>
        <v>51.459701657160295</v>
      </c>
      <c r="G125" s="84">
        <f t="shared" si="3"/>
        <v>526.43274795274976</v>
      </c>
      <c r="H125" s="43"/>
      <c r="I125" s="8"/>
      <c r="J125" s="8"/>
      <c r="K125" s="8"/>
      <c r="L125" s="8"/>
      <c r="M125" s="8"/>
      <c r="N125" s="8"/>
      <c r="O125" s="8"/>
      <c r="P125" s="8"/>
      <c r="Q125" s="8"/>
      <c r="R125" s="8"/>
      <c r="S125" s="8"/>
      <c r="T125" s="8"/>
      <c r="U125" s="8"/>
      <c r="V125" s="8"/>
      <c r="W125" s="8"/>
      <c r="X125" s="8"/>
      <c r="Y125" s="8"/>
      <c r="Z125" s="8"/>
      <c r="AA125" s="8"/>
      <c r="AB125" s="8"/>
      <c r="AC125" s="8"/>
    </row>
    <row r="126" spans="1:29" ht="14.4">
      <c r="A126" s="58"/>
      <c r="B126" s="69">
        <v>96</v>
      </c>
      <c r="C126" s="43" t="s">
        <v>322</v>
      </c>
      <c r="D126" s="69">
        <v>0.50911688245431397</v>
      </c>
      <c r="E126" s="43">
        <v>0.52213858345402797</v>
      </c>
      <c r="F126" s="71">
        <f t="shared" si="2"/>
        <v>52.213858345402798</v>
      </c>
      <c r="G126" s="84">
        <f t="shared" si="3"/>
        <v>534.14777087347056</v>
      </c>
      <c r="H126" s="43"/>
      <c r="I126" s="8"/>
      <c r="J126" s="8"/>
      <c r="K126" s="8"/>
      <c r="L126" s="8"/>
      <c r="M126" s="8"/>
      <c r="N126" s="8"/>
      <c r="O126" s="8"/>
      <c r="P126" s="8"/>
      <c r="Q126" s="8"/>
      <c r="R126" s="8"/>
      <c r="S126" s="8"/>
      <c r="T126" s="8"/>
      <c r="U126" s="8"/>
      <c r="V126" s="8"/>
      <c r="W126" s="8"/>
      <c r="X126" s="8"/>
      <c r="Y126" s="8"/>
      <c r="Z126" s="8"/>
      <c r="AA126" s="8"/>
      <c r="AB126" s="8"/>
      <c r="AC126" s="8"/>
    </row>
    <row r="127" spans="1:29" ht="14.4">
      <c r="A127" s="58"/>
      <c r="B127" s="69">
        <v>97</v>
      </c>
      <c r="C127" s="43" t="s">
        <v>323</v>
      </c>
      <c r="D127" s="69">
        <v>0.545657963943743</v>
      </c>
      <c r="E127" s="43">
        <v>0.52969023059424802</v>
      </c>
      <c r="F127" s="71">
        <f t="shared" si="2"/>
        <v>52.969023059424799</v>
      </c>
      <c r="G127" s="84">
        <f t="shared" si="3"/>
        <v>541.87310589791571</v>
      </c>
      <c r="H127" s="43"/>
      <c r="I127" s="8"/>
      <c r="J127" s="8"/>
      <c r="K127" s="8"/>
      <c r="L127" s="8"/>
      <c r="M127" s="8"/>
      <c r="N127" s="8"/>
      <c r="O127" s="8"/>
      <c r="P127" s="8"/>
      <c r="Q127" s="8"/>
      <c r="R127" s="8"/>
      <c r="S127" s="8"/>
      <c r="T127" s="8"/>
      <c r="U127" s="8"/>
      <c r="V127" s="8"/>
      <c r="W127" s="8"/>
      <c r="X127" s="8"/>
      <c r="Y127" s="8"/>
      <c r="Z127" s="8"/>
      <c r="AA127" s="8"/>
      <c r="AB127" s="8"/>
      <c r="AC127" s="8"/>
    </row>
    <row r="128" spans="1:29" ht="14.4">
      <c r="A128" s="58"/>
      <c r="B128" s="69">
        <v>98</v>
      </c>
      <c r="C128" s="43" t="s">
        <v>324</v>
      </c>
      <c r="D128" s="69">
        <v>0.58482172537648902</v>
      </c>
      <c r="E128" s="43">
        <v>0.53725130734144499</v>
      </c>
      <c r="F128" s="71">
        <f t="shared" si="2"/>
        <v>53.7251307341445</v>
      </c>
      <c r="G128" s="84">
        <f t="shared" si="3"/>
        <v>549.60808741029825</v>
      </c>
      <c r="H128" s="43"/>
      <c r="I128" s="8"/>
      <c r="J128" s="8"/>
      <c r="K128" s="8"/>
      <c r="L128" s="8"/>
      <c r="M128" s="8"/>
      <c r="N128" s="8"/>
      <c r="O128" s="8"/>
      <c r="P128" s="8"/>
      <c r="Q128" s="8"/>
      <c r="R128" s="8"/>
      <c r="S128" s="8"/>
      <c r="T128" s="8"/>
      <c r="U128" s="8"/>
      <c r="V128" s="8"/>
      <c r="W128" s="8"/>
      <c r="X128" s="8"/>
      <c r="Y128" s="8"/>
      <c r="Z128" s="8"/>
      <c r="AA128" s="8"/>
      <c r="AB128" s="8"/>
      <c r="AC128" s="8"/>
    </row>
    <row r="129" spans="1:29" ht="14.4">
      <c r="A129" s="58"/>
      <c r="B129" s="69">
        <v>99</v>
      </c>
      <c r="C129" s="43" t="s">
        <v>325</v>
      </c>
      <c r="D129" s="69">
        <v>0.62679640557320904</v>
      </c>
      <c r="E129" s="43">
        <v>0.54482120344999296</v>
      </c>
      <c r="F129" s="71">
        <f t="shared" si="2"/>
        <v>54.482120344999295</v>
      </c>
      <c r="G129" s="84">
        <f t="shared" si="3"/>
        <v>557.35209112934285</v>
      </c>
      <c r="H129" s="43"/>
      <c r="I129" s="8"/>
      <c r="J129" s="8"/>
      <c r="K129" s="8"/>
      <c r="L129" s="8"/>
      <c r="M129" s="8"/>
      <c r="N129" s="8"/>
      <c r="O129" s="8"/>
      <c r="P129" s="8"/>
      <c r="Q129" s="8"/>
      <c r="R129" s="8"/>
      <c r="S129" s="8"/>
      <c r="T129" s="8"/>
      <c r="U129" s="8"/>
      <c r="V129" s="8"/>
      <c r="W129" s="8"/>
      <c r="X129" s="8"/>
      <c r="Y129" s="8"/>
      <c r="Z129" s="8"/>
      <c r="AA129" s="8"/>
      <c r="AB129" s="8"/>
      <c r="AC129" s="8"/>
    </row>
    <row r="130" spans="1:29" ht="14.4">
      <c r="A130" s="58"/>
      <c r="B130" s="69">
        <v>100</v>
      </c>
      <c r="C130" s="43" t="s">
        <v>326</v>
      </c>
      <c r="D130" s="69">
        <v>0.67178375390650102</v>
      </c>
      <c r="E130" s="43">
        <v>0.55239934690064296</v>
      </c>
      <c r="F130" s="71">
        <f t="shared" si="2"/>
        <v>55.239934690064295</v>
      </c>
      <c r="G130" s="84">
        <f t="shared" si="3"/>
        <v>565.10453187935775</v>
      </c>
      <c r="H130" s="43"/>
      <c r="I130" s="8"/>
      <c r="J130" s="8"/>
      <c r="K130" s="8"/>
      <c r="L130" s="8"/>
      <c r="M130" s="8"/>
      <c r="N130" s="8"/>
      <c r="O130" s="8"/>
      <c r="P130" s="8"/>
      <c r="Q130" s="8"/>
      <c r="R130" s="8"/>
      <c r="S130" s="8"/>
      <c r="T130" s="8"/>
      <c r="U130" s="8"/>
      <c r="V130" s="8"/>
      <c r="W130" s="8"/>
      <c r="X130" s="8"/>
      <c r="Y130" s="8"/>
      <c r="Z130" s="8"/>
      <c r="AA130" s="8"/>
      <c r="AB130" s="8"/>
      <c r="AC130" s="8"/>
    </row>
    <row r="131" spans="1:29" ht="14.4">
      <c r="A131" s="58"/>
      <c r="B131" s="69">
        <v>101</v>
      </c>
      <c r="C131" s="43" t="s">
        <v>327</v>
      </c>
      <c r="D131" s="69">
        <v>0.72</v>
      </c>
      <c r="E131" s="43">
        <v>0.55998520163473497</v>
      </c>
      <c r="F131" s="71">
        <f t="shared" si="2"/>
        <v>55.998520163473501</v>
      </c>
      <c r="G131" s="84">
        <f t="shared" si="3"/>
        <v>572.86486127233388</v>
      </c>
      <c r="H131" s="43"/>
      <c r="I131" s="8"/>
      <c r="J131" s="8"/>
      <c r="K131" s="8"/>
      <c r="L131" s="8"/>
      <c r="M131" s="8"/>
      <c r="N131" s="8"/>
      <c r="O131" s="8"/>
      <c r="P131" s="8"/>
      <c r="Q131" s="8"/>
      <c r="R131" s="8"/>
      <c r="S131" s="8"/>
      <c r="T131" s="8"/>
      <c r="U131" s="8"/>
      <c r="V131" s="8"/>
      <c r="W131" s="8"/>
      <c r="X131" s="8"/>
      <c r="Y131" s="8"/>
      <c r="Z131" s="8"/>
      <c r="AA131" s="8"/>
      <c r="AB131" s="8"/>
      <c r="AC131" s="8"/>
    </row>
    <row r="132" spans="1:29" ht="14.4">
      <c r="A132" s="58"/>
      <c r="B132" s="69">
        <v>102</v>
      </c>
      <c r="C132" s="43" t="s">
        <v>328</v>
      </c>
      <c r="D132" s="69">
        <v>0.77167689302613096</v>
      </c>
      <c r="E132" s="43">
        <v>0.56757826541082101</v>
      </c>
      <c r="F132" s="71">
        <f t="shared" si="2"/>
        <v>56.757826541082103</v>
      </c>
      <c r="G132" s="84">
        <f t="shared" si="3"/>
        <v>580.6325655152699</v>
      </c>
      <c r="H132" s="43"/>
      <c r="I132" s="8"/>
      <c r="J132" s="8"/>
      <c r="K132" s="8"/>
      <c r="L132" s="8"/>
      <c r="M132" s="8"/>
      <c r="N132" s="8"/>
      <c r="O132" s="8"/>
      <c r="P132" s="8"/>
      <c r="Q132" s="8"/>
      <c r="R132" s="8"/>
      <c r="S132" s="8"/>
      <c r="T132" s="8"/>
      <c r="U132" s="8"/>
      <c r="V132" s="8"/>
      <c r="W132" s="8"/>
      <c r="X132" s="8"/>
      <c r="Y132" s="8"/>
      <c r="Z132" s="8"/>
      <c r="AA132" s="8"/>
      <c r="AB132" s="8"/>
      <c r="AC132" s="8"/>
    </row>
    <row r="133" spans="1:29" ht="14.4">
      <c r="A133" s="58"/>
      <c r="B133" s="69">
        <v>103</v>
      </c>
      <c r="C133" s="43" t="s">
        <v>329</v>
      </c>
      <c r="D133" s="69">
        <v>0.82706281559786499</v>
      </c>
      <c r="E133" s="43">
        <v>0.57517806784514702</v>
      </c>
      <c r="F133" s="71">
        <f t="shared" si="2"/>
        <v>57.517806784514704</v>
      </c>
      <c r="G133" s="84">
        <f t="shared" si="3"/>
        <v>588.40716340558538</v>
      </c>
      <c r="H133" s="43"/>
      <c r="I133" s="8"/>
      <c r="J133" s="8"/>
      <c r="K133" s="8"/>
      <c r="L133" s="8"/>
      <c r="M133" s="8"/>
      <c r="N133" s="8"/>
      <c r="O133" s="8"/>
      <c r="P133" s="8"/>
      <c r="Q133" s="8"/>
      <c r="R133" s="8"/>
      <c r="S133" s="8"/>
      <c r="T133" s="8"/>
      <c r="U133" s="8"/>
      <c r="V133" s="8"/>
      <c r="W133" s="8"/>
      <c r="X133" s="8"/>
      <c r="Y133" s="8"/>
      <c r="Z133" s="8"/>
      <c r="AA133" s="8"/>
      <c r="AB133" s="8"/>
      <c r="AC133" s="8"/>
    </row>
    <row r="134" spans="1:29" ht="14.4">
      <c r="A134" s="58"/>
      <c r="B134" s="69">
        <v>104</v>
      </c>
      <c r="C134" s="43" t="s">
        <v>330</v>
      </c>
      <c r="D134" s="69">
        <v>0.88642397760833902</v>
      </c>
      <c r="E134" s="43">
        <v>0.582784168456708</v>
      </c>
      <c r="F134" s="71">
        <f t="shared" si="2"/>
        <v>58.278416845670797</v>
      </c>
      <c r="G134" s="84">
        <f t="shared" si="3"/>
        <v>596.18820433121232</v>
      </c>
      <c r="H134" s="43"/>
      <c r="I134" s="8"/>
      <c r="J134" s="8"/>
      <c r="K134" s="8"/>
      <c r="L134" s="8"/>
      <c r="M134" s="8"/>
      <c r="N134" s="8"/>
      <c r="O134" s="8"/>
      <c r="P134" s="8"/>
      <c r="Q134" s="8"/>
      <c r="R134" s="8"/>
      <c r="S134" s="8"/>
      <c r="T134" s="8"/>
      <c r="U134" s="8"/>
      <c r="V134" s="8"/>
      <c r="W134" s="8"/>
      <c r="X134" s="8"/>
      <c r="Y134" s="8"/>
      <c r="Z134" s="8"/>
      <c r="AA134" s="8"/>
      <c r="AB134" s="8"/>
      <c r="AC134" s="8"/>
    </row>
    <row r="135" spans="1:29" ht="14.4">
      <c r="A135" s="58"/>
      <c r="B135" s="69">
        <v>105</v>
      </c>
      <c r="C135" s="43" t="s">
        <v>331</v>
      </c>
      <c r="D135" s="69">
        <v>0.95004569575648301</v>
      </c>
      <c r="E135" s="43">
        <v>0.59039615491251396</v>
      </c>
      <c r="F135" s="71">
        <f t="shared" si="2"/>
        <v>59.039615491251396</v>
      </c>
      <c r="G135" s="84">
        <f t="shared" si="3"/>
        <v>603.97526647550183</v>
      </c>
      <c r="H135" s="43"/>
      <c r="I135" s="8"/>
      <c r="J135" s="8"/>
      <c r="K135" s="8"/>
      <c r="L135" s="8"/>
      <c r="M135" s="8"/>
      <c r="N135" s="8"/>
      <c r="O135" s="8"/>
      <c r="P135" s="8"/>
      <c r="Q135" s="8"/>
      <c r="R135" s="8"/>
      <c r="S135" s="8"/>
      <c r="T135" s="8"/>
      <c r="U135" s="8"/>
      <c r="V135" s="8"/>
      <c r="W135" s="8"/>
      <c r="X135" s="8"/>
      <c r="Y135" s="8"/>
      <c r="Z135" s="8"/>
      <c r="AA135" s="8"/>
      <c r="AB135" s="8"/>
      <c r="AC135" s="8"/>
    </row>
    <row r="136" spans="1:29" ht="14.4">
      <c r="A136" s="58"/>
      <c r="B136" s="69">
        <v>106</v>
      </c>
      <c r="C136" s="43" t="s">
        <v>332</v>
      </c>
      <c r="D136" s="69">
        <v>1.0182337649086199</v>
      </c>
      <c r="E136" s="43">
        <v>0.59801364127090695</v>
      </c>
      <c r="F136" s="71">
        <f t="shared" si="2"/>
        <v>59.801364127090693</v>
      </c>
      <c r="G136" s="84">
        <f t="shared" si="3"/>
        <v>611.76795502013783</v>
      </c>
      <c r="H136" s="43"/>
      <c r="I136" s="8"/>
      <c r="J136" s="8"/>
      <c r="K136" s="8"/>
      <c r="L136" s="8"/>
      <c r="M136" s="8"/>
      <c r="N136" s="8"/>
      <c r="O136" s="8"/>
      <c r="P136" s="8"/>
      <c r="Q136" s="8"/>
      <c r="R136" s="8"/>
      <c r="S136" s="8"/>
      <c r="T136" s="8"/>
      <c r="U136" s="8"/>
      <c r="V136" s="8"/>
      <c r="W136" s="8"/>
      <c r="X136" s="8"/>
      <c r="Y136" s="8"/>
      <c r="Z136" s="8"/>
      <c r="AA136" s="8"/>
      <c r="AB136" s="8"/>
      <c r="AC136" s="8"/>
    </row>
    <row r="137" spans="1:29" ht="14.4">
      <c r="A137" s="58"/>
      <c r="B137" s="69">
        <v>107</v>
      </c>
      <c r="C137" s="43" t="s">
        <v>333</v>
      </c>
      <c r="D137" s="69">
        <v>1.09131592788748</v>
      </c>
      <c r="E137" s="43">
        <v>0.60563626639249102</v>
      </c>
      <c r="F137" s="71">
        <f t="shared" si="2"/>
        <v>60.563626639249101</v>
      </c>
      <c r="G137" s="84">
        <f t="shared" si="3"/>
        <v>619.56590051951832</v>
      </c>
      <c r="H137" s="43"/>
      <c r="I137" s="8"/>
      <c r="J137" s="8"/>
      <c r="K137" s="8"/>
      <c r="L137" s="8"/>
      <c r="M137" s="8"/>
      <c r="N137" s="8"/>
      <c r="O137" s="8"/>
      <c r="P137" s="8"/>
      <c r="Q137" s="8"/>
      <c r="R137" s="8"/>
      <c r="S137" s="8"/>
      <c r="T137" s="8"/>
      <c r="U137" s="8"/>
      <c r="V137" s="8"/>
      <c r="W137" s="8"/>
      <c r="X137" s="8"/>
      <c r="Y137" s="8"/>
      <c r="Z137" s="8"/>
      <c r="AA137" s="8"/>
      <c r="AB137" s="8"/>
      <c r="AC137" s="8"/>
    </row>
    <row r="138" spans="1:29" ht="14.4">
      <c r="A138" s="58"/>
      <c r="B138" s="69">
        <v>108</v>
      </c>
      <c r="C138" s="43" t="s">
        <v>334</v>
      </c>
      <c r="D138" s="69">
        <v>1.16964345075297</v>
      </c>
      <c r="E138" s="43">
        <v>0.61326369242196399</v>
      </c>
      <c r="F138" s="71">
        <f t="shared" si="2"/>
        <v>61.3263692421964</v>
      </c>
      <c r="G138" s="84">
        <f t="shared" si="3"/>
        <v>627.3687573476692</v>
      </c>
      <c r="H138" s="43"/>
      <c r="I138" s="8"/>
      <c r="J138" s="8"/>
      <c r="K138" s="8"/>
      <c r="L138" s="8"/>
      <c r="M138" s="8"/>
      <c r="N138" s="8"/>
      <c r="O138" s="8"/>
      <c r="P138" s="8"/>
      <c r="Q138" s="8"/>
      <c r="R138" s="8"/>
      <c r="S138" s="8"/>
      <c r="T138" s="8"/>
      <c r="U138" s="8"/>
      <c r="V138" s="8"/>
      <c r="W138" s="8"/>
      <c r="X138" s="8"/>
      <c r="Y138" s="8"/>
      <c r="Z138" s="8"/>
      <c r="AA138" s="8"/>
      <c r="AB138" s="8"/>
      <c r="AC138" s="8"/>
    </row>
    <row r="139" spans="1:29" ht="14.4">
      <c r="A139" s="58"/>
      <c r="B139" s="69">
        <v>109</v>
      </c>
      <c r="C139" s="43" t="s">
        <v>335</v>
      </c>
      <c r="D139" s="69">
        <v>1.2535928111464101</v>
      </c>
      <c r="E139" s="43">
        <v>0.62089560325801196</v>
      </c>
      <c r="F139" s="71">
        <f t="shared" si="2"/>
        <v>62.089560325801195</v>
      </c>
      <c r="G139" s="84">
        <f t="shared" si="3"/>
        <v>635.17620213294629</v>
      </c>
      <c r="H139" s="43"/>
      <c r="I139" s="8"/>
      <c r="J139" s="8"/>
      <c r="K139" s="8"/>
      <c r="L139" s="8"/>
      <c r="M139" s="8"/>
      <c r="N139" s="8"/>
      <c r="O139" s="8"/>
      <c r="P139" s="8"/>
      <c r="Q139" s="8"/>
      <c r="R139" s="8"/>
      <c r="S139" s="8"/>
      <c r="T139" s="8"/>
      <c r="U139" s="8"/>
      <c r="V139" s="8"/>
      <c r="W139" s="8"/>
      <c r="X139" s="8"/>
      <c r="Y139" s="8"/>
      <c r="Z139" s="8"/>
      <c r="AA139" s="8"/>
      <c r="AB139" s="8"/>
      <c r="AC139" s="8"/>
    </row>
    <row r="140" spans="1:29" ht="14.4">
      <c r="A140" s="58"/>
      <c r="B140" s="69">
        <v>110</v>
      </c>
      <c r="C140" s="43" t="s">
        <v>336</v>
      </c>
      <c r="D140" s="69">
        <v>1.3435675078130001</v>
      </c>
      <c r="E140" s="43">
        <v>0.62853170343629705</v>
      </c>
      <c r="F140" s="71">
        <f t="shared" si="2"/>
        <v>62.853170343629706</v>
      </c>
      <c r="G140" s="84">
        <f t="shared" si="3"/>
        <v>642.98793261533183</v>
      </c>
      <c r="H140" s="43"/>
      <c r="I140" s="8"/>
      <c r="J140" s="8"/>
      <c r="K140" s="8"/>
      <c r="L140" s="8"/>
      <c r="M140" s="8"/>
      <c r="N140" s="8"/>
      <c r="O140" s="8"/>
      <c r="P140" s="8"/>
      <c r="Q140" s="8"/>
      <c r="R140" s="8"/>
      <c r="S140" s="8"/>
      <c r="T140" s="8"/>
      <c r="U140" s="8"/>
      <c r="V140" s="8"/>
      <c r="W140" s="8"/>
      <c r="X140" s="8"/>
      <c r="Y140" s="8"/>
      <c r="Z140" s="8"/>
      <c r="AA140" s="8"/>
      <c r="AB140" s="8"/>
      <c r="AC140" s="8"/>
    </row>
    <row r="141" spans="1:29" ht="14.4">
      <c r="A141" s="58"/>
      <c r="B141" s="69">
        <v>111</v>
      </c>
      <c r="C141" s="43" t="s">
        <v>337</v>
      </c>
      <c r="D141" s="69">
        <v>1.44</v>
      </c>
      <c r="E141" s="43">
        <v>0.63617171645677495</v>
      </c>
      <c r="F141" s="71">
        <f t="shared" si="2"/>
        <v>63.617171645677494</v>
      </c>
      <c r="G141" s="84">
        <f t="shared" si="3"/>
        <v>650.80366593528072</v>
      </c>
      <c r="H141" s="43"/>
      <c r="I141" s="8"/>
      <c r="J141" s="8"/>
      <c r="K141" s="8"/>
      <c r="L141" s="8"/>
      <c r="M141" s="8"/>
      <c r="N141" s="8"/>
      <c r="O141" s="8"/>
      <c r="P141" s="8"/>
      <c r="Q141" s="8"/>
      <c r="R141" s="8"/>
      <c r="S141" s="8"/>
      <c r="T141" s="8"/>
      <c r="U141" s="8"/>
      <c r="V141" s="8"/>
      <c r="W141" s="8"/>
      <c r="X141" s="8"/>
      <c r="Y141" s="8"/>
      <c r="Z141" s="8"/>
      <c r="AA141" s="8"/>
      <c r="AB141" s="8"/>
      <c r="AC141" s="8"/>
    </row>
    <row r="142" spans="1:29" ht="14.4">
      <c r="A142" s="58"/>
      <c r="B142" s="69">
        <v>112</v>
      </c>
      <c r="C142" s="43" t="s">
        <v>338</v>
      </c>
      <c r="D142" s="69">
        <v>1.5433537860522599</v>
      </c>
      <c r="E142" s="43">
        <v>0.64381538395974602</v>
      </c>
      <c r="F142" s="71">
        <f t="shared" si="2"/>
        <v>64.381538395974601</v>
      </c>
      <c r="G142" s="84">
        <f t="shared" si="3"/>
        <v>658.62313779082024</v>
      </c>
      <c r="H142" s="43"/>
      <c r="I142" s="8"/>
      <c r="J142" s="8"/>
      <c r="K142" s="8"/>
      <c r="L142" s="8"/>
      <c r="M142" s="8"/>
      <c r="N142" s="8"/>
      <c r="O142" s="8"/>
      <c r="P142" s="8"/>
      <c r="Q142" s="8"/>
      <c r="R142" s="8"/>
      <c r="S142" s="8"/>
      <c r="T142" s="8"/>
      <c r="U142" s="8"/>
      <c r="V142" s="8"/>
      <c r="W142" s="8"/>
      <c r="X142" s="8"/>
      <c r="Y142" s="8"/>
      <c r="Z142" s="8"/>
      <c r="AA142" s="8"/>
      <c r="AB142" s="8"/>
      <c r="AC142" s="8"/>
    </row>
    <row r="143" spans="1:29" ht="14.4">
      <c r="A143" s="58"/>
      <c r="B143" s="69">
        <v>113</v>
      </c>
      <c r="C143" s="43" t="s">
        <v>339</v>
      </c>
      <c r="D143" s="69">
        <v>1.65412563119573</v>
      </c>
      <c r="E143" s="43">
        <v>0.65146246435445598</v>
      </c>
      <c r="F143" s="71">
        <f t="shared" si="2"/>
        <v>65.146246435445605</v>
      </c>
      <c r="G143" s="84">
        <f t="shared" si="3"/>
        <v>666.44610103460843</v>
      </c>
      <c r="H143" s="43"/>
      <c r="I143" s="8"/>
      <c r="J143" s="8"/>
      <c r="K143" s="8"/>
      <c r="L143" s="8"/>
      <c r="M143" s="8"/>
      <c r="N143" s="8"/>
      <c r="O143" s="8"/>
      <c r="P143" s="8"/>
      <c r="Q143" s="8"/>
      <c r="R143" s="8"/>
      <c r="S143" s="8"/>
      <c r="T143" s="8"/>
      <c r="U143" s="8"/>
      <c r="V143" s="8"/>
      <c r="W143" s="8"/>
      <c r="X143" s="8"/>
      <c r="Y143" s="8"/>
      <c r="Z143" s="8"/>
      <c r="AA143" s="8"/>
      <c r="AB143" s="8"/>
      <c r="AC143" s="8"/>
    </row>
    <row r="144" spans="1:29" ht="14.4">
      <c r="A144" s="58"/>
      <c r="B144" s="69">
        <v>114</v>
      </c>
      <c r="C144" s="43" t="s">
        <v>340</v>
      </c>
      <c r="D144" s="69">
        <v>1.77284795521667</v>
      </c>
      <c r="E144" s="43">
        <v>0.65911273185449404</v>
      </c>
      <c r="F144" s="71">
        <f t="shared" si="2"/>
        <v>65.911273185449403</v>
      </c>
      <c r="G144" s="84">
        <f t="shared" si="3"/>
        <v>674.27232468714737</v>
      </c>
      <c r="H144" s="43"/>
      <c r="I144" s="8"/>
      <c r="J144" s="8"/>
      <c r="K144" s="8"/>
      <c r="L144" s="8"/>
      <c r="M144" s="8"/>
      <c r="N144" s="8"/>
      <c r="O144" s="8"/>
      <c r="P144" s="8"/>
      <c r="Q144" s="8"/>
      <c r="R144" s="8"/>
      <c r="S144" s="8"/>
      <c r="T144" s="8"/>
      <c r="U144" s="8"/>
      <c r="V144" s="8"/>
      <c r="W144" s="8"/>
      <c r="X144" s="8"/>
      <c r="Y144" s="8"/>
      <c r="Z144" s="8"/>
      <c r="AA144" s="8"/>
      <c r="AB144" s="8"/>
      <c r="AC144" s="8"/>
    </row>
    <row r="145" spans="1:29" ht="14.4">
      <c r="A145" s="58"/>
      <c r="B145" s="69">
        <v>115</v>
      </c>
      <c r="C145" s="43" t="s">
        <v>341</v>
      </c>
      <c r="D145" s="69">
        <v>1.90009139151296</v>
      </c>
      <c r="E145" s="43">
        <v>0.66676597546046601</v>
      </c>
      <c r="F145" s="71">
        <f t="shared" si="2"/>
        <v>66.676597546046594</v>
      </c>
      <c r="G145" s="84">
        <f t="shared" si="3"/>
        <v>682.10159289605667</v>
      </c>
      <c r="H145" s="43"/>
      <c r="I145" s="8"/>
      <c r="J145" s="8"/>
      <c r="K145" s="8"/>
      <c r="L145" s="8"/>
      <c r="M145" s="8"/>
      <c r="N145" s="8"/>
      <c r="O145" s="8"/>
      <c r="P145" s="8"/>
      <c r="Q145" s="8"/>
      <c r="R145" s="8"/>
      <c r="S145" s="8"/>
      <c r="T145" s="8"/>
      <c r="U145" s="8"/>
      <c r="V145" s="8"/>
      <c r="W145" s="8"/>
      <c r="X145" s="8"/>
      <c r="Y145" s="8"/>
      <c r="Z145" s="8"/>
      <c r="AA145" s="8"/>
      <c r="AB145" s="8"/>
      <c r="AC145" s="8"/>
    </row>
    <row r="146" spans="1:29" ht="14.4">
      <c r="A146" s="58"/>
      <c r="B146" s="69">
        <v>116</v>
      </c>
      <c r="C146" s="43" t="s">
        <v>342</v>
      </c>
      <c r="D146" s="69">
        <v>2.0364675298172501</v>
      </c>
      <c r="E146" s="43">
        <v>0.67442199786151402</v>
      </c>
      <c r="F146" s="71">
        <f t="shared" si="2"/>
        <v>67.442199786151406</v>
      </c>
      <c r="G146" s="84">
        <f t="shared" si="3"/>
        <v>689.93370381232887</v>
      </c>
      <c r="H146" s="43"/>
      <c r="I146" s="8"/>
      <c r="J146" s="8"/>
      <c r="K146" s="8"/>
      <c r="L146" s="8"/>
      <c r="M146" s="8"/>
      <c r="N146" s="8"/>
      <c r="O146" s="8"/>
      <c r="P146" s="8"/>
      <c r="Q146" s="8"/>
      <c r="R146" s="8"/>
      <c r="S146" s="8"/>
      <c r="T146" s="8"/>
      <c r="U146" s="8"/>
      <c r="V146" s="8"/>
      <c r="W146" s="8"/>
      <c r="X146" s="8"/>
      <c r="Y146" s="8"/>
      <c r="Z146" s="8"/>
      <c r="AA146" s="8"/>
      <c r="AB146" s="8"/>
      <c r="AC146" s="8"/>
    </row>
    <row r="147" spans="1:29" ht="14.4">
      <c r="A147" s="58"/>
      <c r="B147" s="69">
        <v>117</v>
      </c>
      <c r="C147" s="43" t="s">
        <v>343</v>
      </c>
      <c r="D147" s="69">
        <v>2.1826318557749702</v>
      </c>
      <c r="E147" s="43">
        <v>0.68208061486721305</v>
      </c>
      <c r="F147" s="71">
        <f t="shared" si="2"/>
        <v>68.208061486721306</v>
      </c>
      <c r="G147" s="84">
        <f t="shared" si="3"/>
        <v>697.76846900915893</v>
      </c>
      <c r="H147" s="43"/>
      <c r="I147" s="8"/>
      <c r="J147" s="8"/>
      <c r="K147" s="8"/>
      <c r="L147" s="8"/>
      <c r="M147" s="8"/>
      <c r="N147" s="8"/>
      <c r="O147" s="8"/>
      <c r="P147" s="8"/>
      <c r="Q147" s="8"/>
      <c r="R147" s="8"/>
      <c r="S147" s="8"/>
      <c r="T147" s="8"/>
      <c r="U147" s="8"/>
      <c r="V147" s="8"/>
      <c r="W147" s="8"/>
      <c r="X147" s="8"/>
      <c r="Y147" s="8"/>
      <c r="Z147" s="8"/>
      <c r="AA147" s="8"/>
      <c r="AB147" s="8"/>
      <c r="AC147" s="8"/>
    </row>
    <row r="148" spans="1:29" ht="14.4">
      <c r="A148" s="58"/>
      <c r="B148" s="69">
        <v>118</v>
      </c>
      <c r="C148" s="43" t="s">
        <v>344</v>
      </c>
      <c r="D148" s="69">
        <v>2.3392869015059499</v>
      </c>
      <c r="E148" s="43">
        <v>0.68974165430358902</v>
      </c>
      <c r="F148" s="71">
        <f t="shared" si="2"/>
        <v>68.974165430358909</v>
      </c>
      <c r="G148" s="84">
        <f t="shared" si="3"/>
        <v>705.60571235257157</v>
      </c>
      <c r="H148" s="43"/>
      <c r="I148" s="8"/>
      <c r="J148" s="8"/>
      <c r="K148" s="8"/>
      <c r="L148" s="8"/>
      <c r="M148" s="8"/>
      <c r="N148" s="8"/>
      <c r="O148" s="8"/>
      <c r="P148" s="8"/>
      <c r="Q148" s="8"/>
      <c r="R148" s="8"/>
      <c r="S148" s="8"/>
      <c r="T148" s="8"/>
      <c r="U148" s="8"/>
      <c r="V148" s="8"/>
      <c r="W148" s="8"/>
      <c r="X148" s="8"/>
      <c r="Y148" s="8"/>
      <c r="Z148" s="8"/>
      <c r="AA148" s="8"/>
      <c r="AB148" s="8"/>
      <c r="AC148" s="8"/>
    </row>
    <row r="149" spans="1:29" ht="14.4">
      <c r="A149" s="58"/>
      <c r="B149" s="69">
        <v>119</v>
      </c>
      <c r="C149" s="43" t="s">
        <v>345</v>
      </c>
      <c r="D149" s="69">
        <v>2.5071856222928299</v>
      </c>
      <c r="E149" s="43">
        <v>0.69740495527260304</v>
      </c>
      <c r="F149" s="71">
        <f t="shared" si="2"/>
        <v>69.740495527260308</v>
      </c>
      <c r="G149" s="84">
        <f t="shared" si="3"/>
        <v>713.44526924387287</v>
      </c>
      <c r="H149" s="43"/>
      <c r="I149" s="8"/>
      <c r="J149" s="8"/>
      <c r="K149" s="8"/>
      <c r="L149" s="8"/>
      <c r="M149" s="8"/>
      <c r="N149" s="8"/>
      <c r="O149" s="8"/>
      <c r="P149" s="8"/>
      <c r="Q149" s="8"/>
      <c r="R149" s="8"/>
      <c r="S149" s="8"/>
      <c r="T149" s="8"/>
      <c r="U149" s="8"/>
      <c r="V149" s="8"/>
      <c r="W149" s="8"/>
      <c r="X149" s="8"/>
      <c r="Y149" s="8"/>
      <c r="Z149" s="8"/>
      <c r="AA149" s="8"/>
      <c r="AB149" s="8"/>
      <c r="AC149" s="8"/>
    </row>
    <row r="150" spans="1:29" ht="14.4">
      <c r="A150" s="58"/>
      <c r="B150" s="69">
        <v>120</v>
      </c>
      <c r="C150" s="43" t="s">
        <v>346</v>
      </c>
      <c r="D150" s="69">
        <v>2.6871350156260001</v>
      </c>
      <c r="E150" s="43">
        <v>0.70507036764067199</v>
      </c>
      <c r="F150" s="71">
        <f t="shared" si="2"/>
        <v>70.507036764067195</v>
      </c>
      <c r="G150" s="84">
        <f t="shared" si="3"/>
        <v>721.28698609640742</v>
      </c>
      <c r="H150" s="43"/>
      <c r="I150" s="8"/>
      <c r="J150" s="8"/>
      <c r="K150" s="8"/>
      <c r="L150" s="8"/>
      <c r="M150" s="8"/>
      <c r="N150" s="8"/>
      <c r="O150" s="8"/>
      <c r="P150" s="8"/>
      <c r="Q150" s="8"/>
      <c r="R150" s="8"/>
      <c r="S150" s="8"/>
      <c r="T150" s="8"/>
      <c r="U150" s="8"/>
      <c r="V150" s="8"/>
      <c r="W150" s="8"/>
      <c r="X150" s="8"/>
      <c r="Y150" s="8"/>
      <c r="Z150" s="8"/>
      <c r="AA150" s="8"/>
      <c r="AB150" s="8"/>
      <c r="AC150" s="8"/>
    </row>
    <row r="151" spans="1:29" ht="14.4">
      <c r="A151" s="58"/>
      <c r="B151" s="69">
        <v>121</v>
      </c>
      <c r="C151" s="43" t="s">
        <v>347</v>
      </c>
      <c r="D151" s="69">
        <v>2.88</v>
      </c>
      <c r="E151" s="43">
        <v>0.71273775095960101</v>
      </c>
      <c r="F151" s="71">
        <f t="shared" si="2"/>
        <v>71.273775095960104</v>
      </c>
      <c r="G151" s="84">
        <f t="shared" si="3"/>
        <v>729.13071923167183</v>
      </c>
      <c r="H151" s="43"/>
      <c r="I151" s="8"/>
      <c r="J151" s="8"/>
      <c r="K151" s="8"/>
      <c r="L151" s="8"/>
      <c r="M151" s="8"/>
      <c r="N151" s="8"/>
      <c r="O151" s="8"/>
      <c r="P151" s="8"/>
      <c r="Q151" s="8"/>
      <c r="R151" s="8"/>
      <c r="S151" s="8"/>
      <c r="T151" s="8"/>
      <c r="U151" s="8"/>
      <c r="V151" s="8"/>
      <c r="W151" s="8"/>
      <c r="X151" s="8"/>
      <c r="Y151" s="8"/>
      <c r="Z151" s="8"/>
      <c r="AA151" s="8"/>
      <c r="AB151" s="8"/>
      <c r="AC151" s="8"/>
    </row>
    <row r="152" spans="1:29" ht="14.4">
      <c r="A152" s="58"/>
      <c r="B152" s="69">
        <v>122</v>
      </c>
      <c r="C152" s="43" t="s">
        <v>348</v>
      </c>
      <c r="D152" s="69">
        <v>3.0867075721045198</v>
      </c>
      <c r="E152" s="43">
        <v>0.72040697420776501</v>
      </c>
      <c r="F152" s="71">
        <f t="shared" si="2"/>
        <v>72.040697420776496</v>
      </c>
      <c r="G152" s="84">
        <f t="shared" si="3"/>
        <v>736.97633461454359</v>
      </c>
      <c r="H152" s="43"/>
      <c r="I152" s="8"/>
      <c r="J152" s="8"/>
      <c r="K152" s="8"/>
      <c r="L152" s="8"/>
      <c r="M152" s="8"/>
      <c r="N152" s="8"/>
      <c r="O152" s="8"/>
      <c r="P152" s="8"/>
      <c r="Q152" s="8"/>
      <c r="R152" s="8"/>
      <c r="S152" s="8"/>
      <c r="T152" s="8"/>
      <c r="U152" s="8"/>
      <c r="V152" s="8"/>
      <c r="W152" s="8"/>
      <c r="X152" s="8"/>
      <c r="Y152" s="8"/>
      <c r="Z152" s="8"/>
      <c r="AA152" s="8"/>
      <c r="AB152" s="8"/>
      <c r="AC152" s="8"/>
    </row>
    <row r="153" spans="1:29" ht="14.4">
      <c r="A153" s="58"/>
      <c r="B153" s="69">
        <v>123</v>
      </c>
      <c r="C153" s="43" t="s">
        <v>349</v>
      </c>
      <c r="D153" s="69">
        <v>3.3082512623914599</v>
      </c>
      <c r="E153" s="43">
        <v>0.72807791495094998</v>
      </c>
      <c r="F153" s="71">
        <f t="shared" si="2"/>
        <v>72.807791495095003</v>
      </c>
      <c r="G153" s="84">
        <f t="shared" si="3"/>
        <v>744.8237069948218</v>
      </c>
      <c r="H153" s="43"/>
      <c r="I153" s="8"/>
      <c r="J153" s="8"/>
      <c r="K153" s="8"/>
      <c r="L153" s="8"/>
      <c r="M153" s="8"/>
      <c r="N153" s="8"/>
      <c r="O153" s="8"/>
      <c r="P153" s="8"/>
      <c r="Q153" s="8"/>
      <c r="R153" s="8"/>
      <c r="S153" s="8"/>
      <c r="T153" s="8"/>
      <c r="U153" s="8"/>
      <c r="V153" s="8"/>
      <c r="W153" s="8"/>
      <c r="X153" s="8"/>
      <c r="Y153" s="8"/>
      <c r="Z153" s="8"/>
      <c r="AA153" s="8"/>
      <c r="AB153" s="8"/>
      <c r="AC153" s="8"/>
    </row>
    <row r="154" spans="1:29" ht="14.4">
      <c r="A154" s="58"/>
      <c r="B154" s="69">
        <v>124</v>
      </c>
      <c r="C154" s="43" t="s">
        <v>350</v>
      </c>
      <c r="D154" s="69">
        <v>3.5456959104333499</v>
      </c>
      <c r="E154" s="43">
        <v>0.73575045888192803</v>
      </c>
      <c r="F154" s="71">
        <f t="shared" si="2"/>
        <v>73.575045888192804</v>
      </c>
      <c r="G154" s="84">
        <f t="shared" si="3"/>
        <v>752.67271943621233</v>
      </c>
      <c r="H154" s="43"/>
      <c r="I154" s="8"/>
      <c r="J154" s="8"/>
      <c r="K154" s="8"/>
      <c r="L154" s="8"/>
      <c r="M154" s="8"/>
      <c r="N154" s="8"/>
      <c r="O154" s="8"/>
      <c r="P154" s="8"/>
      <c r="Q154" s="8"/>
      <c r="R154" s="8"/>
      <c r="S154" s="8"/>
      <c r="T154" s="8"/>
      <c r="U154" s="8"/>
      <c r="V154" s="8"/>
      <c r="W154" s="8"/>
      <c r="X154" s="8"/>
      <c r="Y154" s="8"/>
      <c r="Z154" s="8"/>
      <c r="AA154" s="8"/>
      <c r="AB154" s="8"/>
      <c r="AC154" s="8"/>
    </row>
    <row r="155" spans="1:29" ht="14.4">
      <c r="A155" s="58"/>
      <c r="B155" s="69">
        <v>125</v>
      </c>
      <c r="C155" s="43" t="s">
        <v>351</v>
      </c>
      <c r="D155" s="69">
        <v>3.8001827830259298</v>
      </c>
      <c r="E155" s="43">
        <v>0.743424499249555</v>
      </c>
      <c r="F155" s="71">
        <f t="shared" si="2"/>
        <v>74.342449924955503</v>
      </c>
      <c r="G155" s="84">
        <f t="shared" si="3"/>
        <v>760.52326273229482</v>
      </c>
      <c r="H155" s="43"/>
      <c r="I155" s="8"/>
      <c r="J155" s="8"/>
      <c r="K155" s="8"/>
      <c r="L155" s="8"/>
      <c r="M155" s="8"/>
      <c r="N155" s="8"/>
      <c r="O155" s="8"/>
      <c r="P155" s="8"/>
      <c r="Q155" s="8"/>
      <c r="R155" s="8"/>
      <c r="S155" s="8"/>
      <c r="T155" s="8"/>
      <c r="U155" s="8"/>
      <c r="V155" s="8"/>
      <c r="W155" s="8"/>
      <c r="X155" s="8"/>
      <c r="Y155" s="8"/>
      <c r="Z155" s="8"/>
      <c r="AA155" s="8"/>
      <c r="AB155" s="8"/>
      <c r="AC155" s="8"/>
    </row>
    <row r="156" spans="1:29" ht="14.4">
      <c r="A156" s="58"/>
      <c r="B156" s="69">
        <v>126</v>
      </c>
      <c r="C156" s="43" t="s">
        <v>352</v>
      </c>
      <c r="D156" s="69">
        <v>4.07293505963451</v>
      </c>
      <c r="E156" s="43">
        <v>0.751099936354233</v>
      </c>
      <c r="F156" s="71">
        <f t="shared" si="2"/>
        <v>75.109993635423294</v>
      </c>
      <c r="G156" s="84">
        <f t="shared" si="3"/>
        <v>768.3752348903804</v>
      </c>
      <c r="H156" s="43"/>
      <c r="I156" s="8"/>
      <c r="J156" s="8"/>
      <c r="K156" s="8"/>
      <c r="L156" s="8"/>
      <c r="M156" s="8"/>
      <c r="N156" s="8"/>
      <c r="O156" s="8"/>
      <c r="P156" s="8"/>
      <c r="Q156" s="8"/>
      <c r="R156" s="8"/>
      <c r="S156" s="8"/>
      <c r="T156" s="8"/>
      <c r="U156" s="8"/>
      <c r="V156" s="8"/>
      <c r="W156" s="8"/>
      <c r="X156" s="8"/>
      <c r="Y156" s="8"/>
      <c r="Z156" s="8"/>
      <c r="AA156" s="8"/>
      <c r="AB156" s="8"/>
      <c r="AC156" s="8"/>
    </row>
    <row r="157" spans="1:29" ht="14.4">
      <c r="A157" s="58"/>
      <c r="B157" s="69">
        <v>127</v>
      </c>
      <c r="C157" s="43" t="s">
        <v>353</v>
      </c>
      <c r="D157" s="69">
        <v>4.3652637115499404</v>
      </c>
      <c r="E157" s="43">
        <v>0.75877667711215702</v>
      </c>
      <c r="F157" s="71">
        <f t="shared" si="2"/>
        <v>75.877667711215707</v>
      </c>
      <c r="G157" s="84">
        <f t="shared" si="3"/>
        <v>776.22854068573668</v>
      </c>
      <c r="H157" s="43"/>
      <c r="I157" s="8"/>
      <c r="J157" s="8"/>
      <c r="K157" s="8"/>
      <c r="L157" s="8"/>
      <c r="M157" s="8"/>
      <c r="N157" s="8"/>
      <c r="O157" s="8"/>
      <c r="P157" s="8"/>
      <c r="Q157" s="8"/>
      <c r="R157" s="8"/>
      <c r="S157" s="8"/>
      <c r="T157" s="8"/>
      <c r="U157" s="8"/>
      <c r="V157" s="8"/>
      <c r="W157" s="8"/>
      <c r="X157" s="8"/>
      <c r="Y157" s="8"/>
      <c r="Z157" s="8"/>
      <c r="AA157" s="8"/>
      <c r="AB157" s="8"/>
      <c r="AC157" s="8"/>
    </row>
    <row r="158" spans="1:29" ht="14.4">
      <c r="A158" s="58"/>
      <c r="B158" s="69">
        <v>128</v>
      </c>
      <c r="C158" s="43" t="s">
        <v>354</v>
      </c>
      <c r="D158" s="69">
        <v>4.6785738030119104</v>
      </c>
      <c r="E158" s="43">
        <v>0.76645463461655905</v>
      </c>
      <c r="F158" s="71">
        <f t="shared" si="2"/>
        <v>76.645463461655908</v>
      </c>
      <c r="G158" s="84">
        <f t="shared" si="3"/>
        <v>784.08309121273987</v>
      </c>
      <c r="H158" s="43"/>
      <c r="I158" s="8"/>
      <c r="J158" s="8"/>
      <c r="K158" s="8"/>
      <c r="L158" s="8"/>
      <c r="M158" s="8"/>
      <c r="N158" s="8"/>
      <c r="O158" s="8"/>
      <c r="P158" s="8"/>
      <c r="Q158" s="8"/>
      <c r="R158" s="8"/>
      <c r="S158" s="8"/>
      <c r="T158" s="8"/>
      <c r="U158" s="8"/>
      <c r="V158" s="8"/>
      <c r="W158" s="8"/>
      <c r="X158" s="8"/>
      <c r="Y158" s="8"/>
      <c r="Z158" s="8"/>
      <c r="AA158" s="8"/>
      <c r="AB158" s="8"/>
      <c r="AC158" s="8"/>
    </row>
    <row r="159" spans="1:29" ht="14.4">
      <c r="A159" s="58"/>
      <c r="B159" s="69">
        <v>129</v>
      </c>
      <c r="C159" s="43" t="s">
        <v>355</v>
      </c>
      <c r="D159" s="69">
        <v>5.0143712445856696</v>
      </c>
      <c r="E159" s="43">
        <v>0.77413372776703004</v>
      </c>
      <c r="F159" s="71">
        <f t="shared" si="2"/>
        <v>77.413372776703</v>
      </c>
      <c r="G159" s="84">
        <f t="shared" si="3"/>
        <v>791.93880350567179</v>
      </c>
      <c r="H159" s="43"/>
      <c r="I159" s="8"/>
      <c r="J159" s="8"/>
      <c r="K159" s="8"/>
      <c r="L159" s="8"/>
      <c r="M159" s="8"/>
      <c r="N159" s="8"/>
      <c r="O159" s="8"/>
      <c r="P159" s="8"/>
      <c r="Q159" s="8"/>
      <c r="R159" s="8"/>
      <c r="S159" s="8"/>
      <c r="T159" s="8"/>
      <c r="U159" s="8"/>
      <c r="V159" s="8"/>
      <c r="W159" s="8"/>
      <c r="X159" s="8"/>
      <c r="Y159" s="8"/>
      <c r="Z159" s="8"/>
      <c r="AA159" s="8"/>
      <c r="AB159" s="8"/>
      <c r="AC159" s="8"/>
    </row>
    <row r="160" spans="1:29" ht="14.4">
      <c r="A160" s="58"/>
      <c r="B160" s="69">
        <v>130</v>
      </c>
      <c r="C160" s="43" t="s">
        <v>356</v>
      </c>
      <c r="D160" s="69">
        <v>5.37427003125201</v>
      </c>
      <c r="E160" s="43">
        <v>0.78181388077234304</v>
      </c>
      <c r="F160" s="71">
        <f t="shared" si="2"/>
        <v>78.181388077234303</v>
      </c>
      <c r="G160" s="84">
        <f t="shared" si="3"/>
        <v>799.79560003010693</v>
      </c>
      <c r="H160" s="43"/>
      <c r="I160" s="8"/>
      <c r="J160" s="8"/>
      <c r="K160" s="8"/>
      <c r="L160" s="8"/>
      <c r="M160" s="8"/>
      <c r="N160" s="8"/>
      <c r="O160" s="8"/>
      <c r="P160" s="8"/>
      <c r="Q160" s="8"/>
      <c r="R160" s="8"/>
      <c r="S160" s="8"/>
      <c r="T160" s="8"/>
      <c r="U160" s="8"/>
      <c r="V160" s="8"/>
      <c r="W160" s="8"/>
      <c r="X160" s="8"/>
      <c r="Y160" s="8"/>
      <c r="Z160" s="8"/>
      <c r="AA160" s="8"/>
      <c r="AB160" s="8"/>
      <c r="AC160" s="8"/>
    </row>
    <row r="161" spans="1:29" ht="14.4">
      <c r="A161" s="58"/>
      <c r="B161" s="69">
        <v>131</v>
      </c>
      <c r="C161" s="43" t="s">
        <v>357</v>
      </c>
      <c r="D161" s="69">
        <v>5.76</v>
      </c>
      <c r="E161" s="43">
        <v>0.78949502296291196</v>
      </c>
      <c r="F161" s="71">
        <f t="shared" si="2"/>
        <v>78.9495022962912</v>
      </c>
      <c r="G161" s="84">
        <f t="shared" si="3"/>
        <v>807.65340849105894</v>
      </c>
      <c r="H161" s="43"/>
      <c r="I161" s="8"/>
      <c r="J161" s="8"/>
      <c r="K161" s="8"/>
      <c r="L161" s="8"/>
      <c r="M161" s="8"/>
      <c r="N161" s="8"/>
      <c r="O161" s="8"/>
      <c r="P161" s="8"/>
      <c r="Q161" s="8"/>
      <c r="R161" s="8"/>
      <c r="S161" s="8"/>
      <c r="T161" s="8"/>
      <c r="U161" s="8"/>
      <c r="V161" s="8"/>
      <c r="W161" s="8"/>
      <c r="X161" s="8"/>
      <c r="Y161" s="8"/>
      <c r="Z161" s="8"/>
      <c r="AA161" s="8"/>
      <c r="AB161" s="8"/>
      <c r="AC161" s="8"/>
    </row>
    <row r="162" spans="1:29" ht="14.4">
      <c r="A162" s="58"/>
      <c r="B162" s="69">
        <v>132</v>
      </c>
      <c r="C162" s="43" t="s">
        <v>358</v>
      </c>
      <c r="D162" s="69">
        <v>6.1734151442090397</v>
      </c>
      <c r="E162" s="43">
        <v>0.79717708829866496</v>
      </c>
      <c r="F162" s="71">
        <f t="shared" si="2"/>
        <v>79.717708829866496</v>
      </c>
      <c r="G162" s="84">
        <f t="shared" si="3"/>
        <v>815.51216132953425</v>
      </c>
      <c r="H162" s="43"/>
      <c r="I162" s="8"/>
      <c r="J162" s="8"/>
      <c r="K162" s="8"/>
      <c r="L162" s="8"/>
      <c r="M162" s="8"/>
      <c r="N162" s="8"/>
      <c r="O162" s="8"/>
      <c r="P162" s="8"/>
      <c r="Q162" s="8"/>
      <c r="R162" s="8"/>
      <c r="S162" s="8"/>
      <c r="T162" s="8"/>
      <c r="U162" s="8"/>
      <c r="V162" s="8"/>
      <c r="W162" s="8"/>
      <c r="X162" s="8"/>
      <c r="Y162" s="8"/>
      <c r="Z162" s="8"/>
      <c r="AA162" s="8"/>
      <c r="AB162" s="8"/>
      <c r="AC162" s="8"/>
    </row>
    <row r="163" spans="1:29" ht="14.4">
      <c r="A163" s="58"/>
      <c r="B163" s="69">
        <v>133</v>
      </c>
      <c r="C163" s="43" t="s">
        <v>359</v>
      </c>
      <c r="D163" s="69">
        <v>6.6165025247829199</v>
      </c>
      <c r="E163" s="43">
        <v>0.80486001517903305</v>
      </c>
      <c r="F163" s="71">
        <f t="shared" si="2"/>
        <v>80.486001517903304</v>
      </c>
      <c r="G163" s="84">
        <f t="shared" si="3"/>
        <v>823.37179552815076</v>
      </c>
      <c r="H163" s="43"/>
      <c r="I163" s="8"/>
      <c r="J163" s="8"/>
      <c r="K163" s="8"/>
      <c r="L163" s="8"/>
      <c r="M163" s="8"/>
      <c r="N163" s="8"/>
      <c r="O163" s="8"/>
      <c r="P163" s="8"/>
      <c r="Q163" s="8"/>
      <c r="R163" s="8"/>
      <c r="S163" s="8"/>
      <c r="T163" s="8"/>
      <c r="U163" s="8"/>
      <c r="V163" s="8"/>
      <c r="W163" s="8"/>
      <c r="X163" s="8"/>
      <c r="Y163" s="8"/>
      <c r="Z163" s="8"/>
      <c r="AA163" s="8"/>
      <c r="AB163" s="8"/>
      <c r="AC163" s="8"/>
    </row>
    <row r="164" spans="1:29" ht="14.4">
      <c r="A164" s="58"/>
      <c r="B164" s="69">
        <v>134</v>
      </c>
      <c r="C164" s="43" t="s">
        <v>360</v>
      </c>
      <c r="D164" s="69">
        <v>7.0913918208667104</v>
      </c>
      <c r="E164" s="43">
        <v>0.81254374606395996</v>
      </c>
      <c r="F164" s="71">
        <f t="shared" si="2"/>
        <v>81.254374606395999</v>
      </c>
      <c r="G164" s="84">
        <f t="shared" si="3"/>
        <v>831.23225222343103</v>
      </c>
      <c r="H164" s="43"/>
      <c r="I164" s="8"/>
      <c r="J164" s="8"/>
      <c r="K164" s="8"/>
      <c r="L164" s="8"/>
      <c r="M164" s="8"/>
      <c r="N164" s="8"/>
      <c r="O164" s="8"/>
      <c r="P164" s="8"/>
      <c r="Q164" s="8"/>
      <c r="R164" s="8"/>
      <c r="S164" s="8"/>
      <c r="T164" s="8"/>
      <c r="U164" s="8"/>
      <c r="V164" s="8"/>
      <c r="W164" s="8"/>
      <c r="X164" s="8"/>
      <c r="Y164" s="8"/>
      <c r="Z164" s="8"/>
      <c r="AA164" s="8"/>
      <c r="AB164" s="8"/>
      <c r="AC164" s="8"/>
    </row>
    <row r="165" spans="1:29" ht="14.4">
      <c r="A165" s="58"/>
      <c r="B165" s="69">
        <v>135</v>
      </c>
      <c r="C165" s="43" t="s">
        <v>361</v>
      </c>
      <c r="D165" s="69">
        <v>7.6003655660518703</v>
      </c>
      <c r="E165" s="43">
        <v>0.82022822727055</v>
      </c>
      <c r="F165" s="71">
        <f t="shared" si="2"/>
        <v>82.022822727055001</v>
      </c>
      <c r="G165" s="84">
        <f t="shared" si="3"/>
        <v>839.0934764977726</v>
      </c>
      <c r="H165" s="43"/>
      <c r="I165" s="8"/>
      <c r="J165" s="8"/>
      <c r="K165" s="8"/>
      <c r="L165" s="8"/>
      <c r="M165" s="8"/>
      <c r="N165" s="8"/>
      <c r="O165" s="8"/>
      <c r="P165" s="8"/>
      <c r="Q165" s="8"/>
      <c r="R165" s="8"/>
      <c r="S165" s="8"/>
      <c r="T165" s="8"/>
      <c r="U165" s="8"/>
      <c r="V165" s="8"/>
      <c r="W165" s="8"/>
      <c r="X165" s="8"/>
      <c r="Y165" s="8"/>
      <c r="Z165" s="8"/>
      <c r="AA165" s="8"/>
      <c r="AB165" s="8"/>
      <c r="AC165" s="8"/>
    </row>
    <row r="166" spans="1:29" ht="14.4">
      <c r="A166" s="58"/>
      <c r="B166" s="69">
        <v>136</v>
      </c>
      <c r="C166" s="43" t="s">
        <v>362</v>
      </c>
      <c r="D166" s="69">
        <v>8.1458701192690199</v>
      </c>
      <c r="E166" s="43">
        <v>0.82791340868535601</v>
      </c>
      <c r="F166" s="71">
        <f t="shared" si="2"/>
        <v>82.791340868535599</v>
      </c>
      <c r="G166" s="84">
        <f t="shared" si="3"/>
        <v>846.95541708511917</v>
      </c>
      <c r="H166" s="43"/>
      <c r="I166" s="8"/>
      <c r="J166" s="8"/>
      <c r="K166" s="8"/>
      <c r="L166" s="8"/>
      <c r="M166" s="8"/>
      <c r="N166" s="8"/>
      <c r="O166" s="8"/>
      <c r="P166" s="8"/>
      <c r="Q166" s="8"/>
      <c r="R166" s="8"/>
      <c r="S166" s="8"/>
      <c r="T166" s="8"/>
      <c r="U166" s="8"/>
      <c r="V166" s="8"/>
      <c r="W166" s="8"/>
      <c r="X166" s="8"/>
      <c r="Y166" s="8"/>
      <c r="Z166" s="8"/>
      <c r="AA166" s="8"/>
      <c r="AB166" s="8"/>
      <c r="AC166" s="8"/>
    </row>
    <row r="167" spans="1:29" ht="14.4">
      <c r="A167" s="58"/>
      <c r="B167" s="69">
        <v>137</v>
      </c>
      <c r="C167" s="43" t="s">
        <v>363</v>
      </c>
      <c r="D167" s="69">
        <v>8.7305274230998897</v>
      </c>
      <c r="E167" s="43">
        <v>0.83559924353801696</v>
      </c>
      <c r="F167" s="71">
        <f t="shared" si="2"/>
        <v>83.559924353801691</v>
      </c>
      <c r="G167" s="84">
        <f t="shared" si="3"/>
        <v>854.81802613939135</v>
      </c>
      <c r="H167" s="43"/>
      <c r="I167" s="8"/>
      <c r="J167" s="8"/>
      <c r="K167" s="8"/>
      <c r="L167" s="8"/>
      <c r="M167" s="8"/>
      <c r="N167" s="8"/>
      <c r="O167" s="8"/>
      <c r="P167" s="8"/>
      <c r="Q167" s="8"/>
      <c r="R167" s="8"/>
      <c r="S167" s="8"/>
      <c r="T167" s="8"/>
      <c r="U167" s="8"/>
      <c r="V167" s="8"/>
      <c r="W167" s="8"/>
      <c r="X167" s="8"/>
      <c r="Y167" s="8"/>
      <c r="Z167" s="8"/>
      <c r="AA167" s="8"/>
      <c r="AB167" s="8"/>
      <c r="AC167" s="8"/>
    </row>
    <row r="168" spans="1:29" ht="14.4">
      <c r="A168" s="58"/>
      <c r="B168" s="69">
        <v>138</v>
      </c>
      <c r="C168" s="43" t="s">
        <v>364</v>
      </c>
      <c r="D168" s="69">
        <v>9.3571476060238297</v>
      </c>
      <c r="E168" s="43">
        <v>0.84328568816365501</v>
      </c>
      <c r="F168" s="71">
        <f t="shared" si="2"/>
        <v>84.328568816365504</v>
      </c>
      <c r="G168" s="84">
        <f t="shared" si="3"/>
        <v>862.6812589914191</v>
      </c>
      <c r="H168" s="43"/>
      <c r="I168" s="8"/>
      <c r="J168" s="8"/>
      <c r="K168" s="8"/>
      <c r="L168" s="8"/>
      <c r="M168" s="8"/>
      <c r="N168" s="8"/>
      <c r="O168" s="8"/>
      <c r="P168" s="8"/>
      <c r="Q168" s="8"/>
      <c r="R168" s="8"/>
      <c r="S168" s="8"/>
      <c r="T168" s="8"/>
      <c r="U168" s="8"/>
      <c r="V168" s="8"/>
      <c r="W168" s="8"/>
      <c r="X168" s="8"/>
      <c r="Y168" s="8"/>
      <c r="Z168" s="8"/>
      <c r="AA168" s="8"/>
      <c r="AB168" s="8"/>
      <c r="AC168" s="8"/>
    </row>
    <row r="169" spans="1:29" ht="14.4">
      <c r="A169" s="58"/>
      <c r="B169" s="69">
        <v>139</v>
      </c>
      <c r="C169" s="43" t="s">
        <v>365</v>
      </c>
      <c r="D169" s="69">
        <v>10.0287424891713</v>
      </c>
      <c r="E169" s="43">
        <v>0.850972701824665</v>
      </c>
      <c r="F169" s="71">
        <f t="shared" si="2"/>
        <v>85.097270182466502</v>
      </c>
      <c r="G169" s="84">
        <f t="shared" si="3"/>
        <v>870.54507396663234</v>
      </c>
      <c r="H169" s="43"/>
      <c r="I169" s="8"/>
      <c r="J169" s="8"/>
      <c r="K169" s="8"/>
      <c r="L169" s="8"/>
      <c r="M169" s="8"/>
      <c r="N169" s="8"/>
      <c r="O169" s="8"/>
      <c r="P169" s="8"/>
      <c r="Q169" s="8"/>
      <c r="R169" s="8"/>
      <c r="S169" s="8"/>
      <c r="T169" s="8"/>
      <c r="U169" s="8"/>
      <c r="V169" s="8"/>
      <c r="W169" s="8"/>
      <c r="X169" s="8"/>
      <c r="Y169" s="8"/>
      <c r="Z169" s="8"/>
      <c r="AA169" s="8"/>
      <c r="AB169" s="8"/>
      <c r="AC169" s="8"/>
    </row>
    <row r="170" spans="1:29" ht="14.4">
      <c r="A170" s="58"/>
      <c r="B170" s="69">
        <v>140</v>
      </c>
      <c r="C170" s="43" t="s">
        <v>366</v>
      </c>
      <c r="D170" s="69">
        <v>10.748540062504</v>
      </c>
      <c r="E170" s="43">
        <v>0.858660246438122</v>
      </c>
      <c r="F170" s="71">
        <f t="shared" si="2"/>
        <v>85.866024643812196</v>
      </c>
      <c r="G170" s="84">
        <f t="shared" si="3"/>
        <v>878.40943210619878</v>
      </c>
      <c r="H170" s="43"/>
      <c r="I170" s="8"/>
      <c r="J170" s="8"/>
      <c r="K170" s="8"/>
      <c r="L170" s="8"/>
      <c r="M170" s="8"/>
      <c r="N170" s="8"/>
      <c r="O170" s="8"/>
      <c r="P170" s="8"/>
      <c r="Q170" s="8"/>
      <c r="R170" s="8"/>
      <c r="S170" s="8"/>
      <c r="T170" s="8"/>
      <c r="U170" s="8"/>
      <c r="V170" s="8"/>
      <c r="W170" s="8"/>
      <c r="X170" s="8"/>
      <c r="Y170" s="8"/>
      <c r="Z170" s="8"/>
      <c r="AA170" s="8"/>
      <c r="AB170" s="8"/>
      <c r="AC170" s="8"/>
    </row>
    <row r="171" spans="1:29" ht="14.4">
      <c r="A171" s="58"/>
      <c r="B171" s="69">
        <v>141</v>
      </c>
      <c r="C171" s="43" t="s">
        <v>367</v>
      </c>
      <c r="D171" s="69">
        <v>11.52</v>
      </c>
      <c r="E171" s="43">
        <v>0.86634828661622498</v>
      </c>
      <c r="F171" s="71">
        <f t="shared" si="2"/>
        <v>86.634828661622493</v>
      </c>
      <c r="G171" s="84">
        <f t="shared" si="3"/>
        <v>886.27429720839814</v>
      </c>
      <c r="H171" s="43"/>
      <c r="I171" s="8"/>
      <c r="J171" s="8"/>
      <c r="K171" s="8"/>
      <c r="L171" s="8"/>
      <c r="M171" s="8"/>
      <c r="N171" s="8"/>
      <c r="O171" s="8"/>
      <c r="P171" s="8"/>
      <c r="Q171" s="8"/>
      <c r="R171" s="8"/>
      <c r="S171" s="8"/>
      <c r="T171" s="8"/>
      <c r="U171" s="8"/>
      <c r="V171" s="8"/>
      <c r="W171" s="8"/>
      <c r="X171" s="8"/>
      <c r="Y171" s="8"/>
      <c r="Z171" s="8"/>
      <c r="AA171" s="8"/>
      <c r="AB171" s="8"/>
      <c r="AC171" s="8"/>
    </row>
    <row r="172" spans="1:29" ht="14.4">
      <c r="A172" s="58"/>
      <c r="B172" s="69">
        <v>142</v>
      </c>
      <c r="C172" s="43" t="s">
        <v>368</v>
      </c>
      <c r="D172" s="69">
        <v>12.346830288417999</v>
      </c>
      <c r="E172" s="43">
        <v>0.874036789161731</v>
      </c>
      <c r="F172" s="71">
        <f t="shared" si="2"/>
        <v>87.403678916173106</v>
      </c>
      <c r="G172" s="84">
        <f t="shared" si="3"/>
        <v>894.13963531245076</v>
      </c>
      <c r="H172" s="43"/>
      <c r="I172" s="8"/>
      <c r="J172" s="8"/>
      <c r="K172" s="8"/>
      <c r="L172" s="8"/>
      <c r="M172" s="8"/>
      <c r="N172" s="8"/>
      <c r="O172" s="8"/>
      <c r="P172" s="8"/>
      <c r="Q172" s="8"/>
      <c r="R172" s="8"/>
      <c r="S172" s="8"/>
      <c r="T172" s="8"/>
      <c r="U172" s="8"/>
      <c r="V172" s="8"/>
      <c r="W172" s="8"/>
      <c r="X172" s="8"/>
      <c r="Y172" s="8"/>
      <c r="Z172" s="8"/>
      <c r="AA172" s="8"/>
      <c r="AB172" s="8"/>
      <c r="AC172" s="8"/>
    </row>
    <row r="173" spans="1:29" ht="14.4">
      <c r="A173" s="58"/>
      <c r="B173" s="69">
        <v>143</v>
      </c>
      <c r="C173" s="43" t="s">
        <v>369</v>
      </c>
      <c r="D173" s="69">
        <v>13.233005049565801</v>
      </c>
      <c r="E173" s="43">
        <v>0.88172572314751696</v>
      </c>
      <c r="F173" s="71">
        <f t="shared" si="2"/>
        <v>88.17257231475169</v>
      </c>
      <c r="G173" s="84">
        <f t="shared" si="3"/>
        <v>902.00541477990987</v>
      </c>
      <c r="H173" s="43"/>
      <c r="I173" s="8"/>
      <c r="J173" s="8"/>
      <c r="K173" s="8"/>
      <c r="L173" s="8"/>
      <c r="M173" s="8"/>
      <c r="N173" s="8"/>
      <c r="O173" s="8"/>
      <c r="P173" s="8"/>
      <c r="Q173" s="8"/>
      <c r="R173" s="8"/>
      <c r="S173" s="8"/>
      <c r="T173" s="8"/>
      <c r="U173" s="8"/>
      <c r="V173" s="8"/>
      <c r="W173" s="8"/>
      <c r="X173" s="8"/>
      <c r="Y173" s="8"/>
      <c r="Z173" s="8"/>
      <c r="AA173" s="8"/>
      <c r="AB173" s="8"/>
      <c r="AC173" s="8"/>
    </row>
    <row r="174" spans="1:29" ht="14.4">
      <c r="A174" s="58"/>
      <c r="B174" s="69">
        <v>144</v>
      </c>
      <c r="C174" s="43" t="s">
        <v>370</v>
      </c>
      <c r="D174" s="69">
        <v>14.182783641733399</v>
      </c>
      <c r="E174" s="43">
        <v>0.88941505974151003</v>
      </c>
      <c r="F174" s="71">
        <f t="shared" si="2"/>
        <v>88.941505974150999</v>
      </c>
      <c r="G174" s="84">
        <f t="shared" si="3"/>
        <v>909.87160611556476</v>
      </c>
      <c r="H174" s="43"/>
      <c r="I174" s="8"/>
      <c r="J174" s="8"/>
      <c r="K174" s="8"/>
      <c r="L174" s="8"/>
      <c r="M174" s="8"/>
      <c r="N174" s="8"/>
      <c r="O174" s="8"/>
      <c r="P174" s="8"/>
      <c r="Q174" s="8"/>
      <c r="R174" s="8"/>
      <c r="S174" s="8"/>
      <c r="T174" s="8"/>
      <c r="U174" s="8"/>
      <c r="V174" s="8"/>
      <c r="W174" s="8"/>
      <c r="X174" s="8"/>
      <c r="Y174" s="8"/>
      <c r="Z174" s="8"/>
      <c r="AA174" s="8"/>
      <c r="AB174" s="8"/>
      <c r="AC174" s="8"/>
    </row>
    <row r="175" spans="1:29" ht="14.4">
      <c r="A175" s="58"/>
      <c r="B175" s="69">
        <v>145</v>
      </c>
      <c r="C175" s="43" t="s">
        <v>371</v>
      </c>
      <c r="D175" s="69">
        <v>15.2007311321037</v>
      </c>
      <c r="E175" s="43">
        <v>0.89710477204186601</v>
      </c>
      <c r="F175" s="71">
        <f t="shared" si="2"/>
        <v>89.710477204186603</v>
      </c>
      <c r="G175" s="84">
        <f t="shared" si="3"/>
        <v>917.73818179882892</v>
      </c>
      <c r="H175" s="43"/>
      <c r="I175" s="8"/>
      <c r="J175" s="8"/>
      <c r="K175" s="8"/>
      <c r="L175" s="8"/>
      <c r="M175" s="8"/>
      <c r="N175" s="8"/>
      <c r="O175" s="8"/>
      <c r="P175" s="8"/>
      <c r="Q175" s="8"/>
      <c r="R175" s="8"/>
      <c r="S175" s="8"/>
      <c r="T175" s="8"/>
      <c r="U175" s="8"/>
      <c r="V175" s="8"/>
      <c r="W175" s="8"/>
      <c r="X175" s="8"/>
      <c r="Y175" s="8"/>
      <c r="Z175" s="8"/>
      <c r="AA175" s="8"/>
      <c r="AB175" s="8"/>
      <c r="AC175" s="8"/>
    </row>
    <row r="176" spans="1:29" ht="14.4">
      <c r="A176" s="58"/>
      <c r="B176" s="69">
        <v>146</v>
      </c>
      <c r="C176" s="43" t="s">
        <v>372</v>
      </c>
      <c r="D176" s="69">
        <v>16.291740238538001</v>
      </c>
      <c r="E176" s="43">
        <v>0.90479483493450896</v>
      </c>
      <c r="F176" s="71">
        <f t="shared" si="2"/>
        <v>90.4794834934509</v>
      </c>
      <c r="G176" s="84">
        <f t="shared" si="3"/>
        <v>925.6051161380027</v>
      </c>
      <c r="H176" s="43"/>
      <c r="I176" s="8"/>
      <c r="J176" s="8"/>
      <c r="K176" s="8"/>
      <c r="L176" s="8"/>
      <c r="M176" s="8"/>
      <c r="N176" s="8"/>
      <c r="O176" s="8"/>
      <c r="P176" s="8"/>
      <c r="Q176" s="8"/>
      <c r="R176" s="8"/>
      <c r="S176" s="8"/>
      <c r="T176" s="8"/>
      <c r="U176" s="8"/>
      <c r="V176" s="8"/>
      <c r="W176" s="8"/>
      <c r="X176" s="8"/>
      <c r="Y176" s="8"/>
      <c r="Z176" s="8"/>
      <c r="AA176" s="8"/>
      <c r="AB176" s="8"/>
      <c r="AC176" s="8"/>
    </row>
    <row r="177" spans="1:29" ht="14.4">
      <c r="A177" s="58"/>
      <c r="B177" s="69">
        <v>147</v>
      </c>
      <c r="C177" s="43" t="s">
        <v>373</v>
      </c>
      <c r="D177" s="69">
        <v>17.461054846199701</v>
      </c>
      <c r="E177" s="43">
        <v>0.91248522493375095</v>
      </c>
      <c r="F177" s="71">
        <f t="shared" si="2"/>
        <v>91.248522493375091</v>
      </c>
      <c r="G177" s="84">
        <f t="shared" si="3"/>
        <v>933.47238510722718</v>
      </c>
      <c r="H177" s="43"/>
      <c r="I177" s="8"/>
      <c r="J177" s="8"/>
      <c r="K177" s="8"/>
      <c r="L177" s="8"/>
      <c r="M177" s="8"/>
      <c r="N177" s="8"/>
      <c r="O177" s="8"/>
      <c r="P177" s="8"/>
      <c r="Q177" s="8"/>
      <c r="R177" s="8"/>
      <c r="S177" s="8"/>
      <c r="T177" s="8"/>
      <c r="U177" s="8"/>
      <c r="V177" s="8"/>
      <c r="W177" s="8"/>
      <c r="X177" s="8"/>
      <c r="Y177" s="8"/>
      <c r="Z177" s="8"/>
      <c r="AA177" s="8"/>
      <c r="AB177" s="8"/>
      <c r="AC177" s="8"/>
    </row>
    <row r="178" spans="1:29" ht="14.4">
      <c r="A178" s="58"/>
      <c r="B178" s="69">
        <v>148</v>
      </c>
      <c r="C178" s="43" t="s">
        <v>374</v>
      </c>
      <c r="D178" s="69">
        <v>18.714295212047599</v>
      </c>
      <c r="E178" s="43">
        <v>0.92017592011924498</v>
      </c>
      <c r="F178" s="71">
        <f t="shared" si="2"/>
        <v>92.017592011924492</v>
      </c>
      <c r="G178" s="84">
        <f t="shared" si="3"/>
        <v>941.33996628198759</v>
      </c>
      <c r="H178" s="43"/>
      <c r="I178" s="8"/>
      <c r="J178" s="8"/>
      <c r="K178" s="8"/>
      <c r="L178" s="8"/>
      <c r="M178" s="8"/>
      <c r="N178" s="8"/>
      <c r="O178" s="8"/>
      <c r="P178" s="8"/>
      <c r="Q178" s="8"/>
      <c r="R178" s="8"/>
      <c r="S178" s="8"/>
      <c r="T178" s="8"/>
      <c r="U178" s="8"/>
      <c r="V178" s="8"/>
      <c r="W178" s="8"/>
      <c r="X178" s="8"/>
      <c r="Y178" s="8"/>
      <c r="Z178" s="8"/>
      <c r="AA178" s="8"/>
      <c r="AB178" s="8"/>
      <c r="AC178" s="8"/>
    </row>
    <row r="179" spans="1:29" ht="14.4">
      <c r="A179" s="58"/>
      <c r="B179" s="69">
        <v>149</v>
      </c>
      <c r="C179" s="43" t="s">
        <v>375</v>
      </c>
      <c r="D179" s="69">
        <v>20.0574849783426</v>
      </c>
      <c r="E179" s="43">
        <v>0.92786690018013496</v>
      </c>
      <c r="F179" s="71">
        <f t="shared" si="2"/>
        <v>92.786690018013502</v>
      </c>
      <c r="G179" s="84">
        <f t="shared" si="3"/>
        <v>949.20783888427809</v>
      </c>
      <c r="H179" s="43"/>
      <c r="I179" s="8"/>
      <c r="J179" s="8"/>
      <c r="K179" s="8"/>
      <c r="L179" s="8"/>
      <c r="M179" s="8"/>
      <c r="N179" s="8"/>
      <c r="O179" s="8"/>
      <c r="P179" s="8"/>
      <c r="Q179" s="8"/>
      <c r="R179" s="8"/>
      <c r="S179" s="8"/>
      <c r="T179" s="8"/>
      <c r="U179" s="8"/>
      <c r="V179" s="8"/>
      <c r="W179" s="8"/>
      <c r="X179" s="8"/>
      <c r="Y179" s="8"/>
      <c r="Z179" s="8"/>
      <c r="AA179" s="8"/>
      <c r="AB179" s="8"/>
      <c r="AC179" s="8"/>
    </row>
    <row r="180" spans="1:29" ht="14.4">
      <c r="A180" s="58"/>
      <c r="B180" s="69">
        <v>150</v>
      </c>
      <c r="C180" s="43" t="s">
        <v>376</v>
      </c>
      <c r="D180" s="69">
        <v>21.497080125008001</v>
      </c>
      <c r="E180" s="43">
        <v>0.93555814599975096</v>
      </c>
      <c r="F180" s="71">
        <f t="shared" si="2"/>
        <v>93.555814599975093</v>
      </c>
      <c r="G180" s="84">
        <f t="shared" si="3"/>
        <v>957.07598335774526</v>
      </c>
      <c r="H180" s="43"/>
      <c r="I180" s="8"/>
      <c r="J180" s="8"/>
      <c r="K180" s="8"/>
      <c r="L180" s="8"/>
      <c r="M180" s="8"/>
      <c r="N180" s="8"/>
      <c r="O180" s="8"/>
      <c r="P180" s="8"/>
      <c r="Q180" s="8"/>
      <c r="R180" s="8"/>
      <c r="S180" s="8"/>
      <c r="T180" s="8"/>
      <c r="U180" s="8"/>
      <c r="V180" s="8"/>
      <c r="W180" s="8"/>
      <c r="X180" s="8"/>
      <c r="Y180" s="8"/>
      <c r="Z180" s="8"/>
      <c r="AA180" s="8"/>
      <c r="AB180" s="8"/>
      <c r="AC180" s="8"/>
    </row>
    <row r="181" spans="1:29" ht="14.4">
      <c r="A181" s="58"/>
      <c r="B181" s="69">
        <v>151</v>
      </c>
      <c r="C181" s="43" t="s">
        <v>377</v>
      </c>
      <c r="D181" s="69">
        <v>23.04</v>
      </c>
      <c r="E181" s="43">
        <v>0.94324963975962495</v>
      </c>
      <c r="F181" s="71">
        <f t="shared" si="2"/>
        <v>94.32496397596249</v>
      </c>
      <c r="G181" s="84">
        <f t="shared" si="3"/>
        <v>964.9443814740963</v>
      </c>
      <c r="H181" s="43"/>
      <c r="I181" s="8"/>
      <c r="J181" s="8"/>
      <c r="K181" s="8"/>
      <c r="L181" s="8"/>
      <c r="M181" s="8"/>
      <c r="N181" s="8"/>
      <c r="O181" s="8"/>
      <c r="P181" s="8"/>
      <c r="Q181" s="8"/>
      <c r="R181" s="8"/>
      <c r="S181" s="8"/>
      <c r="T181" s="8"/>
      <c r="U181" s="8"/>
      <c r="V181" s="8"/>
      <c r="W181" s="8"/>
      <c r="X181" s="8"/>
      <c r="Y181" s="8"/>
      <c r="Z181" s="8"/>
      <c r="AA181" s="8"/>
      <c r="AB181" s="8"/>
      <c r="AC181" s="8"/>
    </row>
    <row r="182" spans="1:29" ht="14.4">
      <c r="A182" s="58"/>
      <c r="B182" s="69">
        <v>152</v>
      </c>
      <c r="C182" s="43" t="s">
        <v>378</v>
      </c>
      <c r="D182" s="69">
        <v>24.693660576836098</v>
      </c>
      <c r="E182" s="43">
        <v>0.95094136494988102</v>
      </c>
      <c r="F182" s="71">
        <f t="shared" si="2"/>
        <v>95.094136494988106</v>
      </c>
      <c r="G182" s="84">
        <f t="shared" si="3"/>
        <v>972.81301634372824</v>
      </c>
      <c r="H182" s="43"/>
      <c r="I182" s="8"/>
      <c r="J182" s="8"/>
      <c r="K182" s="8"/>
      <c r="L182" s="8"/>
      <c r="M182" s="8"/>
      <c r="N182" s="8"/>
      <c r="O182" s="8"/>
      <c r="P182" s="8"/>
      <c r="Q182" s="8"/>
      <c r="R182" s="8"/>
      <c r="S182" s="8"/>
      <c r="T182" s="8"/>
      <c r="U182" s="8"/>
      <c r="V182" s="8"/>
      <c r="W182" s="8"/>
      <c r="X182" s="8"/>
      <c r="Y182" s="8"/>
      <c r="Z182" s="8"/>
      <c r="AA182" s="8"/>
      <c r="AB182" s="8"/>
      <c r="AC182" s="8"/>
    </row>
    <row r="183" spans="1:29" ht="14.4">
      <c r="A183" s="58"/>
      <c r="B183" s="69">
        <v>153</v>
      </c>
      <c r="C183" s="43" t="s">
        <v>379</v>
      </c>
      <c r="D183" s="69">
        <v>26.466010099131601</v>
      </c>
      <c r="E183" s="43">
        <v>0.95863330602277697</v>
      </c>
      <c r="F183" s="71">
        <f t="shared" si="2"/>
        <v>95.863330602277699</v>
      </c>
      <c r="G183" s="84">
        <f t="shared" si="3"/>
        <v>980.68187206130085</v>
      </c>
      <c r="H183" s="43"/>
      <c r="I183" s="8"/>
      <c r="J183" s="8"/>
      <c r="K183" s="8"/>
      <c r="L183" s="8"/>
      <c r="M183" s="8"/>
      <c r="N183" s="8"/>
      <c r="O183" s="8"/>
      <c r="P183" s="8"/>
      <c r="Q183" s="8"/>
      <c r="R183" s="8"/>
      <c r="S183" s="8"/>
      <c r="T183" s="8"/>
      <c r="U183" s="8"/>
      <c r="V183" s="8"/>
      <c r="W183" s="8"/>
      <c r="X183" s="8"/>
      <c r="Y183" s="8"/>
      <c r="Z183" s="8"/>
      <c r="AA183" s="8"/>
      <c r="AB183" s="8"/>
      <c r="AC183" s="8"/>
    </row>
    <row r="184" spans="1:29" ht="14.4">
      <c r="A184" s="58"/>
      <c r="B184" s="69">
        <v>154</v>
      </c>
      <c r="C184" s="43" t="s">
        <v>380</v>
      </c>
      <c r="D184" s="69">
        <v>28.365567283466799</v>
      </c>
      <c r="E184" s="43">
        <v>0.96632544854874003</v>
      </c>
      <c r="F184" s="71">
        <f t="shared" si="2"/>
        <v>96.632544854873998</v>
      </c>
      <c r="G184" s="84">
        <f t="shared" si="3"/>
        <v>988.550933865361</v>
      </c>
      <c r="H184" s="43"/>
      <c r="I184" s="8"/>
      <c r="J184" s="8"/>
      <c r="K184" s="8"/>
      <c r="L184" s="8"/>
      <c r="M184" s="8"/>
      <c r="N184" s="8"/>
      <c r="O184" s="8"/>
      <c r="P184" s="8"/>
      <c r="Q184" s="8"/>
      <c r="R184" s="8"/>
      <c r="S184" s="8"/>
      <c r="T184" s="8"/>
      <c r="U184" s="8"/>
      <c r="V184" s="8"/>
      <c r="W184" s="8"/>
      <c r="X184" s="8"/>
      <c r="Y184" s="8"/>
      <c r="Z184" s="8"/>
      <c r="AA184" s="8"/>
      <c r="AB184" s="8"/>
      <c r="AC184" s="8"/>
    </row>
    <row r="185" spans="1:29" ht="14.4">
      <c r="A185" s="58"/>
      <c r="B185" s="69">
        <v>155</v>
      </c>
      <c r="C185" s="43" t="s">
        <v>381</v>
      </c>
      <c r="D185" s="69">
        <v>30.401462264207399</v>
      </c>
      <c r="E185" s="43">
        <v>0.974017779068173</v>
      </c>
      <c r="F185" s="71">
        <f t="shared" si="2"/>
        <v>97.401777906817301</v>
      </c>
      <c r="G185" s="84">
        <f t="shared" si="3"/>
        <v>996.42018798674098</v>
      </c>
      <c r="H185" s="43"/>
      <c r="I185" s="8"/>
      <c r="J185" s="8"/>
      <c r="K185" s="8"/>
      <c r="L185" s="8"/>
      <c r="M185" s="8"/>
      <c r="N185" s="8"/>
      <c r="O185" s="8"/>
      <c r="P185" s="8"/>
      <c r="Q185" s="8"/>
      <c r="R185" s="8"/>
      <c r="S185" s="8"/>
      <c r="T185" s="8"/>
      <c r="U185" s="8"/>
      <c r="V185" s="8"/>
      <c r="W185" s="8"/>
      <c r="X185" s="8"/>
      <c r="Y185" s="8"/>
      <c r="Z185" s="8"/>
      <c r="AA185" s="8"/>
      <c r="AB185" s="8"/>
      <c r="AC185" s="8"/>
    </row>
    <row r="186" spans="1:29" ht="14.4">
      <c r="A186" s="58"/>
      <c r="B186" s="69">
        <v>156</v>
      </c>
      <c r="C186" s="43" t="s">
        <v>382</v>
      </c>
      <c r="D186" s="69">
        <v>32.583480477076101</v>
      </c>
      <c r="E186" s="43">
        <v>0.98171028501274205</v>
      </c>
      <c r="F186" s="71">
        <f t="shared" si="2"/>
        <v>98.171028501274208</v>
      </c>
      <c r="G186" s="84">
        <f t="shared" si="3"/>
        <v>1004.2896215680352</v>
      </c>
      <c r="H186" s="43"/>
      <c r="I186" s="8"/>
      <c r="J186" s="8"/>
      <c r="K186" s="8"/>
      <c r="L186" s="8"/>
      <c r="M186" s="8"/>
      <c r="N186" s="8"/>
      <c r="O186" s="8"/>
      <c r="P186" s="8"/>
      <c r="Q186" s="8"/>
      <c r="R186" s="8"/>
      <c r="S186" s="8"/>
      <c r="T186" s="8"/>
      <c r="U186" s="8"/>
      <c r="V186" s="8"/>
      <c r="W186" s="8"/>
      <c r="X186" s="8"/>
      <c r="Y186" s="8"/>
      <c r="Z186" s="8"/>
      <c r="AA186" s="8"/>
      <c r="AB186" s="8"/>
      <c r="AC186" s="8"/>
    </row>
    <row r="187" spans="1:29" ht="14.4">
      <c r="A187" s="58"/>
      <c r="B187" s="69">
        <v>157</v>
      </c>
      <c r="C187" s="43" t="s">
        <v>383</v>
      </c>
      <c r="D187" s="69">
        <v>34.922109692399502</v>
      </c>
      <c r="E187" s="43">
        <v>0.98940295457376704</v>
      </c>
      <c r="F187" s="71">
        <f t="shared" si="2"/>
        <v>98.940295457376706</v>
      </c>
      <c r="G187" s="84">
        <f t="shared" si="3"/>
        <v>1012.1592225289637</v>
      </c>
      <c r="H187" s="43"/>
      <c r="I187" s="8"/>
      <c r="J187" s="8"/>
      <c r="K187" s="8"/>
      <c r="L187" s="8"/>
      <c r="M187" s="8"/>
      <c r="N187" s="8"/>
      <c r="O187" s="8"/>
      <c r="P187" s="8"/>
      <c r="Q187" s="8"/>
      <c r="R187" s="8"/>
      <c r="S187" s="8"/>
      <c r="T187" s="8"/>
      <c r="U187" s="8"/>
      <c r="V187" s="8"/>
      <c r="W187" s="8"/>
      <c r="X187" s="8"/>
      <c r="Y187" s="8"/>
      <c r="Z187" s="8"/>
      <c r="AA187" s="8"/>
      <c r="AB187" s="8"/>
      <c r="AC187" s="8"/>
    </row>
    <row r="188" spans="1:29" ht="14.4">
      <c r="A188" s="58"/>
      <c r="B188" s="69">
        <v>158</v>
      </c>
      <c r="C188" s="43" t="s">
        <v>384</v>
      </c>
      <c r="D188" s="69">
        <v>37.428590424095297</v>
      </c>
      <c r="E188" s="43">
        <v>0.99709577685372097</v>
      </c>
      <c r="F188" s="71">
        <f t="shared" si="2"/>
        <v>99.709577685372096</v>
      </c>
      <c r="G188" s="84">
        <f t="shared" si="3"/>
        <v>1020.0289797213566</v>
      </c>
      <c r="H188" s="43" t="s">
        <v>501</v>
      </c>
      <c r="I188" s="8"/>
      <c r="J188" s="8"/>
      <c r="K188" s="8"/>
      <c r="L188" s="8"/>
      <c r="M188" s="8"/>
      <c r="N188" s="8"/>
      <c r="O188" s="8"/>
      <c r="P188" s="8"/>
      <c r="Q188" s="8"/>
      <c r="R188" s="8"/>
      <c r="S188" s="8"/>
      <c r="T188" s="8"/>
      <c r="U188" s="8"/>
      <c r="V188" s="8"/>
      <c r="W188" s="8"/>
      <c r="X188" s="8"/>
      <c r="Y188" s="8"/>
      <c r="Z188" s="8"/>
      <c r="AA188" s="8"/>
      <c r="AB188" s="8"/>
      <c r="AC188" s="8"/>
    </row>
    <row r="189" spans="1:29" ht="14.4">
      <c r="A189" s="58"/>
      <c r="B189" s="69">
        <v>159</v>
      </c>
      <c r="C189" s="43" t="s">
        <v>385</v>
      </c>
      <c r="D189" s="69">
        <v>40.1149699566853</v>
      </c>
      <c r="E189" s="43">
        <v>1.00478874164458</v>
      </c>
      <c r="F189" s="71">
        <f t="shared" si="2"/>
        <v>100.47887416445801</v>
      </c>
      <c r="G189" s="84">
        <f t="shared" si="3"/>
        <v>1027.8988827024052</v>
      </c>
      <c r="H189" s="43"/>
      <c r="I189" s="8"/>
      <c r="J189" s="8"/>
      <c r="K189" s="8"/>
      <c r="L189" s="8"/>
      <c r="M189" s="8"/>
      <c r="N189" s="8"/>
      <c r="O189" s="8"/>
      <c r="P189" s="8"/>
      <c r="Q189" s="8"/>
      <c r="R189" s="8"/>
      <c r="S189" s="8"/>
      <c r="T189" s="8"/>
      <c r="U189" s="8"/>
      <c r="V189" s="8"/>
      <c r="W189" s="8"/>
      <c r="X189" s="8"/>
      <c r="Y189" s="8"/>
      <c r="Z189" s="8"/>
      <c r="AA189" s="8"/>
      <c r="AB189" s="8"/>
      <c r="AC189" s="8"/>
    </row>
    <row r="190" spans="1:29" ht="14.4">
      <c r="A190" s="58"/>
      <c r="B190" s="69">
        <v>160</v>
      </c>
      <c r="C190" s="43" t="s">
        <v>386</v>
      </c>
      <c r="D190" s="69">
        <v>42.994160250016002</v>
      </c>
      <c r="E190" s="43">
        <v>1.01248183935296</v>
      </c>
      <c r="F190" s="71">
        <f t="shared" si="2"/>
        <v>101.248183935296</v>
      </c>
      <c r="G190" s="84">
        <f t="shared" si="3"/>
        <v>1035.7689216580782</v>
      </c>
      <c r="H190" s="43"/>
      <c r="I190" s="8"/>
      <c r="J190" s="8"/>
      <c r="K190" s="8"/>
      <c r="L190" s="8"/>
      <c r="M190" s="8"/>
      <c r="N190" s="8"/>
      <c r="O190" s="8"/>
      <c r="P190" s="8"/>
      <c r="Q190" s="8"/>
      <c r="R190" s="8"/>
      <c r="S190" s="8"/>
      <c r="T190" s="8"/>
      <c r="U190" s="8"/>
      <c r="V190" s="8"/>
      <c r="W190" s="8"/>
      <c r="X190" s="8"/>
      <c r="Y190" s="8"/>
      <c r="Z190" s="8"/>
      <c r="AA190" s="8"/>
      <c r="AB190" s="8"/>
      <c r="AC190" s="8"/>
    </row>
    <row r="191" spans="1:29" ht="14.4">
      <c r="A191" s="58"/>
      <c r="B191" s="69">
        <v>161</v>
      </c>
      <c r="C191" s="43" t="s">
        <v>387</v>
      </c>
      <c r="D191" s="69">
        <v>46.08</v>
      </c>
      <c r="E191" s="43">
        <v>1.0201750611196401</v>
      </c>
      <c r="F191" s="71">
        <f t="shared" si="2"/>
        <v>102.01750611196401</v>
      </c>
      <c r="G191" s="84">
        <f t="shared" si="3"/>
        <v>1043.6390875253917</v>
      </c>
      <c r="H191" s="43"/>
      <c r="I191" s="8"/>
      <c r="J191" s="8"/>
      <c r="K191" s="8"/>
      <c r="L191" s="8"/>
      <c r="M191" s="8"/>
      <c r="N191" s="8"/>
      <c r="O191" s="8"/>
      <c r="P191" s="8"/>
      <c r="Q191" s="8"/>
      <c r="R191" s="8"/>
      <c r="S191" s="8"/>
      <c r="T191" s="8"/>
      <c r="U191" s="8"/>
      <c r="V191" s="8"/>
      <c r="W191" s="8"/>
      <c r="X191" s="8"/>
      <c r="Y191" s="8"/>
      <c r="Z191" s="8"/>
      <c r="AA191" s="8"/>
      <c r="AB191" s="8"/>
      <c r="AC191" s="8"/>
    </row>
    <row r="192" spans="1:29" ht="12.3">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row>
    <row r="193" spans="1:29" ht="12.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row>
    <row r="194" spans="1:29" ht="12.3">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row>
    <row r="195" spans="1:29" ht="12.3">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row>
    <row r="196" spans="1:29" ht="12.3">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row>
    <row r="197" spans="1:29" ht="12.3">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row>
    <row r="198" spans="1:29" ht="12.3">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row>
    <row r="199" spans="1:29" ht="12.3">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row>
    <row r="200" spans="1:29" ht="12.3">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row>
    <row r="201" spans="1:29" ht="12.3">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row>
    <row r="202" spans="1:29" ht="12.3">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row>
    <row r="203" spans="1:29" ht="12.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row>
    <row r="204" spans="1:29" ht="12.3">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row>
    <row r="205" spans="1:29" ht="12.3">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row>
    <row r="206" spans="1:29" ht="12.3">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row>
    <row r="207" spans="1:29" ht="12.3">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row>
    <row r="208" spans="1:29" ht="12.3">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row>
    <row r="209" spans="1:29" ht="12.3">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row>
    <row r="210" spans="1:29" ht="12.3">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row>
    <row r="211" spans="1:29" ht="12.3">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row>
    <row r="212" spans="1:29" ht="12.3">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row>
    <row r="213" spans="1:29" ht="12.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row>
    <row r="214" spans="1:29" ht="12.3">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row>
    <row r="215" spans="1:29" ht="12.3">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row>
    <row r="216" spans="1:29" ht="12.3">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row>
    <row r="217" spans="1:29" ht="12.3">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row>
    <row r="218" spans="1:29" ht="12.3">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row>
    <row r="219" spans="1:29" ht="12.3">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row>
    <row r="220" spans="1:29" ht="12.3">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row>
    <row r="221" spans="1:29" ht="12.3">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row>
    <row r="222" spans="1:29" ht="12.3">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row>
    <row r="223" spans="1:29" ht="1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row>
    <row r="224" spans="1:29" ht="12.3">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row>
    <row r="225" spans="1:29" ht="12.3">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row>
    <row r="226" spans="1:29" ht="12.3">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row>
    <row r="227" spans="1:29" ht="12.3">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row>
    <row r="228" spans="1:29" ht="12.3">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row>
    <row r="229" spans="1:29" ht="12.3">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row>
    <row r="230" spans="1:29" ht="12.3">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row>
    <row r="231" spans="1:29" ht="12.3">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row>
    <row r="232" spans="1:29" ht="12.3">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row>
    <row r="233" spans="1:29" ht="12.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row>
    <row r="234" spans="1:29" ht="12.3">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row>
    <row r="235" spans="1:29" ht="12.3">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row>
    <row r="236" spans="1:29" ht="12.3">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row>
    <row r="237" spans="1:29" ht="12.3">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row>
    <row r="238" spans="1:29" ht="12.3">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row>
    <row r="239" spans="1:29" ht="12.3">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row>
    <row r="240" spans="1:29" ht="12.3">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row>
    <row r="241" spans="1:29" ht="12.3">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row>
    <row r="242" spans="1:29" ht="12.3">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row>
    <row r="243" spans="1:29" ht="12.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row>
    <row r="244" spans="1:29" ht="12.3">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row>
    <row r="245" spans="1:29" ht="12.3">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row>
    <row r="246" spans="1:29" ht="12.3">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row>
    <row r="247" spans="1:29" ht="12.3">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row>
    <row r="248" spans="1:29" ht="12.3">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row>
    <row r="249" spans="1:29" ht="12.3">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row>
    <row r="250" spans="1:29" ht="12.3">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row>
    <row r="251" spans="1:29" ht="12.3">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row>
    <row r="252" spans="1:29" ht="12.3">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row>
    <row r="253" spans="1:29" ht="12.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row>
    <row r="254" spans="1:29" ht="12.3">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row>
    <row r="255" spans="1:29" ht="12.3">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row>
    <row r="256" spans="1:29" ht="12.3">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row>
    <row r="257" spans="1:29" ht="12.3">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row>
    <row r="258" spans="1:29" ht="12.3">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row>
    <row r="259" spans="1:29" ht="12.3">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row>
    <row r="260" spans="1:29" ht="12.3">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row>
    <row r="261" spans="1:29" ht="12.3">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row>
    <row r="262" spans="1:29" ht="12.3">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row>
    <row r="263" spans="1:29" ht="12.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row>
    <row r="264" spans="1:29" ht="12.3">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row>
    <row r="265" spans="1:29" ht="12.3">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row>
    <row r="266" spans="1:29" ht="12.3">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row>
    <row r="267" spans="1:29" ht="12.3">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row>
    <row r="268" spans="1:29" ht="12.3">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row>
    <row r="269" spans="1:29" ht="12.3">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row>
    <row r="270" spans="1:29" ht="12.3">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row>
    <row r="271" spans="1:29" ht="12.3">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row>
    <row r="272" spans="1:29" ht="12.3">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row>
    <row r="273" spans="1:29" ht="12.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row>
    <row r="274" spans="1:29" ht="12.3">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row>
    <row r="275" spans="1:29" ht="12.3">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row>
    <row r="276" spans="1:29" ht="12.3">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row>
    <row r="277" spans="1:29" ht="12.3">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row>
    <row r="278" spans="1:29" ht="12.3">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row>
    <row r="279" spans="1:29" ht="12.3">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row>
    <row r="280" spans="1:29" ht="12.3">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row>
    <row r="281" spans="1:29" ht="12.3">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row>
    <row r="282" spans="1:29" ht="12.3">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row>
    <row r="283" spans="1:29" ht="12.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row>
    <row r="284" spans="1:29" ht="12.3">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row>
    <row r="285" spans="1:29" ht="12.3">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row>
    <row r="286" spans="1:29" ht="12.3">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row>
    <row r="287" spans="1:29" ht="12.3">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row>
    <row r="288" spans="1:29" ht="12.3">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row>
    <row r="289" spans="1:29" ht="12.3">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row>
    <row r="290" spans="1:29" ht="12.3">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row>
    <row r="291" spans="1:29" ht="12.3">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row>
    <row r="292" spans="1:29" ht="12.3">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row>
    <row r="293" spans="1:29" ht="12.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row>
    <row r="294" spans="1:29" ht="12.3">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row>
    <row r="295" spans="1:29" ht="12.3">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row>
    <row r="296" spans="1:29" ht="12.3">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row>
    <row r="297" spans="1:29" ht="12.3">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row>
    <row r="298" spans="1:29" ht="12.3">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row>
    <row r="299" spans="1:29" ht="12.3">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row>
    <row r="300" spans="1:29" ht="12.3">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row>
    <row r="301" spans="1:29" ht="12.3">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row>
    <row r="302" spans="1:29" ht="12.3">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row>
    <row r="303" spans="1:29" ht="12.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row>
    <row r="304" spans="1:29" ht="12.3">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row>
    <row r="305" spans="1:29" ht="12.3">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row>
    <row r="306" spans="1:29" ht="12.3">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row>
    <row r="307" spans="1:29" ht="12.3">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row>
    <row r="308" spans="1:29" ht="12.3">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row>
    <row r="309" spans="1:29" ht="12.3">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row>
    <row r="310" spans="1:29" ht="12.3">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row>
    <row r="311" spans="1:29" ht="12.3">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row>
    <row r="312" spans="1:29" ht="12.3">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row>
    <row r="313" spans="1:29" ht="12.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row>
    <row r="314" spans="1:29" ht="12.3">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row>
    <row r="315" spans="1:29" ht="12.3">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row>
    <row r="316" spans="1:29" ht="12.3">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row>
    <row r="317" spans="1:29" ht="12.3">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row>
    <row r="318" spans="1:29" ht="12.3">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row>
    <row r="319" spans="1:29" ht="12.3">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row>
    <row r="320" spans="1:29" ht="12.3">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row>
    <row r="321" spans="1:29" ht="12.3">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row>
    <row r="322" spans="1:29" ht="12.3">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row>
    <row r="323" spans="1:29" ht="1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row>
    <row r="324" spans="1:29" ht="12.3">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row>
    <row r="325" spans="1:29" ht="12.3">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row>
    <row r="326" spans="1:29" ht="12.3">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row>
    <row r="327" spans="1:29" ht="12.3">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row>
    <row r="328" spans="1:29" ht="12.3">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row>
    <row r="329" spans="1:29" ht="12.3">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row>
    <row r="330" spans="1:29" ht="12.3">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row>
    <row r="331" spans="1:29" ht="12.3">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row>
    <row r="332" spans="1:29" ht="12.3">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row>
    <row r="333" spans="1:29" ht="12.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row>
    <row r="334" spans="1:29" ht="12.3">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row>
    <row r="335" spans="1:29" ht="12.3">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row>
    <row r="336" spans="1:29" ht="12.3">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row>
    <row r="337" spans="1:29" ht="12.3">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row>
    <row r="338" spans="1:29" ht="12.3">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row>
    <row r="339" spans="1:29" ht="12.3">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row>
    <row r="340" spans="1:29" ht="12.3">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row>
    <row r="341" spans="1:29" ht="12.3">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row>
    <row r="342" spans="1:29" ht="12.3">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row>
    <row r="343" spans="1:29" ht="12.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row>
    <row r="344" spans="1:29" ht="12.3">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row>
    <row r="345" spans="1:29" ht="12.3">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row>
    <row r="346" spans="1:29" ht="12.3">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row>
    <row r="347" spans="1:29" ht="12.3">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row>
    <row r="348" spans="1:29" ht="12.3">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row>
    <row r="349" spans="1:29" ht="12.3">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row>
    <row r="350" spans="1:29" ht="12.3">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row>
    <row r="351" spans="1:29" ht="12.3">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row>
    <row r="352" spans="1:29" ht="12.3">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row>
    <row r="353" spans="1:29" ht="12.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row>
    <row r="354" spans="1:29" ht="12.3">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row>
    <row r="355" spans="1:29" ht="12.3">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row>
    <row r="356" spans="1:29" ht="12.3">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row>
    <row r="357" spans="1:29" ht="12.3">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row>
    <row r="358" spans="1:29" ht="12.3">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row>
    <row r="359" spans="1:29" ht="12.3">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row>
    <row r="360" spans="1:29" ht="12.3">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row>
    <row r="361" spans="1:29" ht="12.3">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row>
    <row r="362" spans="1:29" ht="12.3">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row>
    <row r="363" spans="1:29" ht="12.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row>
    <row r="364" spans="1:29" ht="12.3">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row>
    <row r="365" spans="1:29" ht="12.3">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row>
    <row r="366" spans="1:29" ht="12.3">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row>
    <row r="367" spans="1:29" ht="12.3">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row>
    <row r="368" spans="1:29" ht="12.3">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row>
    <row r="369" spans="1:29" ht="12.3">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row>
    <row r="370" spans="1:29" ht="12.3">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row>
    <row r="371" spans="1:29" ht="12.3">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row>
    <row r="372" spans="1:29" ht="12.3">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row>
    <row r="373" spans="1:29" ht="12.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row>
    <row r="374" spans="1:29" ht="12.3">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row>
    <row r="375" spans="1:29" ht="12.3">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row>
    <row r="376" spans="1:29" ht="12.3">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row>
    <row r="377" spans="1:29" ht="12.3">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row>
    <row r="378" spans="1:29" ht="12.3">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row>
    <row r="379" spans="1:29" ht="12.3">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row>
    <row r="380" spans="1:29" ht="12.3">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row>
    <row r="381" spans="1:29" ht="12.3">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row>
    <row r="382" spans="1:29" ht="12.3">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row>
    <row r="383" spans="1:29" ht="12.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row>
    <row r="384" spans="1:29" ht="12.3">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row>
    <row r="385" spans="1:29" ht="12.3">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row>
    <row r="386" spans="1:29" ht="12.3">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row>
    <row r="387" spans="1:29" ht="12.3">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row>
    <row r="388" spans="1:29" ht="12.3">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row>
    <row r="389" spans="1:29" ht="12.3">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row>
    <row r="390" spans="1:29" ht="12.3">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row>
    <row r="391" spans="1:29" ht="12.3">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row>
    <row r="392" spans="1:29" ht="12.3">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row>
    <row r="393" spans="1:29" ht="12.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row>
    <row r="394" spans="1:29" ht="12.3">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row>
    <row r="395" spans="1:29" ht="12.3">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row>
    <row r="396" spans="1:29" ht="12.3">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row>
    <row r="397" spans="1:29" ht="12.3">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row>
    <row r="398" spans="1:29" ht="12.3">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row>
    <row r="399" spans="1:29" ht="12.3">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row>
    <row r="400" spans="1:29" ht="12.3">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row>
    <row r="401" spans="1:29" ht="12.3">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row>
    <row r="402" spans="1:29" ht="12.3">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row>
    <row r="403" spans="1:29" ht="12.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row>
    <row r="404" spans="1:29" ht="12.3">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row>
    <row r="405" spans="1:29" ht="12.3">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row>
    <row r="406" spans="1:29" ht="12.3">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row>
    <row r="407" spans="1:29" ht="12.3">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row>
    <row r="408" spans="1:29" ht="12.3">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row>
    <row r="409" spans="1:29" ht="12.3">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row>
    <row r="410" spans="1:29" ht="12.3">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row>
    <row r="411" spans="1:29" ht="12.3">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row>
    <row r="412" spans="1:29" ht="12.3">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row>
    <row r="413" spans="1:29" ht="12.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row>
    <row r="414" spans="1:29" ht="12.3">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row>
    <row r="415" spans="1:29" ht="12.3">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row>
    <row r="416" spans="1:29" ht="12.3">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row>
    <row r="417" spans="1:29" ht="12.3">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row>
    <row r="418" spans="1:29" ht="12.3">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row>
    <row r="419" spans="1:29" ht="12.3">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row>
    <row r="420" spans="1:29" ht="12.3">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row>
    <row r="421" spans="1:29" ht="12.3">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row>
    <row r="422" spans="1:29" ht="12.3">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row>
    <row r="423" spans="1:29" ht="1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row>
    <row r="424" spans="1:29" ht="12.3">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row>
    <row r="425" spans="1:29" ht="12.3">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row>
    <row r="426" spans="1:29" ht="12.3">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row>
    <row r="427" spans="1:29" ht="12.3">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row>
    <row r="428" spans="1:29" ht="12.3">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row>
    <row r="429" spans="1:29" ht="12.3">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row>
    <row r="430" spans="1:29" ht="12.3">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row>
    <row r="431" spans="1:29" ht="12.3">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row>
    <row r="432" spans="1:29" ht="12.3">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row>
    <row r="433" spans="1:29" ht="12.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row>
    <row r="434" spans="1:29" ht="12.3">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row>
    <row r="435" spans="1:29" ht="12.3">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row>
    <row r="436" spans="1:29" ht="12.3">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row>
    <row r="437" spans="1:29" ht="12.3">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row>
    <row r="438" spans="1:29" ht="12.3">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row>
    <row r="439" spans="1:29" ht="12.3">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row>
    <row r="440" spans="1:29" ht="12.3">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row>
    <row r="441" spans="1:29" ht="12.3">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row>
    <row r="442" spans="1:29" ht="12.3">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row>
    <row r="443" spans="1:29" ht="12.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row>
    <row r="444" spans="1:29" ht="12.3">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row>
    <row r="445" spans="1:29" ht="12.3">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row>
    <row r="446" spans="1:29" ht="12.3">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row>
    <row r="447" spans="1:29" ht="12.3">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row>
    <row r="448" spans="1:29" ht="12.3">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row>
    <row r="449" spans="1:29" ht="12.3">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row>
    <row r="450" spans="1:29" ht="12.3">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row>
    <row r="451" spans="1:29" ht="12.3">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row>
    <row r="452" spans="1:29" ht="12.3">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row>
    <row r="453" spans="1:29" ht="12.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row>
    <row r="454" spans="1:29" ht="12.3">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row>
    <row r="455" spans="1:29" ht="12.3">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row>
    <row r="456" spans="1:29" ht="12.3">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row>
    <row r="457" spans="1:29" ht="12.3">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row>
    <row r="458" spans="1:29" ht="12.3">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row>
    <row r="459" spans="1:29" ht="12.3">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row>
    <row r="460" spans="1:29" ht="12.3">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row>
    <row r="461" spans="1:29" ht="12.3">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row>
    <row r="462" spans="1:29" ht="12.3">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row>
    <row r="463" spans="1:29" ht="12.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row>
    <row r="464" spans="1:29" ht="12.3">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row>
    <row r="465" spans="1:29" ht="12.3">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row>
    <row r="466" spans="1:29" ht="12.3">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row>
    <row r="467" spans="1:29" ht="12.3">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row>
    <row r="468" spans="1:29" ht="12.3">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row>
    <row r="469" spans="1:29" ht="12.3">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row>
    <row r="470" spans="1:29" ht="12.3">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row>
    <row r="471" spans="1:29" ht="12.3">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row>
    <row r="472" spans="1:29" ht="12.3">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row>
    <row r="473" spans="1:29" ht="12.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row>
    <row r="474" spans="1:29" ht="12.3">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row>
    <row r="475" spans="1:29" ht="12.3">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row>
    <row r="476" spans="1:29" ht="12.3">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row>
    <row r="477" spans="1:29" ht="12.3">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row>
    <row r="478" spans="1:29" ht="12.3">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row>
    <row r="479" spans="1:29" ht="12.3">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row>
    <row r="480" spans="1:29" ht="12.3">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row>
    <row r="481" spans="1:29" ht="12.3">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row>
    <row r="482" spans="1:29" ht="12.3">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row>
    <row r="483" spans="1:29" ht="12.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row>
    <row r="484" spans="1:29" ht="12.3">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row>
    <row r="485" spans="1:29" ht="12.3">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row>
    <row r="486" spans="1:29" ht="12.3">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row>
    <row r="487" spans="1:29" ht="12.3">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row>
    <row r="488" spans="1:29" ht="12.3">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row>
    <row r="489" spans="1:29" ht="12.3">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row>
    <row r="490" spans="1:29" ht="12.3">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row>
    <row r="491" spans="1:29" ht="12.3">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row>
    <row r="492" spans="1:29" ht="12.3">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row>
    <row r="493" spans="1:29" ht="12.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row>
    <row r="494" spans="1:29" ht="12.3">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row>
    <row r="495" spans="1:29" ht="12.3">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row>
    <row r="496" spans="1:29" ht="12.3">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row>
    <row r="497" spans="1:29" ht="12.3">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row>
    <row r="498" spans="1:29" ht="12.3">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row>
    <row r="499" spans="1:29" ht="12.3">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row>
    <row r="500" spans="1:29" ht="12.3">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row>
    <row r="501" spans="1:29" ht="12.3">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row>
    <row r="502" spans="1:29" ht="12.3">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row>
    <row r="503" spans="1:29" ht="12.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row>
    <row r="504" spans="1:29" ht="12.3">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row>
    <row r="505" spans="1:29" ht="12.3">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row>
    <row r="506" spans="1:29" ht="12.3">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row>
    <row r="507" spans="1:29" ht="12.3">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row>
    <row r="508" spans="1:29" ht="12.3">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row>
    <row r="509" spans="1:29" ht="12.3">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row>
    <row r="510" spans="1:29" ht="12.3">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row>
    <row r="511" spans="1:29" ht="12.3">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row>
    <row r="512" spans="1:29" ht="12.3">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row>
    <row r="513" spans="1:29" ht="12.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row>
    <row r="514" spans="1:29" ht="12.3">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row>
    <row r="515" spans="1:29" ht="12.3">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row>
    <row r="516" spans="1:29" ht="12.3">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row>
    <row r="517" spans="1:29" ht="12.3">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row>
    <row r="518" spans="1:29" ht="12.3">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row>
    <row r="519" spans="1:29" ht="12.3">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row>
    <row r="520" spans="1:29" ht="12.3">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row>
    <row r="521" spans="1:29" ht="12.3">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row>
    <row r="522" spans="1:29" ht="12.3">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row>
    <row r="523" spans="1:29" ht="1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row>
    <row r="524" spans="1:29" ht="12.3">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row>
    <row r="525" spans="1:29" ht="12.3">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row>
    <row r="526" spans="1:29" ht="12.3">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row>
    <row r="527" spans="1:29" ht="12.3">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row>
    <row r="528" spans="1:29" ht="12.3">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row>
    <row r="529" spans="1:29" ht="12.3">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row>
    <row r="530" spans="1:29" ht="12.3">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row>
    <row r="531" spans="1:29" ht="12.3">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row>
    <row r="532" spans="1:29" ht="12.3">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row>
    <row r="533" spans="1:29" ht="12.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row>
    <row r="534" spans="1:29" ht="12.3">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row>
    <row r="535" spans="1:29" ht="12.3">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row>
    <row r="536" spans="1:29" ht="12.3">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row>
    <row r="537" spans="1:29" ht="12.3">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row>
    <row r="538" spans="1:29" ht="12.3">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row>
    <row r="539" spans="1:29" ht="12.3">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row>
    <row r="540" spans="1:29" ht="12.3">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row>
    <row r="541" spans="1:29" ht="12.3">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row>
    <row r="542" spans="1:29" ht="12.3">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row>
    <row r="543" spans="1:29" ht="12.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row>
    <row r="544" spans="1:29" ht="12.3">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row>
    <row r="545" spans="1:29" ht="12.3">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row>
    <row r="546" spans="1:29" ht="12.3">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row>
    <row r="547" spans="1:29" ht="12.3">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row>
    <row r="548" spans="1:29" ht="12.3">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row>
    <row r="549" spans="1:29" ht="12.3">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row>
    <row r="550" spans="1:29" ht="12.3">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row>
    <row r="551" spans="1:29" ht="12.3">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row>
    <row r="552" spans="1:29" ht="12.3">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row>
    <row r="553" spans="1:29" ht="12.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row>
    <row r="554" spans="1:29" ht="12.3">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row>
    <row r="555" spans="1:29" ht="12.3">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row>
    <row r="556" spans="1:29" ht="12.3">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row>
    <row r="557" spans="1:29" ht="12.3">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row>
    <row r="558" spans="1:29" ht="12.3">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row>
    <row r="559" spans="1:29" ht="12.3">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row>
    <row r="560" spans="1:29" ht="12.3">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row>
    <row r="561" spans="1:29" ht="12.3">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row>
    <row r="562" spans="1:29" ht="12.3">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row>
    <row r="563" spans="1:29" ht="12.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row>
    <row r="564" spans="1:29" ht="12.3">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row>
    <row r="565" spans="1:29" ht="12.3">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row>
    <row r="566" spans="1:29" ht="12.3">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row>
    <row r="567" spans="1:29" ht="12.3">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row>
    <row r="568" spans="1:29" ht="12.3">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row>
    <row r="569" spans="1:29" ht="12.3">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row>
    <row r="570" spans="1:29" ht="12.3">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row>
    <row r="571" spans="1:29" ht="12.3">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row>
    <row r="572" spans="1:29" ht="12.3">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row>
    <row r="573" spans="1:29" ht="12.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row>
    <row r="574" spans="1:29" ht="12.3">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row>
    <row r="575" spans="1:29" ht="12.3">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row>
    <row r="576" spans="1:29" ht="12.3">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row>
    <row r="577" spans="1:29" ht="12.3">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row>
    <row r="578" spans="1:29" ht="12.3">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row>
    <row r="579" spans="1:29" ht="12.3">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row>
    <row r="580" spans="1:29" ht="12.3">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row>
    <row r="581" spans="1:29" ht="12.3">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row>
    <row r="582" spans="1:29" ht="12.3">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row>
    <row r="583" spans="1:29" ht="12.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row>
    <row r="584" spans="1:29" ht="12.3">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row>
    <row r="585" spans="1:29" ht="12.3">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row>
    <row r="586" spans="1:29" ht="12.3">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row>
    <row r="587" spans="1:29" ht="12.3">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row>
    <row r="588" spans="1:29" ht="12.3">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row>
    <row r="589" spans="1:29" ht="12.3">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row>
    <row r="590" spans="1:29" ht="12.3">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row>
    <row r="591" spans="1:29" ht="12.3">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row>
    <row r="592" spans="1:29" ht="12.3">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row>
    <row r="593" spans="1:29" ht="12.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row>
    <row r="594" spans="1:29" ht="12.3">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row>
    <row r="595" spans="1:29" ht="12.3">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row>
    <row r="596" spans="1:29" ht="12.3">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row>
    <row r="597" spans="1:29" ht="12.3">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row>
    <row r="598" spans="1:29" ht="12.3">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row>
    <row r="599" spans="1:29" ht="12.3">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row>
    <row r="600" spans="1:29" ht="12.3">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row>
    <row r="601" spans="1:29" ht="12.3">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row>
    <row r="602" spans="1:29" ht="12.3">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row>
    <row r="603" spans="1:29" ht="12.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row>
    <row r="604" spans="1:29" ht="12.3">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row>
    <row r="605" spans="1:29" ht="12.3">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row>
    <row r="606" spans="1:29" ht="12.3">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row>
    <row r="607" spans="1:29" ht="12.3">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row>
    <row r="608" spans="1:29" ht="12.3">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row>
    <row r="609" spans="1:29" ht="12.3">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row>
    <row r="610" spans="1:29" ht="12.3">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row>
    <row r="611" spans="1:29" ht="12.3">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row>
    <row r="612" spans="1:29" ht="12.3">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row>
    <row r="613" spans="1:29" ht="12.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row>
    <row r="614" spans="1:29" ht="12.3">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row>
    <row r="615" spans="1:29" ht="12.3">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row>
    <row r="616" spans="1:29" ht="12.3">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row>
    <row r="617" spans="1:29" ht="12.3">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row>
    <row r="618" spans="1:29" ht="12.3">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row>
    <row r="619" spans="1:29" ht="12.3">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row>
    <row r="620" spans="1:29" ht="12.3">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row>
    <row r="621" spans="1:29" ht="12.3">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row>
    <row r="622" spans="1:29" ht="12.3">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row>
    <row r="623" spans="1:29" ht="1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row>
    <row r="624" spans="1:29" ht="12.3">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row>
    <row r="625" spans="1:29" ht="12.3">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row>
    <row r="626" spans="1:29" ht="12.3">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row>
    <row r="627" spans="1:29" ht="12.3">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row>
    <row r="628" spans="1:29" ht="12.3">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row>
    <row r="629" spans="1:29" ht="12.3">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row>
    <row r="630" spans="1:29" ht="12.3">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row>
    <row r="631" spans="1:29" ht="12.3">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row>
    <row r="632" spans="1:29" ht="12.3">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row>
    <row r="633" spans="1:29" ht="12.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row>
    <row r="634" spans="1:29" ht="12.3">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row>
    <row r="635" spans="1:29" ht="12.3">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row>
    <row r="636" spans="1:29" ht="12.3">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row>
    <row r="637" spans="1:29" ht="12.3">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row>
    <row r="638" spans="1:29" ht="12.3">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row>
    <row r="639" spans="1:29" ht="12.3">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row>
    <row r="640" spans="1:29" ht="12.3">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row>
    <row r="641" spans="1:29" ht="12.3">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row>
    <row r="642" spans="1:29" ht="12.3">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row>
    <row r="643" spans="1:29" ht="12.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row>
    <row r="644" spans="1:29" ht="12.3">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row>
    <row r="645" spans="1:29" ht="12.3">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row>
    <row r="646" spans="1:29" ht="12.3">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row>
    <row r="647" spans="1:29" ht="12.3">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row>
    <row r="648" spans="1:29" ht="12.3">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row>
    <row r="649" spans="1:29" ht="12.3">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row>
    <row r="650" spans="1:29" ht="12.3">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row>
    <row r="651" spans="1:29" ht="12.3">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row>
    <row r="652" spans="1:29" ht="12.3">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row>
    <row r="653" spans="1:29" ht="12.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row>
    <row r="654" spans="1:29" ht="12.3">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row>
    <row r="655" spans="1:29" ht="12.3">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row>
    <row r="656" spans="1:29" ht="12.3">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row>
    <row r="657" spans="1:29" ht="12.3">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row>
    <row r="658" spans="1:29" ht="12.3">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row>
    <row r="659" spans="1:29" ht="12.3">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row>
    <row r="660" spans="1:29" ht="12.3">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row>
    <row r="661" spans="1:29" ht="12.3">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row>
    <row r="662" spans="1:29" ht="12.3">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row>
    <row r="663" spans="1:29" ht="12.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row>
    <row r="664" spans="1:29" ht="12.3">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row>
    <row r="665" spans="1:29" ht="12.3">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row>
    <row r="666" spans="1:29" ht="12.3">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row>
    <row r="667" spans="1:29" ht="12.3">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row>
    <row r="668" spans="1:29" ht="12.3">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row>
    <row r="669" spans="1:29" ht="12.3">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row>
    <row r="670" spans="1:29" ht="12.3">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row>
    <row r="671" spans="1:29" ht="12.3">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row>
    <row r="672" spans="1:29" ht="12.3">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row>
    <row r="673" spans="1:29" ht="12.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row>
    <row r="674" spans="1:29" ht="12.3">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row>
    <row r="675" spans="1:29" ht="12.3">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row>
    <row r="676" spans="1:29" ht="12.3">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row>
    <row r="677" spans="1:29" ht="12.3">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row>
    <row r="678" spans="1:29" ht="12.3">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row>
    <row r="679" spans="1:29" ht="12.3">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row>
    <row r="680" spans="1:29" ht="12.3">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row>
    <row r="681" spans="1:29" ht="12.3">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row>
    <row r="682" spans="1:29" ht="12.3">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row>
    <row r="683" spans="1:29" ht="12.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row>
    <row r="684" spans="1:29" ht="12.3">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row>
    <row r="685" spans="1:29" ht="12.3">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row>
    <row r="686" spans="1:29" ht="12.3">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row>
    <row r="687" spans="1:29" ht="12.3">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row>
    <row r="688" spans="1:29" ht="12.3">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row>
    <row r="689" spans="1:29" ht="12.3">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row>
    <row r="690" spans="1:29" ht="12.3">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row>
    <row r="691" spans="1:29" ht="12.3">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row>
    <row r="692" spans="1:29" ht="12.3">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row>
    <row r="693" spans="1:29" ht="12.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row>
    <row r="694" spans="1:29" ht="12.3">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row>
    <row r="695" spans="1:29" ht="12.3">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row>
    <row r="696" spans="1:29" ht="12.3">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row>
    <row r="697" spans="1:29" ht="12.3">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row>
    <row r="698" spans="1:29" ht="12.3">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row>
    <row r="699" spans="1:29" ht="12.3">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row>
    <row r="700" spans="1:29" ht="12.3">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row>
    <row r="701" spans="1:29" ht="12.3">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row>
    <row r="702" spans="1:29" ht="12.3">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row>
    <row r="703" spans="1:29" ht="12.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row>
    <row r="704" spans="1:29" ht="12.3">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row>
    <row r="705" spans="1:29" ht="12.3">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row>
    <row r="706" spans="1:29" ht="12.3">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row>
    <row r="707" spans="1:29" ht="12.3">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row>
    <row r="708" spans="1:29" ht="12.3">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row>
    <row r="709" spans="1:29" ht="12.3">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row>
    <row r="710" spans="1:29" ht="12.3">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row>
    <row r="711" spans="1:29" ht="12.3">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row>
    <row r="712" spans="1:29" ht="12.3">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row>
    <row r="713" spans="1:29" ht="12.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row>
    <row r="714" spans="1:29" ht="12.3">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row>
    <row r="715" spans="1:29" ht="12.3">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row>
    <row r="716" spans="1:29" ht="12.3">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row>
    <row r="717" spans="1:29" ht="12.3">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row>
    <row r="718" spans="1:29" ht="12.3">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row>
    <row r="719" spans="1:29" ht="12.3">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row>
    <row r="720" spans="1:29" ht="12.3">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row>
    <row r="721" spans="1:29" ht="12.3">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row>
    <row r="722" spans="1:29" ht="12.3">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row>
    <row r="723" spans="1:29" ht="1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row>
    <row r="724" spans="1:29" ht="12.3">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row>
    <row r="725" spans="1:29" ht="12.3">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row>
    <row r="726" spans="1:29" ht="12.3">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row>
    <row r="727" spans="1:29" ht="12.3">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row>
    <row r="728" spans="1:29" ht="12.3">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row>
    <row r="729" spans="1:29" ht="12.3">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row>
    <row r="730" spans="1:29" ht="12.3">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row>
    <row r="731" spans="1:29" ht="12.3">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row>
    <row r="732" spans="1:29" ht="12.3">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row>
    <row r="733" spans="1:29" ht="12.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row>
    <row r="734" spans="1:29" ht="12.3">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row>
    <row r="735" spans="1:29" ht="12.3">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row>
    <row r="736" spans="1:29" ht="12.3">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row>
    <row r="737" spans="1:29" ht="12.3">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row>
    <row r="738" spans="1:29" ht="12.3">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row>
    <row r="739" spans="1:29" ht="12.3">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row>
    <row r="740" spans="1:29" ht="12.3">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row>
    <row r="741" spans="1:29" ht="12.3">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row>
    <row r="742" spans="1:29" ht="12.3">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row>
    <row r="743" spans="1:29" ht="12.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row>
    <row r="744" spans="1:29" ht="12.3">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row>
    <row r="745" spans="1:29" ht="12.3">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row>
    <row r="746" spans="1:29" ht="12.3">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row>
    <row r="747" spans="1:29" ht="12.3">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row>
    <row r="748" spans="1:29" ht="12.3">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row>
    <row r="749" spans="1:29" ht="12.3">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row>
    <row r="750" spans="1:29" ht="12.3">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row>
    <row r="751" spans="1:29" ht="12.3">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row>
    <row r="752" spans="1:29" ht="12.3">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row>
    <row r="753" spans="1:29" ht="12.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row>
    <row r="754" spans="1:29" ht="12.3">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row>
    <row r="755" spans="1:29" ht="12.3">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row>
    <row r="756" spans="1:29" ht="12.3">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row>
    <row r="757" spans="1:29" ht="12.3">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row>
    <row r="758" spans="1:29" ht="12.3">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row>
    <row r="759" spans="1:29" ht="12.3">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row>
    <row r="760" spans="1:29" ht="12.3">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row>
    <row r="761" spans="1:29" ht="12.3">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row>
    <row r="762" spans="1:29" ht="12.3">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row>
    <row r="763" spans="1:29" ht="12.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row>
    <row r="764" spans="1:29" ht="12.3">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row>
    <row r="765" spans="1:29" ht="12.3">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row>
    <row r="766" spans="1:29" ht="12.3">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row>
    <row r="767" spans="1:29" ht="12.3">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row>
    <row r="768" spans="1:29" ht="12.3">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row>
    <row r="769" spans="1:29" ht="12.3">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row>
    <row r="770" spans="1:29" ht="12.3">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row>
    <row r="771" spans="1:29" ht="12.3">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row>
    <row r="772" spans="1:29" ht="12.3">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row>
    <row r="773" spans="1:29" ht="12.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row>
    <row r="774" spans="1:29" ht="12.3">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row>
    <row r="775" spans="1:29" ht="12.3">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row>
    <row r="776" spans="1:29" ht="12.3">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row>
    <row r="777" spans="1:29" ht="12.3">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row>
    <row r="778" spans="1:29" ht="12.3">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row>
    <row r="779" spans="1:29" ht="12.3">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row>
    <row r="780" spans="1:29" ht="12.3">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row>
    <row r="781" spans="1:29" ht="12.3">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row>
    <row r="782" spans="1:29" ht="12.3">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row>
    <row r="783" spans="1:29" ht="12.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row>
    <row r="784" spans="1:29" ht="12.3">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row>
    <row r="785" spans="1:29" ht="12.3">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row>
    <row r="786" spans="1:29" ht="12.3">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row>
    <row r="787" spans="1:29" ht="12.3">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row>
    <row r="788" spans="1:29" ht="12.3">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row>
    <row r="789" spans="1:29" ht="12.3">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row>
    <row r="790" spans="1:29" ht="12.3">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row>
    <row r="791" spans="1:29" ht="12.3">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row>
    <row r="792" spans="1:29" ht="12.3">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row>
    <row r="793" spans="1:29" ht="12.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row>
    <row r="794" spans="1:29" ht="12.3">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row>
    <row r="795" spans="1:29" ht="12.3">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row>
    <row r="796" spans="1:29" ht="12.3">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row>
    <row r="797" spans="1:29" ht="12.3">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row>
    <row r="798" spans="1:29" ht="12.3">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row>
    <row r="799" spans="1:29" ht="12.3">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row>
    <row r="800" spans="1:29" ht="12.3">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row>
    <row r="801" spans="1:29" ht="12.3">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row>
    <row r="802" spans="1:29" ht="12.3">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row>
    <row r="803" spans="1:29" ht="12.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row>
    <row r="804" spans="1:29" ht="12.3">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row>
    <row r="805" spans="1:29" ht="12.3">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row>
    <row r="806" spans="1:29" ht="12.3">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row>
    <row r="807" spans="1:29" ht="12.3">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row>
    <row r="808" spans="1:29" ht="12.3">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row>
    <row r="809" spans="1:29" ht="12.3">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row>
    <row r="810" spans="1:29" ht="12.3">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row>
    <row r="811" spans="1:29" ht="12.3">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row>
    <row r="812" spans="1:29" ht="12.3">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row>
    <row r="813" spans="1:29" ht="12.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row>
    <row r="814" spans="1:29" ht="12.3">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row>
    <row r="815" spans="1:29" ht="12.3">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row>
    <row r="816" spans="1:29" ht="12.3">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row>
    <row r="817" spans="1:29" ht="12.3">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row>
    <row r="818" spans="1:29" ht="12.3">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row>
    <row r="819" spans="1:29" ht="12.3">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row>
    <row r="820" spans="1:29" ht="12.3">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row>
    <row r="821" spans="1:29" ht="12.3">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row>
    <row r="822" spans="1:29" ht="12.3">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row>
    <row r="823" spans="1:29" ht="1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row>
    <row r="824" spans="1:29" ht="12.3">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row>
    <row r="825" spans="1:29" ht="12.3">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row>
    <row r="826" spans="1:29" ht="12.3">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row>
    <row r="827" spans="1:29" ht="12.3">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row>
    <row r="828" spans="1:29" ht="12.3">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row>
    <row r="829" spans="1:29" ht="12.3">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row>
    <row r="830" spans="1:29" ht="12.3">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row>
    <row r="831" spans="1:29" ht="12.3">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row>
    <row r="832" spans="1:29" ht="12.3">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row>
    <row r="833" spans="1:29" ht="12.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row>
    <row r="834" spans="1:29" ht="12.3">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row>
    <row r="835" spans="1:29" ht="12.3">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row>
    <row r="836" spans="1:29" ht="12.3">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row>
    <row r="837" spans="1:29" ht="12.3">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row>
    <row r="838" spans="1:29" ht="12.3">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row>
    <row r="839" spans="1:29" ht="12.3">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row>
    <row r="840" spans="1:29" ht="12.3">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row>
    <row r="841" spans="1:29" ht="12.3">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row>
    <row r="842" spans="1:29" ht="12.3">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row>
    <row r="843" spans="1:29" ht="12.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row>
    <row r="844" spans="1:29" ht="12.3">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row>
    <row r="845" spans="1:29" ht="12.3">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row>
    <row r="846" spans="1:29" ht="12.3">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row>
    <row r="847" spans="1:29" ht="12.3">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row>
    <row r="848" spans="1:29" ht="12.3">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row>
    <row r="849" spans="1:29" ht="12.3">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row>
    <row r="850" spans="1:29" ht="12.3">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row>
    <row r="851" spans="1:29" ht="12.3">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row>
    <row r="852" spans="1:29" ht="12.3">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row>
    <row r="853" spans="1:29" ht="12.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row>
    <row r="854" spans="1:29" ht="12.3">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row>
    <row r="855" spans="1:29" ht="12.3">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row>
    <row r="856" spans="1:29" ht="12.3">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row>
    <row r="857" spans="1:29" ht="12.3">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row>
    <row r="858" spans="1:29" ht="12.3">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row>
    <row r="859" spans="1:29" ht="12.3">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row>
    <row r="860" spans="1:29" ht="12.3">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row>
    <row r="861" spans="1:29" ht="12.3">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row>
    <row r="862" spans="1:29" ht="12.3">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row>
    <row r="863" spans="1:29" ht="12.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row>
    <row r="864" spans="1:29" ht="12.3">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row>
    <row r="865" spans="1:29" ht="12.3">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row>
    <row r="866" spans="1:29" ht="12.3">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row>
    <row r="867" spans="1:29" ht="12.3">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row>
    <row r="868" spans="1:29" ht="12.3">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row>
    <row r="869" spans="1:29" ht="12.3">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row>
    <row r="870" spans="1:29" ht="12.3">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row>
    <row r="871" spans="1:29" ht="12.3">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row>
    <row r="872" spans="1:29" ht="12.3">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row>
    <row r="873" spans="1:29" ht="12.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row>
    <row r="874" spans="1:29" ht="12.3">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row>
    <row r="875" spans="1:29" ht="12.3">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row>
    <row r="876" spans="1:29" ht="12.3">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row>
    <row r="877" spans="1:29" ht="12.3">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row>
    <row r="878" spans="1:29" ht="12.3">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row>
    <row r="879" spans="1:29" ht="12.3">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row>
    <row r="880" spans="1:29" ht="12.3">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row>
    <row r="881" spans="1:29" ht="12.3">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row>
    <row r="882" spans="1:29" ht="12.3">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row>
    <row r="883" spans="1:29" ht="12.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row>
    <row r="884" spans="1:29" ht="12.3">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row>
    <row r="885" spans="1:29" ht="12.3">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row>
    <row r="886" spans="1:29" ht="12.3">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row>
    <row r="887" spans="1:29" ht="12.3">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row>
    <row r="888" spans="1:29" ht="12.3">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row>
    <row r="889" spans="1:29" ht="12.3">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row>
    <row r="890" spans="1:29" ht="12.3">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row>
    <row r="891" spans="1:29" ht="12.3">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row>
    <row r="892" spans="1:29" ht="12.3">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row>
    <row r="893" spans="1:29" ht="12.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row>
    <row r="894" spans="1:29" ht="12.3">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row>
    <row r="895" spans="1:29" ht="12.3">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row>
    <row r="896" spans="1:29" ht="12.3">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row>
    <row r="897" spans="1:29" ht="12.3">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row>
    <row r="898" spans="1:29" ht="12.3">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row>
    <row r="899" spans="1:29" ht="12.3">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row>
    <row r="900" spans="1:29" ht="12.3">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row>
    <row r="901" spans="1:29" ht="12.3">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row>
    <row r="902" spans="1:29" ht="12.3">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row>
    <row r="903" spans="1:29" ht="12.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row>
    <row r="904" spans="1:29" ht="12.3">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row>
    <row r="905" spans="1:29" ht="12.3">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row>
    <row r="906" spans="1:29" ht="12.3">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row>
    <row r="907" spans="1:29" ht="12.3">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row>
    <row r="908" spans="1:29" ht="12.3">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row>
    <row r="909" spans="1:29" ht="12.3">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row>
    <row r="910" spans="1:29" ht="12.3">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row>
    <row r="911" spans="1:29" ht="12.3">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row>
    <row r="912" spans="1:29" ht="12.3">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row>
    <row r="913" spans="1:29" ht="12.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row>
    <row r="914" spans="1:29" ht="12.3">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row>
    <row r="915" spans="1:29" ht="12.3">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row>
    <row r="916" spans="1:29" ht="12.3">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row>
    <row r="917" spans="1:29" ht="12.3">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row>
    <row r="918" spans="1:29" ht="12.3">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row>
    <row r="919" spans="1:29" ht="12.3">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row>
    <row r="920" spans="1:29" ht="12.3">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row>
    <row r="921" spans="1:29" ht="12.3">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row>
    <row r="922" spans="1:29" ht="12.3">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row>
    <row r="923" spans="1:29" ht="1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row>
    <row r="924" spans="1:29" ht="12.3">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row>
    <row r="925" spans="1:29" ht="12.3">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row>
    <row r="926" spans="1:29" ht="12.3">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row>
    <row r="927" spans="1:29" ht="12.3">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row>
    <row r="928" spans="1:29" ht="12.3">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row>
    <row r="929" spans="1:29" ht="12.3">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row>
    <row r="930" spans="1:29" ht="12.3">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row>
    <row r="931" spans="1:29" ht="12.3">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row>
    <row r="932" spans="1:29" ht="12.3">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row>
    <row r="933" spans="1:29" ht="12.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row>
    <row r="934" spans="1:29" ht="12.3">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row>
    <row r="935" spans="1:29" ht="12.3">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row>
    <row r="936" spans="1:29" ht="12.3">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row>
    <row r="937" spans="1:29" ht="12.3">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row>
    <row r="938" spans="1:29" ht="12.3">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row>
    <row r="939" spans="1:29" ht="12.3">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row>
    <row r="940" spans="1:29" ht="12.3">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row>
    <row r="941" spans="1:29" ht="12.3">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row>
    <row r="942" spans="1:29" ht="12.3">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row>
    <row r="943" spans="1:29" ht="12.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row>
    <row r="944" spans="1:29" ht="12.3">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row>
    <row r="945" spans="1:29" ht="12.3">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row>
    <row r="946" spans="1:29" ht="12.3">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row>
    <row r="947" spans="1:29" ht="12.3">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row>
    <row r="948" spans="1:29" ht="12.3">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row>
    <row r="949" spans="1:29" ht="12.3">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row>
    <row r="950" spans="1:29" ht="12.3">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row>
    <row r="951" spans="1:29" ht="12.3">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row>
    <row r="952" spans="1:29" ht="12.3">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row>
    <row r="953" spans="1:29" ht="12.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row>
    <row r="954" spans="1:29" ht="12.3">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row>
    <row r="955" spans="1:29" ht="12.3">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row>
    <row r="956" spans="1:29" ht="12.3">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row>
    <row r="957" spans="1:29" ht="12.3">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row>
    <row r="958" spans="1:29" ht="12.3">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row>
    <row r="959" spans="1:29" ht="12.3">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row>
    <row r="960" spans="1:29" ht="12.3">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row>
    <row r="961" spans="1:29" ht="12.3">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row>
    <row r="962" spans="1:29" ht="12.3">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row>
    <row r="963" spans="1:29" ht="12.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row>
    <row r="964" spans="1:29" ht="12.3">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row>
    <row r="965" spans="1:29" ht="12.3">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row>
    <row r="966" spans="1:29" ht="12.3">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row>
    <row r="967" spans="1:29" ht="12.3">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row>
    <row r="968" spans="1:29" ht="12.3">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row>
    <row r="969" spans="1:29" ht="12.3">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row>
    <row r="970" spans="1:29" ht="12.3">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row>
    <row r="971" spans="1:29" ht="12.3">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row>
    <row r="972" spans="1:29" ht="12.3">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row>
    <row r="973" spans="1:29" ht="12.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row>
    <row r="974" spans="1:29" ht="12.3">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row>
    <row r="975" spans="1:29" ht="12.3">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row>
    <row r="976" spans="1:29" ht="12.3">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row>
    <row r="977" spans="1:29" ht="12.3">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row>
    <row r="978" spans="1:29" ht="12.3">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row>
    <row r="979" spans="1:29" ht="12.3">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row>
    <row r="980" spans="1:29" ht="12.3">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row>
    <row r="981" spans="1:29" ht="12.3">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row>
    <row r="982" spans="1:29" ht="12.3">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row>
    <row r="983" spans="1:29" ht="12.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row>
    <row r="984" spans="1:29" ht="12.3">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row>
    <row r="985" spans="1:29" ht="12.3">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row>
    <row r="986" spans="1:29" ht="12.3">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row>
    <row r="987" spans="1:29" ht="12.3">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row>
    <row r="988" spans="1:29" ht="12.3">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row>
    <row r="989" spans="1:29" ht="12.3">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row>
    <row r="990" spans="1:29" ht="12.3">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row>
    <row r="991" spans="1:29" ht="12.3">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row>
    <row r="992" spans="1:29" ht="12.3">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row>
    <row r="993" spans="1:29" ht="12.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row>
    <row r="994" spans="1:29" ht="12.3">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row>
    <row r="995" spans="1:29" ht="12.3">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row>
    <row r="996" spans="1:29" ht="12.3">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row>
    <row r="997" spans="1:29" ht="12.3">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row>
    <row r="998" spans="1:29" ht="12.3">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row>
    <row r="999" spans="1:29" ht="12.3">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row>
    <row r="1000" spans="1:29" ht="12.3">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row>
    <row r="1001" spans="1:29" ht="12.3">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row>
    <row r="1002" spans="1:29" ht="12.3">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c r="AB1002" s="8"/>
      <c r="AC1002" s="8"/>
    </row>
    <row r="1003" spans="1:29" ht="12.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c r="AB1003" s="8"/>
      <c r="AC1003" s="8"/>
    </row>
    <row r="1004" spans="1:29" ht="12.3">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c r="AA1004" s="8"/>
      <c r="AB1004" s="8"/>
      <c r="AC1004" s="8"/>
    </row>
  </sheetData>
  <mergeCells count="2">
    <mergeCell ref="D2:G2"/>
    <mergeCell ref="D29:G2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C1004"/>
  <sheetViews>
    <sheetView workbookViewId="0"/>
  </sheetViews>
  <sheetFormatPr defaultColWidth="12.609375" defaultRowHeight="15.75" customHeight="1"/>
  <cols>
    <col min="1" max="1" width="12.109375" customWidth="1"/>
    <col min="2" max="2" width="3.71875" customWidth="1"/>
    <col min="3" max="3" width="12.88671875" customWidth="1"/>
    <col min="6" max="6" width="7.88671875" customWidth="1"/>
    <col min="7" max="7" width="10.38671875" customWidth="1"/>
    <col min="8" max="8" width="76.5" customWidth="1"/>
    <col min="9" max="9" width="3.609375" customWidth="1"/>
  </cols>
  <sheetData>
    <row r="1" spans="1:29" ht="12.3">
      <c r="A1" s="8"/>
      <c r="B1" s="9"/>
      <c r="C1" s="9"/>
      <c r="D1" s="9"/>
      <c r="E1" s="9"/>
      <c r="F1" s="9"/>
      <c r="G1" s="9"/>
      <c r="H1" s="9"/>
      <c r="I1" s="8"/>
      <c r="J1" s="8"/>
      <c r="K1" s="8"/>
      <c r="L1" s="8"/>
      <c r="M1" s="8"/>
      <c r="N1" s="8"/>
      <c r="O1" s="8"/>
      <c r="P1" s="8"/>
      <c r="Q1" s="8"/>
      <c r="R1" s="8"/>
      <c r="S1" s="8"/>
      <c r="T1" s="8"/>
      <c r="U1" s="8"/>
      <c r="V1" s="8"/>
      <c r="W1" s="8"/>
      <c r="X1" s="8"/>
      <c r="Y1" s="8"/>
      <c r="Z1" s="8"/>
      <c r="AA1" s="8"/>
      <c r="AB1" s="8"/>
      <c r="AC1" s="8"/>
    </row>
    <row r="2" spans="1:29" ht="29.25" customHeight="1">
      <c r="A2" s="8"/>
      <c r="B2" s="56"/>
      <c r="C2" s="13" t="s">
        <v>502</v>
      </c>
      <c r="D2" s="138" t="s">
        <v>142</v>
      </c>
      <c r="E2" s="130"/>
      <c r="F2" s="130"/>
      <c r="G2" s="131"/>
      <c r="H2" s="16"/>
      <c r="I2" s="8"/>
      <c r="J2" s="8"/>
      <c r="K2" s="8"/>
      <c r="L2" s="8"/>
      <c r="M2" s="8"/>
      <c r="N2" s="8"/>
      <c r="O2" s="8"/>
      <c r="P2" s="8"/>
      <c r="Q2" s="8"/>
      <c r="R2" s="8"/>
      <c r="S2" s="8"/>
      <c r="T2" s="8"/>
      <c r="U2" s="8"/>
      <c r="V2" s="8"/>
      <c r="W2" s="8"/>
      <c r="X2" s="8"/>
      <c r="Y2" s="8"/>
      <c r="Z2" s="8"/>
      <c r="AA2" s="8"/>
      <c r="AB2" s="8"/>
      <c r="AC2" s="8"/>
    </row>
    <row r="3" spans="1:29" ht="36.9">
      <c r="A3" s="55"/>
      <c r="B3" s="49" t="s">
        <v>58</v>
      </c>
      <c r="C3" s="12" t="s">
        <v>59</v>
      </c>
      <c r="D3" s="12" t="s">
        <v>143</v>
      </c>
      <c r="E3" s="13" t="s">
        <v>144</v>
      </c>
      <c r="F3" s="13" t="s">
        <v>145</v>
      </c>
      <c r="G3" s="13" t="s">
        <v>146</v>
      </c>
      <c r="H3" s="12" t="s">
        <v>153</v>
      </c>
      <c r="I3" s="8"/>
      <c r="J3" s="8"/>
      <c r="K3" s="8"/>
      <c r="L3" s="8"/>
      <c r="M3" s="8"/>
      <c r="N3" s="8"/>
      <c r="O3" s="8"/>
      <c r="P3" s="8"/>
      <c r="Q3" s="8"/>
      <c r="R3" s="8"/>
      <c r="S3" s="8"/>
      <c r="T3" s="8"/>
      <c r="U3" s="8"/>
      <c r="V3" s="8"/>
      <c r="W3" s="8"/>
      <c r="X3" s="8"/>
      <c r="Y3" s="8"/>
      <c r="Z3" s="8"/>
      <c r="AA3" s="8"/>
      <c r="AB3" s="8"/>
      <c r="AC3" s="8"/>
    </row>
    <row r="4" spans="1:29" ht="12.3">
      <c r="A4" s="58"/>
      <c r="B4" s="50">
        <v>1</v>
      </c>
      <c r="C4" s="16" t="s">
        <v>75</v>
      </c>
      <c r="D4" s="17">
        <v>1.4247000000000001E-6</v>
      </c>
      <c r="E4" s="43">
        <f t="shared" ref="E4:E8" si="0">5.6*D4+0.125</f>
        <v>0.12500797831999999</v>
      </c>
      <c r="F4" s="18">
        <f t="shared" ref="F4:F26" si="1">E4*100</f>
        <v>12.500797832</v>
      </c>
      <c r="G4" s="33">
        <f t="shared" ref="G4:G26" si="2">E4*1023</f>
        <v>127.88316182135999</v>
      </c>
      <c r="H4" s="16" t="s">
        <v>161</v>
      </c>
      <c r="I4" s="8"/>
      <c r="J4" s="64" t="s">
        <v>162</v>
      </c>
      <c r="K4" s="8"/>
      <c r="L4" s="8"/>
      <c r="M4" s="8"/>
      <c r="N4" s="8"/>
      <c r="O4" s="8"/>
      <c r="P4" s="8"/>
      <c r="Q4" s="8"/>
      <c r="R4" s="8"/>
      <c r="S4" s="8"/>
      <c r="T4" s="8"/>
      <c r="U4" s="8"/>
      <c r="V4" s="8"/>
      <c r="W4" s="8"/>
      <c r="X4" s="8"/>
      <c r="Y4" s="8"/>
      <c r="Z4" s="8"/>
      <c r="AA4" s="8"/>
      <c r="AB4" s="8"/>
      <c r="AC4" s="8"/>
    </row>
    <row r="5" spans="1:29" ht="12.3">
      <c r="A5" s="58"/>
      <c r="B5" s="50">
        <v>2</v>
      </c>
      <c r="C5" s="16" t="s">
        <v>76</v>
      </c>
      <c r="D5" s="17">
        <v>7.0312499999999997E-4</v>
      </c>
      <c r="E5" s="43">
        <f t="shared" si="0"/>
        <v>0.12893750000000001</v>
      </c>
      <c r="F5" s="18">
        <f t="shared" si="1"/>
        <v>12.893750000000001</v>
      </c>
      <c r="G5" s="33">
        <f t="shared" si="2"/>
        <v>131.9030625</v>
      </c>
      <c r="H5" s="16" t="s">
        <v>164</v>
      </c>
      <c r="I5" s="8"/>
      <c r="J5" s="56" t="s">
        <v>165</v>
      </c>
      <c r="K5" s="8"/>
      <c r="L5" s="8"/>
      <c r="M5" s="8"/>
      <c r="N5" s="8"/>
      <c r="O5" s="8"/>
      <c r="P5" s="8"/>
      <c r="Q5" s="8"/>
      <c r="R5" s="8"/>
      <c r="S5" s="8"/>
      <c r="T5" s="8"/>
      <c r="U5" s="8"/>
      <c r="V5" s="8"/>
      <c r="W5" s="8"/>
      <c r="X5" s="8"/>
      <c r="Y5" s="8"/>
      <c r="Z5" s="8"/>
      <c r="AA5" s="8"/>
      <c r="AB5" s="8"/>
      <c r="AC5" s="8"/>
    </row>
    <row r="6" spans="1:29" ht="12.3">
      <c r="A6" s="58"/>
      <c r="B6" s="50">
        <v>3</v>
      </c>
      <c r="C6" s="16" t="s">
        <v>77</v>
      </c>
      <c r="D6" s="17">
        <v>1.4062499999999999E-3</v>
      </c>
      <c r="E6" s="43">
        <f t="shared" si="0"/>
        <v>0.13287499999999999</v>
      </c>
      <c r="F6" s="18">
        <f t="shared" si="1"/>
        <v>13.2875</v>
      </c>
      <c r="G6" s="33">
        <f t="shared" si="2"/>
        <v>135.93112499999998</v>
      </c>
      <c r="H6" s="16" t="s">
        <v>503</v>
      </c>
      <c r="I6" s="8"/>
      <c r="J6" s="8" t="s">
        <v>504</v>
      </c>
      <c r="K6" s="8"/>
      <c r="L6" s="8"/>
      <c r="M6" s="8"/>
      <c r="N6" s="8"/>
      <c r="O6" s="8"/>
      <c r="P6" s="8"/>
      <c r="Q6" s="8"/>
      <c r="R6" s="8"/>
      <c r="S6" s="8"/>
      <c r="T6" s="8"/>
      <c r="U6" s="8"/>
      <c r="V6" s="8"/>
      <c r="W6" s="8"/>
      <c r="X6" s="8"/>
      <c r="Y6" s="8"/>
      <c r="Z6" s="8"/>
      <c r="AA6" s="8"/>
      <c r="AB6" s="8"/>
      <c r="AC6" s="8"/>
    </row>
    <row r="7" spans="1:29" ht="12.3">
      <c r="A7" s="58"/>
      <c r="B7" s="50">
        <v>4</v>
      </c>
      <c r="C7" s="16" t="s">
        <v>78</v>
      </c>
      <c r="D7" s="17">
        <v>2.8124999999999999E-3</v>
      </c>
      <c r="E7" s="43">
        <f t="shared" si="0"/>
        <v>0.14074999999999999</v>
      </c>
      <c r="F7" s="18">
        <f t="shared" si="1"/>
        <v>14.074999999999999</v>
      </c>
      <c r="G7" s="33">
        <f t="shared" si="2"/>
        <v>143.98724999999999</v>
      </c>
      <c r="H7" s="16"/>
      <c r="I7" s="8"/>
      <c r="J7" s="2" t="s">
        <v>483</v>
      </c>
      <c r="K7" s="8"/>
      <c r="L7" s="8"/>
      <c r="M7" s="8"/>
      <c r="N7" s="8"/>
      <c r="O7" s="8"/>
      <c r="P7" s="8"/>
      <c r="Q7" s="8"/>
      <c r="R7" s="8"/>
      <c r="S7" s="8"/>
      <c r="T7" s="8"/>
      <c r="U7" s="8"/>
      <c r="V7" s="8"/>
      <c r="W7" s="8"/>
      <c r="X7" s="8"/>
      <c r="Y7" s="8"/>
      <c r="Z7" s="8"/>
      <c r="AA7" s="8"/>
      <c r="AB7" s="8"/>
      <c r="AC7" s="8"/>
    </row>
    <row r="8" spans="1:29" ht="12.3">
      <c r="A8" s="58"/>
      <c r="B8" s="50">
        <v>5</v>
      </c>
      <c r="C8" s="16" t="s">
        <v>79</v>
      </c>
      <c r="D8" s="17">
        <v>5.6249999999999998E-3</v>
      </c>
      <c r="E8" s="43">
        <f t="shared" si="0"/>
        <v>0.1565</v>
      </c>
      <c r="F8" s="18">
        <f t="shared" si="1"/>
        <v>15.65</v>
      </c>
      <c r="G8" s="33">
        <f t="shared" si="2"/>
        <v>160.09950000000001</v>
      </c>
      <c r="H8" s="16"/>
      <c r="I8" s="8"/>
      <c r="J8" s="8" t="s">
        <v>505</v>
      </c>
      <c r="K8" s="8"/>
      <c r="L8" s="8"/>
      <c r="M8" s="8"/>
      <c r="N8" s="8"/>
      <c r="O8" s="8"/>
      <c r="P8" s="8"/>
      <c r="Q8" s="8"/>
      <c r="R8" s="8"/>
      <c r="S8" s="8"/>
      <c r="T8" s="8"/>
      <c r="U8" s="8"/>
      <c r="V8" s="8"/>
      <c r="W8" s="8"/>
      <c r="X8" s="8"/>
      <c r="Y8" s="8"/>
      <c r="Z8" s="8"/>
      <c r="AA8" s="8"/>
      <c r="AB8" s="8"/>
      <c r="AC8" s="8"/>
    </row>
    <row r="9" spans="1:29" ht="12.3">
      <c r="A9" s="58"/>
      <c r="B9" s="50">
        <v>6</v>
      </c>
      <c r="C9" s="16" t="s">
        <v>80</v>
      </c>
      <c r="D9" s="17">
        <v>1.125E-2</v>
      </c>
      <c r="E9" s="43">
        <f t="shared" ref="E9:E12" si="3">0.241514*LOG10(D9+0.00873)+0.598206</f>
        <v>0.18777601769620061</v>
      </c>
      <c r="F9" s="18">
        <f t="shared" si="1"/>
        <v>18.777601769620063</v>
      </c>
      <c r="G9" s="33">
        <f t="shared" si="2"/>
        <v>192.09486610321323</v>
      </c>
      <c r="H9" s="16"/>
      <c r="I9" s="8"/>
      <c r="J9" s="8" t="s">
        <v>506</v>
      </c>
      <c r="K9" s="8"/>
      <c r="L9" s="8"/>
      <c r="M9" s="8"/>
      <c r="N9" s="8"/>
      <c r="O9" s="8"/>
      <c r="P9" s="8"/>
      <c r="Q9" s="8"/>
      <c r="R9" s="8"/>
      <c r="S9" s="8"/>
      <c r="T9" s="8"/>
      <c r="U9" s="8"/>
      <c r="V9" s="8"/>
      <c r="W9" s="8"/>
      <c r="X9" s="8"/>
      <c r="Y9" s="8"/>
      <c r="Z9" s="8"/>
      <c r="AA9" s="8"/>
      <c r="AB9" s="8"/>
      <c r="AC9" s="8"/>
    </row>
    <row r="10" spans="1:29" ht="12.3">
      <c r="A10" s="58"/>
      <c r="B10" s="50">
        <v>7</v>
      </c>
      <c r="C10" s="16" t="s">
        <v>81</v>
      </c>
      <c r="D10" s="17">
        <v>2.2499999999999999E-2</v>
      </c>
      <c r="E10" s="43">
        <f t="shared" si="3"/>
        <v>0.23462405819937215</v>
      </c>
      <c r="F10" s="18">
        <f t="shared" si="1"/>
        <v>23.462405819937217</v>
      </c>
      <c r="G10" s="33">
        <f t="shared" si="2"/>
        <v>240.02041153795773</v>
      </c>
      <c r="H10" s="16"/>
      <c r="I10" s="8"/>
      <c r="J10" s="8" t="s">
        <v>507</v>
      </c>
      <c r="K10" s="8"/>
      <c r="L10" s="8"/>
      <c r="M10" s="8"/>
      <c r="N10" s="8"/>
      <c r="O10" s="8"/>
      <c r="P10" s="8"/>
      <c r="Q10" s="8"/>
      <c r="R10" s="8"/>
      <c r="S10" s="8"/>
      <c r="T10" s="8"/>
      <c r="U10" s="8"/>
      <c r="V10" s="8"/>
      <c r="W10" s="8"/>
      <c r="X10" s="8"/>
      <c r="Y10" s="8"/>
      <c r="Z10" s="8"/>
      <c r="AA10" s="8"/>
      <c r="AB10" s="8"/>
      <c r="AC10" s="8"/>
    </row>
    <row r="11" spans="1:29" ht="12.3">
      <c r="A11" s="58"/>
      <c r="B11" s="50">
        <v>8</v>
      </c>
      <c r="C11" s="16" t="s">
        <v>82</v>
      </c>
      <c r="D11" s="17">
        <v>4.4999999999999998E-2</v>
      </c>
      <c r="E11" s="43">
        <f t="shared" si="3"/>
        <v>0.29153559003310758</v>
      </c>
      <c r="F11" s="18">
        <f t="shared" si="1"/>
        <v>29.153559003310757</v>
      </c>
      <c r="G11" s="33">
        <f t="shared" si="2"/>
        <v>298.24090860386906</v>
      </c>
      <c r="H11" s="16"/>
      <c r="I11" s="8"/>
      <c r="J11" s="8" t="s">
        <v>508</v>
      </c>
      <c r="K11" s="8"/>
      <c r="L11" s="8"/>
      <c r="M11" s="8"/>
      <c r="N11" s="8"/>
      <c r="O11" s="8"/>
      <c r="P11" s="8"/>
      <c r="Q11" s="8"/>
      <c r="R11" s="8"/>
      <c r="S11" s="8"/>
      <c r="T11" s="8"/>
      <c r="U11" s="8"/>
      <c r="V11" s="8"/>
      <c r="W11" s="8"/>
      <c r="X11" s="8"/>
      <c r="Y11" s="8"/>
      <c r="Z11" s="8"/>
      <c r="AA11" s="8"/>
      <c r="AB11" s="8"/>
      <c r="AC11" s="8"/>
    </row>
    <row r="12" spans="1:29" ht="12.3">
      <c r="A12" s="58"/>
      <c r="B12" s="50">
        <v>9</v>
      </c>
      <c r="C12" s="16" t="s">
        <v>83</v>
      </c>
      <c r="D12" s="17">
        <v>0.09</v>
      </c>
      <c r="E12" s="43">
        <f t="shared" si="3"/>
        <v>0.35535138887680789</v>
      </c>
      <c r="F12" s="18">
        <f t="shared" si="1"/>
        <v>35.535138887680787</v>
      </c>
      <c r="G12" s="33">
        <f t="shared" si="2"/>
        <v>363.5244708209745</v>
      </c>
      <c r="H12" s="16"/>
      <c r="I12" s="8"/>
      <c r="J12" s="8" t="s">
        <v>509</v>
      </c>
      <c r="K12" s="8"/>
      <c r="L12" s="8"/>
      <c r="M12" s="8"/>
      <c r="N12" s="8"/>
      <c r="O12" s="8"/>
      <c r="P12" s="8"/>
      <c r="Q12" s="8"/>
      <c r="R12" s="8"/>
      <c r="S12" s="8"/>
      <c r="T12" s="8"/>
      <c r="U12" s="8"/>
      <c r="V12" s="8"/>
      <c r="W12" s="8"/>
      <c r="X12" s="8"/>
      <c r="Y12" s="8"/>
      <c r="Z12" s="8"/>
      <c r="AA12" s="8"/>
      <c r="AB12" s="8"/>
      <c r="AC12" s="8"/>
    </row>
    <row r="13" spans="1:29" ht="12.3">
      <c r="A13" s="58"/>
      <c r="B13" s="50">
        <v>10</v>
      </c>
      <c r="C13" s="16" t="s">
        <v>84</v>
      </c>
      <c r="D13" s="17">
        <v>0.12727922061357799</v>
      </c>
      <c r="E13" s="43">
        <v>0.3889506269510834</v>
      </c>
      <c r="F13" s="18">
        <f t="shared" si="1"/>
        <v>38.895062695108336</v>
      </c>
      <c r="G13" s="33">
        <f t="shared" si="2"/>
        <v>397.8964913709583</v>
      </c>
      <c r="H13" s="16"/>
      <c r="I13" s="8"/>
      <c r="J13" s="8" t="s">
        <v>510</v>
      </c>
      <c r="K13" s="8"/>
      <c r="L13" s="8"/>
      <c r="M13" s="8"/>
      <c r="N13" s="8"/>
      <c r="O13" s="8"/>
      <c r="P13" s="8"/>
      <c r="Q13" s="8"/>
      <c r="R13" s="8"/>
      <c r="S13" s="8"/>
      <c r="T13" s="8"/>
      <c r="U13" s="8"/>
      <c r="V13" s="8"/>
      <c r="W13" s="8"/>
      <c r="X13" s="8"/>
      <c r="Y13" s="8"/>
      <c r="Z13" s="8"/>
      <c r="AA13" s="8"/>
      <c r="AB13" s="8"/>
      <c r="AC13" s="8"/>
    </row>
    <row r="14" spans="1:29" ht="14.4">
      <c r="A14" s="58"/>
      <c r="B14" s="50">
        <v>11</v>
      </c>
      <c r="C14" s="43" t="s">
        <v>85</v>
      </c>
      <c r="D14" s="69">
        <v>0.16794593847662501</v>
      </c>
      <c r="E14" s="43">
        <f t="shared" ref="E14:E26" si="4">0.241514*LOG10(D14+0.00873)+0.598206</f>
        <v>0.41638880425037533</v>
      </c>
      <c r="F14" s="71">
        <f t="shared" si="1"/>
        <v>41.638880425037534</v>
      </c>
      <c r="G14" s="72">
        <f t="shared" si="2"/>
        <v>425.96574674813394</v>
      </c>
      <c r="H14" s="16"/>
      <c r="I14" s="8"/>
      <c r="J14" s="8" t="s">
        <v>511</v>
      </c>
      <c r="K14" s="8"/>
      <c r="L14" s="8"/>
      <c r="M14" s="8"/>
      <c r="N14" s="8"/>
      <c r="O14" s="8"/>
      <c r="P14" s="8"/>
      <c r="Q14" s="8"/>
      <c r="R14" s="8"/>
      <c r="S14" s="8"/>
      <c r="T14" s="8"/>
      <c r="U14" s="8"/>
      <c r="V14" s="8"/>
      <c r="W14" s="8"/>
      <c r="X14" s="8"/>
      <c r="Y14" s="8"/>
      <c r="Z14" s="8"/>
      <c r="AA14" s="8"/>
      <c r="AB14" s="8"/>
      <c r="AC14" s="8"/>
    </row>
    <row r="15" spans="1:29" ht="12.3">
      <c r="A15" s="58"/>
      <c r="B15" s="50">
        <v>12</v>
      </c>
      <c r="C15" s="16" t="s">
        <v>86</v>
      </c>
      <c r="D15" s="17">
        <v>0.18</v>
      </c>
      <c r="E15" s="43">
        <f t="shared" si="4"/>
        <v>0.42331144876013616</v>
      </c>
      <c r="F15" s="18">
        <f t="shared" si="1"/>
        <v>42.331144876013617</v>
      </c>
      <c r="G15" s="33">
        <f t="shared" si="2"/>
        <v>433.04761208161926</v>
      </c>
      <c r="H15" s="16"/>
      <c r="I15" s="8"/>
      <c r="J15" s="2" t="s">
        <v>512</v>
      </c>
      <c r="K15" s="8"/>
      <c r="L15" s="8"/>
      <c r="M15" s="8"/>
      <c r="N15" s="8"/>
      <c r="O15" s="8"/>
      <c r="P15" s="8"/>
      <c r="Q15" s="8"/>
      <c r="R15" s="8"/>
      <c r="S15" s="8"/>
      <c r="T15" s="8"/>
      <c r="U15" s="8"/>
      <c r="V15" s="8"/>
      <c r="W15" s="8"/>
      <c r="X15" s="8"/>
      <c r="Y15" s="8"/>
      <c r="Z15" s="8"/>
      <c r="AA15" s="8"/>
      <c r="AB15" s="8"/>
      <c r="AC15" s="8"/>
    </row>
    <row r="16" spans="1:29" ht="14.4">
      <c r="A16" s="58"/>
      <c r="B16" s="50">
        <v>13</v>
      </c>
      <c r="C16" s="43" t="s">
        <v>87</v>
      </c>
      <c r="D16" s="69">
        <v>0.206765703899466</v>
      </c>
      <c r="E16" s="43">
        <f t="shared" si="4"/>
        <v>0.43722209403316581</v>
      </c>
      <c r="F16" s="71">
        <f t="shared" si="1"/>
        <v>43.722209403316583</v>
      </c>
      <c r="G16" s="72">
        <f t="shared" si="2"/>
        <v>447.2782021959286</v>
      </c>
      <c r="H16" s="16"/>
      <c r="I16" s="8"/>
      <c r="J16" s="8" t="s">
        <v>513</v>
      </c>
      <c r="K16" s="8"/>
      <c r="L16" s="8"/>
      <c r="M16" s="8"/>
      <c r="N16" s="8"/>
      <c r="O16" s="8"/>
      <c r="P16" s="8"/>
      <c r="Q16" s="8"/>
      <c r="R16" s="8"/>
      <c r="S16" s="8"/>
      <c r="T16" s="8"/>
      <c r="U16" s="8"/>
      <c r="V16" s="8"/>
      <c r="W16" s="8"/>
      <c r="X16" s="8"/>
      <c r="Y16" s="8"/>
      <c r="Z16" s="8"/>
      <c r="AA16" s="8"/>
      <c r="AB16" s="8"/>
      <c r="AC16" s="8"/>
    </row>
    <row r="17" spans="1:29" ht="12.3">
      <c r="A17" s="58"/>
      <c r="B17" s="50">
        <v>14</v>
      </c>
      <c r="C17" s="16" t="s">
        <v>88</v>
      </c>
      <c r="D17" s="17">
        <f>0.18*2^0.5</f>
        <v>0.2545584412271571</v>
      </c>
      <c r="E17" s="43">
        <f t="shared" si="4"/>
        <v>0.45823216413190404</v>
      </c>
      <c r="F17" s="18">
        <f t="shared" si="1"/>
        <v>45.823216413190401</v>
      </c>
      <c r="G17" s="33">
        <f t="shared" si="2"/>
        <v>468.77150390693782</v>
      </c>
      <c r="H17" s="16"/>
      <c r="I17" s="8"/>
      <c r="J17" s="8"/>
      <c r="K17" s="8"/>
      <c r="L17" s="8"/>
      <c r="M17" s="8"/>
      <c r="N17" s="8"/>
      <c r="O17" s="8"/>
      <c r="P17" s="8"/>
      <c r="Q17" s="8"/>
      <c r="R17" s="8"/>
      <c r="S17" s="8"/>
      <c r="T17" s="8"/>
      <c r="U17" s="8"/>
      <c r="V17" s="8"/>
      <c r="W17" s="8"/>
      <c r="X17" s="8"/>
      <c r="Y17" s="8"/>
      <c r="Z17" s="8"/>
      <c r="AA17" s="8"/>
      <c r="AB17" s="8"/>
      <c r="AC17" s="8"/>
    </row>
    <row r="18" spans="1:29" ht="12.3">
      <c r="A18" s="58"/>
      <c r="B18" s="50">
        <v>15</v>
      </c>
      <c r="C18" s="16" t="s">
        <v>89</v>
      </c>
      <c r="D18" s="17">
        <v>0.36</v>
      </c>
      <c r="E18" s="43">
        <f t="shared" si="4"/>
        <v>0.49356003024290834</v>
      </c>
      <c r="F18" s="18">
        <f t="shared" si="1"/>
        <v>49.356003024290835</v>
      </c>
      <c r="G18" s="33">
        <f t="shared" si="2"/>
        <v>504.91191093849523</v>
      </c>
      <c r="H18" s="16"/>
      <c r="I18" s="8"/>
      <c r="J18" s="8" t="s">
        <v>514</v>
      </c>
      <c r="K18" s="8"/>
      <c r="L18" s="8" t="s">
        <v>515</v>
      </c>
      <c r="M18" s="8"/>
      <c r="N18" s="8"/>
      <c r="O18" s="8"/>
      <c r="P18" s="8"/>
      <c r="Q18" s="8"/>
      <c r="R18" s="8"/>
      <c r="S18" s="8"/>
      <c r="T18" s="8"/>
      <c r="U18" s="8"/>
      <c r="V18" s="8"/>
      <c r="W18" s="8"/>
      <c r="X18" s="8"/>
      <c r="Y18" s="8"/>
      <c r="Z18" s="8"/>
      <c r="AA18" s="8"/>
      <c r="AB18" s="8"/>
      <c r="AC18" s="8"/>
    </row>
    <row r="19" spans="1:29" ht="12.3">
      <c r="A19" s="58"/>
      <c r="B19" s="50">
        <v>16</v>
      </c>
      <c r="C19" s="16" t="s">
        <v>90</v>
      </c>
      <c r="D19" s="17">
        <v>0.72</v>
      </c>
      <c r="E19" s="43">
        <f t="shared" si="4"/>
        <v>0.56501392159787622</v>
      </c>
      <c r="F19" s="18">
        <f t="shared" si="1"/>
        <v>56.501392159787621</v>
      </c>
      <c r="G19" s="33">
        <f t="shared" si="2"/>
        <v>578.00924179462743</v>
      </c>
      <c r="H19" s="16"/>
      <c r="I19" s="8"/>
      <c r="J19" s="8" t="s">
        <v>516</v>
      </c>
      <c r="K19" s="8"/>
      <c r="L19" s="8" t="s">
        <v>517</v>
      </c>
      <c r="M19" s="8"/>
      <c r="N19" s="8"/>
      <c r="O19" s="8"/>
      <c r="P19" s="8"/>
      <c r="Q19" s="8"/>
      <c r="R19" s="8"/>
      <c r="S19" s="8"/>
      <c r="T19" s="8"/>
      <c r="U19" s="8"/>
      <c r="V19" s="8"/>
      <c r="W19" s="8"/>
      <c r="X19" s="8"/>
      <c r="Y19" s="8"/>
      <c r="Z19" s="8"/>
      <c r="AA19" s="8"/>
      <c r="AB19" s="8"/>
      <c r="AC19" s="8"/>
    </row>
    <row r="20" spans="1:29" ht="12.3">
      <c r="A20" s="58"/>
      <c r="B20" s="82">
        <v>17</v>
      </c>
      <c r="C20" s="73" t="s">
        <v>91</v>
      </c>
      <c r="D20" s="74">
        <v>0.9</v>
      </c>
      <c r="E20" s="98">
        <f t="shared" si="4"/>
        <v>0.58816743815443773</v>
      </c>
      <c r="F20" s="76">
        <f t="shared" si="1"/>
        <v>58.816743815443772</v>
      </c>
      <c r="G20" s="77">
        <f t="shared" si="2"/>
        <v>601.69528923198982</v>
      </c>
      <c r="H20" s="73" t="s">
        <v>205</v>
      </c>
      <c r="I20" s="8"/>
      <c r="J20" s="2" t="s">
        <v>518</v>
      </c>
      <c r="K20" s="8"/>
      <c r="L20" s="8" t="s">
        <v>516</v>
      </c>
      <c r="M20" s="8"/>
      <c r="N20" s="8"/>
      <c r="O20" s="8"/>
      <c r="P20" s="8"/>
      <c r="Q20" s="8"/>
      <c r="R20" s="8"/>
      <c r="S20" s="8"/>
      <c r="T20" s="8"/>
      <c r="U20" s="8"/>
      <c r="V20" s="8"/>
      <c r="W20" s="8"/>
      <c r="X20" s="8"/>
      <c r="Y20" s="8"/>
      <c r="Z20" s="8"/>
      <c r="AA20" s="8"/>
      <c r="AB20" s="8"/>
      <c r="AC20" s="8"/>
    </row>
    <row r="21" spans="1:29" ht="12.3">
      <c r="A21" s="58"/>
      <c r="B21" s="50">
        <v>18</v>
      </c>
      <c r="C21" s="16" t="s">
        <v>92</v>
      </c>
      <c r="D21" s="17">
        <v>1.44</v>
      </c>
      <c r="E21" s="43">
        <f t="shared" si="4"/>
        <v>0.63708672384292586</v>
      </c>
      <c r="F21" s="18">
        <f t="shared" si="1"/>
        <v>63.708672384292584</v>
      </c>
      <c r="G21" s="33">
        <f t="shared" si="2"/>
        <v>651.73971849131317</v>
      </c>
      <c r="H21" s="16"/>
      <c r="I21" s="8"/>
      <c r="J21" s="2" t="s">
        <v>519</v>
      </c>
      <c r="K21" s="8"/>
      <c r="L21" s="8" t="s">
        <v>518</v>
      </c>
      <c r="M21" s="8"/>
      <c r="N21" s="8"/>
      <c r="O21" s="8"/>
      <c r="P21" s="8"/>
      <c r="Q21" s="8"/>
      <c r="R21" s="8"/>
      <c r="S21" s="8"/>
      <c r="T21" s="8"/>
      <c r="U21" s="8"/>
      <c r="V21" s="8"/>
      <c r="W21" s="8"/>
      <c r="X21" s="8"/>
      <c r="Y21" s="8"/>
      <c r="Z21" s="8"/>
      <c r="AA21" s="8"/>
      <c r="AB21" s="8"/>
      <c r="AC21" s="8"/>
    </row>
    <row r="22" spans="1:29" ht="12.3">
      <c r="A22" s="58"/>
      <c r="B22" s="50">
        <v>19</v>
      </c>
      <c r="C22" s="16" t="s">
        <v>93</v>
      </c>
      <c r="D22" s="17">
        <v>2.88</v>
      </c>
      <c r="E22" s="43">
        <f t="shared" si="4"/>
        <v>0.7094731787275832</v>
      </c>
      <c r="F22" s="18">
        <f t="shared" si="1"/>
        <v>70.947317872758319</v>
      </c>
      <c r="G22" s="33">
        <f t="shared" si="2"/>
        <v>725.79106183831766</v>
      </c>
      <c r="H22" s="16"/>
      <c r="I22" s="8"/>
      <c r="J22" s="8" t="s">
        <v>520</v>
      </c>
      <c r="K22" s="8"/>
      <c r="L22" s="8" t="s">
        <v>521</v>
      </c>
      <c r="M22" s="8"/>
      <c r="N22" s="8"/>
      <c r="O22" s="8"/>
      <c r="P22" s="8"/>
      <c r="Q22" s="8"/>
      <c r="R22" s="8"/>
      <c r="S22" s="8"/>
      <c r="T22" s="8"/>
      <c r="U22" s="8"/>
      <c r="V22" s="8"/>
      <c r="W22" s="8"/>
      <c r="X22" s="8"/>
      <c r="Y22" s="8"/>
      <c r="Z22" s="8"/>
      <c r="AA22" s="8"/>
      <c r="AB22" s="8"/>
      <c r="AC22" s="8"/>
    </row>
    <row r="23" spans="1:29" ht="12.3">
      <c r="A23" s="58"/>
      <c r="B23" s="50">
        <v>20</v>
      </c>
      <c r="C23" s="16" t="s">
        <v>94</v>
      </c>
      <c r="D23" s="17">
        <v>5.76</v>
      </c>
      <c r="E23" s="43">
        <f t="shared" si="4"/>
        <v>0.78201752648705725</v>
      </c>
      <c r="F23" s="18">
        <f t="shared" si="1"/>
        <v>78.201752648705721</v>
      </c>
      <c r="G23" s="33">
        <f t="shared" si="2"/>
        <v>800.00392959625958</v>
      </c>
      <c r="H23" s="16"/>
      <c r="I23" s="8"/>
      <c r="J23" s="8" t="s">
        <v>522</v>
      </c>
      <c r="K23" s="8"/>
      <c r="L23" s="8" t="s">
        <v>520</v>
      </c>
      <c r="M23" s="8"/>
      <c r="N23" s="8"/>
      <c r="O23" s="8"/>
      <c r="P23" s="8"/>
      <c r="Q23" s="8"/>
      <c r="R23" s="8"/>
      <c r="S23" s="8"/>
      <c r="T23" s="8"/>
      <c r="U23" s="8"/>
      <c r="V23" s="8"/>
      <c r="W23" s="8"/>
      <c r="X23" s="8"/>
      <c r="Y23" s="8"/>
      <c r="Z23" s="8"/>
      <c r="AA23" s="8"/>
      <c r="AB23" s="8"/>
      <c r="AC23" s="8"/>
    </row>
    <row r="24" spans="1:29" ht="12.3">
      <c r="A24" s="58"/>
      <c r="B24" s="50">
        <v>21</v>
      </c>
      <c r="C24" s="16" t="s">
        <v>95</v>
      </c>
      <c r="D24" s="17">
        <v>11.52</v>
      </c>
      <c r="E24" s="43">
        <f t="shared" si="4"/>
        <v>0.85464108951905549</v>
      </c>
      <c r="F24" s="18">
        <f t="shared" si="1"/>
        <v>85.464108951905544</v>
      </c>
      <c r="G24" s="33">
        <f t="shared" si="2"/>
        <v>874.29783457799374</v>
      </c>
      <c r="H24" s="5" t="s">
        <v>523</v>
      </c>
      <c r="I24" s="8"/>
      <c r="J24" s="8" t="s">
        <v>524</v>
      </c>
      <c r="K24" s="8"/>
      <c r="L24" s="8" t="s">
        <v>522</v>
      </c>
      <c r="M24" s="8"/>
      <c r="N24" s="8"/>
      <c r="O24" s="8"/>
      <c r="P24" s="8"/>
      <c r="Q24" s="8"/>
      <c r="R24" s="8"/>
      <c r="S24" s="8"/>
      <c r="T24" s="8"/>
      <c r="U24" s="8"/>
      <c r="V24" s="8"/>
      <c r="W24" s="8"/>
      <c r="X24" s="8"/>
      <c r="Y24" s="8"/>
      <c r="Z24" s="8"/>
      <c r="AA24" s="8"/>
      <c r="AB24" s="8"/>
      <c r="AC24" s="8"/>
    </row>
    <row r="25" spans="1:29" ht="12.3">
      <c r="A25" s="58"/>
      <c r="B25" s="50">
        <v>22</v>
      </c>
      <c r="C25" s="16" t="s">
        <v>96</v>
      </c>
      <c r="D25" s="17">
        <v>23.04</v>
      </c>
      <c r="E25" s="43">
        <f t="shared" si="4"/>
        <v>0.92730432767314497</v>
      </c>
      <c r="F25" s="18">
        <f t="shared" si="1"/>
        <v>92.730432767314497</v>
      </c>
      <c r="G25" s="33">
        <f t="shared" si="2"/>
        <v>948.63232720962731</v>
      </c>
      <c r="H25" s="16"/>
      <c r="I25" s="8"/>
      <c r="J25" s="8" t="s">
        <v>494</v>
      </c>
      <c r="K25" s="8"/>
      <c r="L25" s="8"/>
      <c r="M25" s="8"/>
      <c r="N25" s="8"/>
      <c r="O25" s="8"/>
      <c r="P25" s="8"/>
      <c r="Q25" s="8"/>
      <c r="R25" s="8"/>
      <c r="S25" s="8"/>
      <c r="T25" s="8"/>
      <c r="U25" s="8"/>
      <c r="V25" s="8"/>
      <c r="W25" s="8"/>
      <c r="X25" s="8"/>
      <c r="Y25" s="8"/>
      <c r="Z25" s="8"/>
      <c r="AA25" s="8"/>
      <c r="AB25" s="8"/>
      <c r="AC25" s="8"/>
    </row>
    <row r="26" spans="1:29" ht="12.3">
      <c r="A26" s="58"/>
      <c r="B26" s="50">
        <v>23</v>
      </c>
      <c r="C26" s="16" t="s">
        <v>97</v>
      </c>
      <c r="D26" s="17">
        <v>46.08</v>
      </c>
      <c r="E26" s="43">
        <f t="shared" si="4"/>
        <v>0.99998742029452692</v>
      </c>
      <c r="F26" s="18">
        <f t="shared" si="1"/>
        <v>99.998742029452686</v>
      </c>
      <c r="G26" s="33">
        <f t="shared" si="2"/>
        <v>1022.9871309613011</v>
      </c>
      <c r="H26" s="16"/>
      <c r="I26" s="8"/>
      <c r="K26" s="8"/>
      <c r="L26" s="8"/>
      <c r="M26" s="8"/>
      <c r="N26" s="8"/>
      <c r="O26" s="8"/>
      <c r="P26" s="8"/>
      <c r="Q26" s="8"/>
      <c r="R26" s="8"/>
      <c r="S26" s="8"/>
      <c r="T26" s="8"/>
      <c r="U26" s="8"/>
      <c r="V26" s="8"/>
      <c r="W26" s="8"/>
      <c r="X26" s="8"/>
      <c r="Y26" s="8"/>
      <c r="Z26" s="8"/>
      <c r="AA26" s="8"/>
      <c r="AB26" s="8"/>
      <c r="AC26" s="8"/>
    </row>
    <row r="27" spans="1:29" ht="12.3">
      <c r="A27" s="58"/>
      <c r="B27" s="50">
        <v>24</v>
      </c>
      <c r="C27" s="5"/>
      <c r="D27" s="5"/>
      <c r="E27" s="5"/>
      <c r="F27" s="5"/>
      <c r="G27" s="5"/>
      <c r="H27" s="43"/>
      <c r="I27" s="8"/>
      <c r="K27" s="8"/>
      <c r="L27" s="8"/>
      <c r="M27" s="8"/>
      <c r="N27" s="8"/>
      <c r="O27" s="8"/>
      <c r="P27" s="8"/>
      <c r="Q27" s="8"/>
      <c r="R27" s="8"/>
      <c r="S27" s="8"/>
      <c r="T27" s="8"/>
      <c r="U27" s="8"/>
      <c r="V27" s="8"/>
      <c r="W27" s="8"/>
      <c r="X27" s="8"/>
      <c r="Y27" s="8"/>
      <c r="Z27" s="8"/>
      <c r="AA27" s="8"/>
      <c r="AB27" s="8"/>
      <c r="AC27" s="8"/>
    </row>
    <row r="28" spans="1:29" ht="12.3">
      <c r="A28" s="81"/>
      <c r="B28" s="81"/>
      <c r="C28" s="81"/>
      <c r="D28" s="81"/>
      <c r="E28" s="81"/>
      <c r="F28" s="81"/>
      <c r="G28" s="81"/>
      <c r="H28" s="81"/>
      <c r="I28" s="81"/>
      <c r="J28" s="81"/>
      <c r="K28" s="81"/>
      <c r="L28" s="81"/>
      <c r="M28" s="81"/>
      <c r="N28" s="81"/>
      <c r="O28" s="81"/>
      <c r="P28" s="81"/>
      <c r="Q28" s="81"/>
      <c r="R28" s="81"/>
      <c r="S28" s="81"/>
      <c r="T28" s="81"/>
      <c r="U28" s="81"/>
      <c r="V28" s="81"/>
      <c r="W28" s="81"/>
      <c r="X28" s="81"/>
      <c r="Y28" s="81"/>
      <c r="Z28" s="81"/>
      <c r="AA28" s="81"/>
      <c r="AB28" s="81"/>
      <c r="AC28" s="81"/>
    </row>
    <row r="29" spans="1:29" ht="24.6">
      <c r="A29" s="8"/>
      <c r="B29" s="43"/>
      <c r="C29" s="13" t="s">
        <v>502</v>
      </c>
      <c r="D29" s="135" t="s">
        <v>142</v>
      </c>
      <c r="E29" s="133"/>
      <c r="F29" s="133"/>
      <c r="G29" s="134"/>
      <c r="H29" s="41" t="s">
        <v>228</v>
      </c>
      <c r="I29" s="8"/>
      <c r="J29" s="8"/>
      <c r="K29" s="8"/>
      <c r="L29" s="8"/>
      <c r="M29" s="8"/>
      <c r="N29" s="8"/>
      <c r="O29" s="8"/>
      <c r="P29" s="8"/>
      <c r="Q29" s="8"/>
      <c r="R29" s="8"/>
      <c r="S29" s="8"/>
      <c r="T29" s="8"/>
      <c r="U29" s="8"/>
      <c r="V29" s="8"/>
      <c r="W29" s="8"/>
      <c r="X29" s="8"/>
      <c r="Y29" s="8"/>
      <c r="Z29" s="8"/>
      <c r="AA29" s="8"/>
      <c r="AB29" s="8"/>
      <c r="AC29" s="8"/>
    </row>
    <row r="30" spans="1:29" ht="36.9">
      <c r="A30" s="8"/>
      <c r="B30" s="41" t="s">
        <v>58</v>
      </c>
      <c r="C30" s="41" t="s">
        <v>59</v>
      </c>
      <c r="D30" s="41" t="s">
        <v>143</v>
      </c>
      <c r="E30" s="83" t="s">
        <v>144</v>
      </c>
      <c r="F30" s="83" t="s">
        <v>145</v>
      </c>
      <c r="G30" s="83" t="s">
        <v>146</v>
      </c>
      <c r="H30" s="43"/>
      <c r="I30" s="8"/>
      <c r="J30" s="8"/>
      <c r="K30" s="8"/>
      <c r="L30" s="8"/>
      <c r="M30" s="8"/>
      <c r="N30" s="8"/>
      <c r="O30" s="8"/>
      <c r="P30" s="8"/>
      <c r="Q30" s="8"/>
      <c r="R30" s="8"/>
      <c r="S30" s="8"/>
      <c r="T30" s="8"/>
      <c r="U30" s="8"/>
      <c r="V30" s="8"/>
      <c r="W30" s="8"/>
      <c r="X30" s="8"/>
      <c r="Y30" s="8"/>
      <c r="Z30" s="8"/>
      <c r="AA30" s="8"/>
      <c r="AB30" s="8"/>
      <c r="AC30" s="8"/>
    </row>
    <row r="31" spans="1:29" ht="14.4">
      <c r="A31" s="58"/>
      <c r="B31" s="69">
        <v>1</v>
      </c>
      <c r="C31" s="43" t="s">
        <v>229</v>
      </c>
      <c r="D31" s="69">
        <v>7.0312499999999997E-4</v>
      </c>
      <c r="E31" s="43">
        <f t="shared" ref="E31:E69" si="5">5.6*D31+0.125</f>
        <v>0.12893750000000001</v>
      </c>
      <c r="F31" s="71">
        <f t="shared" ref="F31:F191" si="6">E31*100</f>
        <v>12.893750000000001</v>
      </c>
      <c r="G31" s="84">
        <f t="shared" ref="G31:G191" si="7">E31*1023</f>
        <v>131.9030625</v>
      </c>
      <c r="H31" s="43"/>
      <c r="I31" s="8"/>
      <c r="J31" s="8"/>
      <c r="K31" s="8"/>
      <c r="L31" s="8"/>
      <c r="M31" s="8"/>
      <c r="N31" s="8"/>
      <c r="O31" s="8"/>
      <c r="P31" s="8"/>
      <c r="Q31" s="8"/>
      <c r="R31" s="8"/>
      <c r="S31" s="8"/>
      <c r="T31" s="8"/>
      <c r="U31" s="8"/>
      <c r="V31" s="8"/>
      <c r="W31" s="8"/>
      <c r="X31" s="8"/>
      <c r="Y31" s="8"/>
      <c r="Z31" s="8"/>
      <c r="AA31" s="8"/>
      <c r="AB31" s="8"/>
      <c r="AC31" s="8"/>
    </row>
    <row r="32" spans="1:29" ht="14.4">
      <c r="A32" s="58"/>
      <c r="B32" s="69">
        <v>2</v>
      </c>
      <c r="C32" s="43" t="s">
        <v>230</v>
      </c>
      <c r="D32" s="69">
        <v>7.5359071584583004E-4</v>
      </c>
      <c r="E32" s="43">
        <f t="shared" si="5"/>
        <v>0.12922010800873665</v>
      </c>
      <c r="F32" s="71">
        <f t="shared" si="6"/>
        <v>12.922010800873664</v>
      </c>
      <c r="G32" s="84">
        <f t="shared" si="7"/>
        <v>132.19217049293761</v>
      </c>
      <c r="H32" s="43"/>
      <c r="I32" s="8"/>
      <c r="J32" s="8"/>
      <c r="K32" s="8"/>
      <c r="L32" s="8"/>
      <c r="M32" s="8"/>
      <c r="N32" s="8"/>
      <c r="O32" s="8"/>
      <c r="P32" s="8"/>
      <c r="Q32" s="8"/>
      <c r="R32" s="8"/>
      <c r="S32" s="8"/>
      <c r="T32" s="8"/>
      <c r="U32" s="8"/>
      <c r="V32" s="8"/>
      <c r="W32" s="8"/>
      <c r="X32" s="8"/>
      <c r="Y32" s="8"/>
      <c r="Z32" s="8"/>
      <c r="AA32" s="8"/>
      <c r="AB32" s="8"/>
      <c r="AC32" s="8"/>
    </row>
    <row r="33" spans="1:29" ht="14.4">
      <c r="A33" s="58"/>
      <c r="B33" s="69">
        <v>3</v>
      </c>
      <c r="C33" s="43" t="s">
        <v>231</v>
      </c>
      <c r="D33" s="69">
        <v>8.0767853085729003E-4</v>
      </c>
      <c r="E33" s="43">
        <f t="shared" si="5"/>
        <v>0.12952299977280082</v>
      </c>
      <c r="F33" s="71">
        <f t="shared" si="6"/>
        <v>12.952299977280083</v>
      </c>
      <c r="G33" s="84">
        <f t="shared" si="7"/>
        <v>132.50202876757524</v>
      </c>
      <c r="H33" s="43"/>
      <c r="I33" s="8"/>
      <c r="J33" s="8"/>
      <c r="K33" s="8"/>
      <c r="L33" s="8"/>
      <c r="M33" s="8"/>
      <c r="N33" s="8"/>
      <c r="O33" s="8"/>
      <c r="P33" s="8"/>
      <c r="Q33" s="8"/>
      <c r="R33" s="8"/>
      <c r="S33" s="8"/>
      <c r="T33" s="8"/>
      <c r="U33" s="8"/>
      <c r="V33" s="8"/>
      <c r="W33" s="8"/>
      <c r="X33" s="8"/>
      <c r="Y33" s="8"/>
      <c r="Z33" s="8"/>
      <c r="AA33" s="8"/>
      <c r="AB33" s="8"/>
      <c r="AC33" s="8"/>
    </row>
    <row r="34" spans="1:29" ht="14.4">
      <c r="A34" s="58"/>
      <c r="B34" s="69">
        <v>4</v>
      </c>
      <c r="C34" s="43" t="s">
        <v>232</v>
      </c>
      <c r="D34" s="69">
        <v>8.6564841563314401E-4</v>
      </c>
      <c r="E34" s="43">
        <f t="shared" si="5"/>
        <v>0.1298476311275456</v>
      </c>
      <c r="F34" s="71">
        <f t="shared" si="6"/>
        <v>12.98476311275456</v>
      </c>
      <c r="G34" s="84">
        <f t="shared" si="7"/>
        <v>132.83412664347915</v>
      </c>
      <c r="H34" s="43"/>
      <c r="I34" s="8"/>
      <c r="J34" s="8"/>
      <c r="K34" s="8"/>
      <c r="L34" s="8"/>
      <c r="M34" s="8"/>
      <c r="N34" s="8"/>
      <c r="O34" s="8"/>
      <c r="P34" s="8"/>
      <c r="Q34" s="8"/>
      <c r="R34" s="8"/>
      <c r="S34" s="8"/>
      <c r="T34" s="8"/>
      <c r="U34" s="8"/>
      <c r="V34" s="8"/>
      <c r="W34" s="8"/>
      <c r="X34" s="8"/>
      <c r="Y34" s="8"/>
      <c r="Z34" s="8"/>
      <c r="AA34" s="8"/>
      <c r="AB34" s="8"/>
      <c r="AC34" s="8"/>
    </row>
    <row r="35" spans="1:29" ht="14.4">
      <c r="A35" s="58"/>
      <c r="B35" s="69">
        <v>5</v>
      </c>
      <c r="C35" s="43" t="s">
        <v>233</v>
      </c>
      <c r="D35" s="69">
        <v>9.2777899976219098E-4</v>
      </c>
      <c r="E35" s="43">
        <f t="shared" si="5"/>
        <v>0.13019556239866828</v>
      </c>
      <c r="F35" s="71">
        <f t="shared" si="6"/>
        <v>13.019556239866828</v>
      </c>
      <c r="G35" s="84">
        <f t="shared" si="7"/>
        <v>133.19006033383766</v>
      </c>
      <c r="H35" s="43"/>
      <c r="I35" s="8"/>
      <c r="J35" s="8"/>
      <c r="K35" s="8"/>
      <c r="L35" s="8"/>
      <c r="M35" s="8"/>
      <c r="N35" s="8"/>
      <c r="O35" s="8"/>
      <c r="P35" s="8"/>
      <c r="Q35" s="8"/>
      <c r="R35" s="8"/>
      <c r="S35" s="8"/>
      <c r="T35" s="8"/>
      <c r="U35" s="8"/>
      <c r="V35" s="8"/>
      <c r="W35" s="8"/>
      <c r="X35" s="8"/>
      <c r="Y35" s="8"/>
      <c r="Z35" s="8"/>
      <c r="AA35" s="8"/>
      <c r="AB35" s="8"/>
      <c r="AC35" s="8"/>
    </row>
    <row r="36" spans="1:29" ht="14.4">
      <c r="A36" s="58"/>
      <c r="B36" s="69">
        <v>6</v>
      </c>
      <c r="C36" s="43" t="s">
        <v>234</v>
      </c>
      <c r="D36" s="69">
        <v>9.9436891104358197E-4</v>
      </c>
      <c r="E36" s="43">
        <f t="shared" si="5"/>
        <v>0.13056846590184407</v>
      </c>
      <c r="F36" s="71">
        <f t="shared" si="6"/>
        <v>13.056846590184406</v>
      </c>
      <c r="G36" s="84">
        <f t="shared" si="7"/>
        <v>133.57154061758649</v>
      </c>
      <c r="H36" s="43"/>
      <c r="I36" s="8"/>
      <c r="J36" s="8"/>
      <c r="K36" s="8"/>
      <c r="L36" s="8"/>
      <c r="M36" s="8"/>
      <c r="N36" s="8"/>
      <c r="O36" s="8"/>
      <c r="P36" s="8"/>
      <c r="Q36" s="8"/>
      <c r="R36" s="8"/>
      <c r="S36" s="8"/>
      <c r="T36" s="8"/>
      <c r="U36" s="8"/>
      <c r="V36" s="8"/>
      <c r="W36" s="8"/>
      <c r="X36" s="8"/>
      <c r="Y36" s="8"/>
      <c r="Z36" s="8"/>
      <c r="AA36" s="8"/>
      <c r="AB36" s="8"/>
      <c r="AC36" s="8"/>
    </row>
    <row r="37" spans="1:29" ht="14.4">
      <c r="A37" s="58"/>
      <c r="B37" s="69">
        <v>7</v>
      </c>
      <c r="C37" s="43" t="s">
        <v>235</v>
      </c>
      <c r="D37" s="69">
        <v>1.06573821082762E-3</v>
      </c>
      <c r="E37" s="43">
        <f t="shared" si="5"/>
        <v>0.13096813398063467</v>
      </c>
      <c r="F37" s="71">
        <f t="shared" si="6"/>
        <v>13.096813398063468</v>
      </c>
      <c r="G37" s="84">
        <f t="shared" si="7"/>
        <v>133.98040106218926</v>
      </c>
      <c r="H37" s="43"/>
      <c r="I37" s="8"/>
      <c r="J37" s="8"/>
      <c r="K37" s="8"/>
      <c r="L37" s="8"/>
      <c r="M37" s="8"/>
      <c r="N37" s="8"/>
      <c r="O37" s="8"/>
      <c r="P37" s="8"/>
      <c r="Q37" s="8"/>
      <c r="R37" s="8"/>
      <c r="S37" s="8"/>
      <c r="T37" s="8"/>
      <c r="U37" s="8"/>
      <c r="V37" s="8"/>
      <c r="W37" s="8"/>
      <c r="X37" s="8"/>
      <c r="Y37" s="8"/>
      <c r="Z37" s="8"/>
      <c r="AA37" s="8"/>
      <c r="AB37" s="8"/>
      <c r="AC37" s="8"/>
    </row>
    <row r="38" spans="1:29" ht="14.4">
      <c r="A38" s="58"/>
      <c r="B38" s="69">
        <v>8</v>
      </c>
      <c r="C38" s="43" t="s">
        <v>236</v>
      </c>
      <c r="D38" s="69">
        <v>1.1422299323759499E-3</v>
      </c>
      <c r="E38" s="43">
        <f t="shared" si="5"/>
        <v>0.13139648762130532</v>
      </c>
      <c r="F38" s="71">
        <f t="shared" si="6"/>
        <v>13.139648762130532</v>
      </c>
      <c r="G38" s="84">
        <f t="shared" si="7"/>
        <v>134.41860683659533</v>
      </c>
      <c r="H38" s="43"/>
      <c r="I38" s="8"/>
      <c r="J38" s="8"/>
      <c r="K38" s="8"/>
      <c r="L38" s="8"/>
      <c r="M38" s="8"/>
      <c r="N38" s="8"/>
      <c r="O38" s="8"/>
      <c r="P38" s="8"/>
      <c r="Q38" s="8"/>
      <c r="R38" s="8"/>
      <c r="S38" s="8"/>
      <c r="T38" s="8"/>
      <c r="U38" s="8"/>
      <c r="V38" s="8"/>
      <c r="W38" s="8"/>
      <c r="X38" s="8"/>
      <c r="Y38" s="8"/>
      <c r="Z38" s="8"/>
      <c r="AA38" s="8"/>
      <c r="AB38" s="8"/>
      <c r="AC38" s="8"/>
    </row>
    <row r="39" spans="1:29" ht="14.4">
      <c r="A39" s="58"/>
      <c r="B39" s="69">
        <v>9</v>
      </c>
      <c r="C39" s="43" t="s">
        <v>237</v>
      </c>
      <c r="D39" s="69">
        <v>1.22421172963517E-3</v>
      </c>
      <c r="E39" s="43">
        <f t="shared" si="5"/>
        <v>0.13185558568595696</v>
      </c>
      <c r="F39" s="71">
        <f t="shared" si="6"/>
        <v>13.185558568595695</v>
      </c>
      <c r="G39" s="84">
        <f t="shared" si="7"/>
        <v>134.88826415673395</v>
      </c>
      <c r="H39" s="43"/>
      <c r="I39" s="8"/>
      <c r="J39" s="8"/>
      <c r="K39" s="8"/>
      <c r="L39" s="8"/>
      <c r="M39" s="8"/>
      <c r="N39" s="8"/>
      <c r="O39" s="8"/>
      <c r="P39" s="8"/>
      <c r="Q39" s="8"/>
      <c r="R39" s="8"/>
      <c r="S39" s="8"/>
      <c r="T39" s="8"/>
      <c r="U39" s="8"/>
      <c r="V39" s="8"/>
      <c r="W39" s="8"/>
      <c r="X39" s="8"/>
      <c r="Y39" s="8"/>
      <c r="Z39" s="8"/>
      <c r="AA39" s="8"/>
      <c r="AB39" s="8"/>
      <c r="AC39" s="8"/>
    </row>
    <row r="40" spans="1:29" ht="14.4">
      <c r="A40" s="58"/>
      <c r="B40" s="69">
        <v>10</v>
      </c>
      <c r="C40" s="43" t="s">
        <v>238</v>
      </c>
      <c r="D40" s="69">
        <v>1.31207764434863E-3</v>
      </c>
      <c r="E40" s="43">
        <f t="shared" si="5"/>
        <v>0.13234763480835232</v>
      </c>
      <c r="F40" s="71">
        <f t="shared" si="6"/>
        <v>13.234763480835232</v>
      </c>
      <c r="G40" s="84">
        <f t="shared" si="7"/>
        <v>135.39163040894442</v>
      </c>
      <c r="H40" s="43"/>
      <c r="I40" s="8"/>
      <c r="J40" s="8"/>
      <c r="K40" s="8"/>
      <c r="L40" s="8"/>
      <c r="M40" s="8"/>
      <c r="N40" s="8"/>
      <c r="O40" s="8"/>
      <c r="P40" s="8"/>
      <c r="Q40" s="8"/>
      <c r="R40" s="8"/>
      <c r="S40" s="8"/>
      <c r="T40" s="8"/>
      <c r="U40" s="8"/>
      <c r="V40" s="8"/>
      <c r="W40" s="8"/>
      <c r="X40" s="8"/>
      <c r="Y40" s="8"/>
      <c r="Z40" s="8"/>
      <c r="AA40" s="8"/>
      <c r="AB40" s="8"/>
      <c r="AC40" s="8"/>
    </row>
    <row r="41" spans="1:29" ht="14.4">
      <c r="A41" s="58"/>
      <c r="B41" s="69">
        <v>11</v>
      </c>
      <c r="C41" s="43" t="s">
        <v>239</v>
      </c>
      <c r="D41" s="69">
        <v>1.4062499999999999E-3</v>
      </c>
      <c r="E41" s="43">
        <f t="shared" si="5"/>
        <v>0.13287499999999999</v>
      </c>
      <c r="F41" s="71">
        <f t="shared" si="6"/>
        <v>13.2875</v>
      </c>
      <c r="G41" s="84">
        <f t="shared" si="7"/>
        <v>135.93112499999998</v>
      </c>
      <c r="H41" s="43"/>
      <c r="I41" s="8"/>
      <c r="J41" s="8"/>
      <c r="K41" s="8"/>
      <c r="L41" s="8"/>
      <c r="M41" s="8"/>
      <c r="N41" s="8"/>
      <c r="O41" s="8"/>
      <c r="P41" s="8"/>
      <c r="Q41" s="8"/>
      <c r="R41" s="8"/>
      <c r="S41" s="8"/>
      <c r="T41" s="8"/>
      <c r="U41" s="8"/>
      <c r="V41" s="8"/>
      <c r="W41" s="8"/>
      <c r="X41" s="8"/>
      <c r="Y41" s="8"/>
      <c r="Z41" s="8"/>
      <c r="AA41" s="8"/>
      <c r="AB41" s="8"/>
      <c r="AC41" s="8"/>
    </row>
    <row r="42" spans="1:29" ht="14.4">
      <c r="A42" s="58"/>
      <c r="B42" s="69">
        <v>12</v>
      </c>
      <c r="C42" s="43" t="s">
        <v>240</v>
      </c>
      <c r="D42" s="69">
        <v>1.5071814316916601E-3</v>
      </c>
      <c r="E42" s="43">
        <f t="shared" si="5"/>
        <v>0.1334402160174733</v>
      </c>
      <c r="F42" s="71">
        <f t="shared" si="6"/>
        <v>13.344021601747331</v>
      </c>
      <c r="G42" s="84">
        <f t="shared" si="7"/>
        <v>136.50934098587518</v>
      </c>
      <c r="H42" s="43"/>
      <c r="I42" s="8"/>
      <c r="J42" s="8"/>
      <c r="K42" s="8"/>
      <c r="L42" s="8"/>
      <c r="M42" s="8"/>
      <c r="N42" s="8"/>
      <c r="O42" s="8"/>
      <c r="P42" s="8"/>
      <c r="Q42" s="8"/>
      <c r="R42" s="8"/>
      <c r="S42" s="8"/>
      <c r="T42" s="8"/>
      <c r="U42" s="8"/>
      <c r="V42" s="8"/>
      <c r="W42" s="8"/>
      <c r="X42" s="8"/>
      <c r="Y42" s="8"/>
      <c r="Z42" s="8"/>
      <c r="AA42" s="8"/>
      <c r="AB42" s="8"/>
      <c r="AC42" s="8"/>
    </row>
    <row r="43" spans="1:29" ht="14.4">
      <c r="A43" s="58"/>
      <c r="B43" s="69">
        <v>13</v>
      </c>
      <c r="C43" s="43" t="s">
        <v>241</v>
      </c>
      <c r="D43" s="69">
        <v>1.6153570617145801E-3</v>
      </c>
      <c r="E43" s="43">
        <f t="shared" si="5"/>
        <v>0.13404599954560165</v>
      </c>
      <c r="F43" s="71">
        <f t="shared" si="6"/>
        <v>13.404599954560165</v>
      </c>
      <c r="G43" s="84">
        <f t="shared" si="7"/>
        <v>137.12905753515048</v>
      </c>
      <c r="H43" s="43"/>
      <c r="I43" s="8"/>
      <c r="J43" s="8"/>
      <c r="K43" s="8"/>
      <c r="L43" s="8"/>
      <c r="M43" s="8"/>
      <c r="N43" s="8"/>
      <c r="O43" s="8"/>
      <c r="P43" s="8"/>
      <c r="Q43" s="8"/>
      <c r="R43" s="8"/>
      <c r="S43" s="8"/>
      <c r="T43" s="8"/>
      <c r="U43" s="8"/>
      <c r="V43" s="8"/>
      <c r="W43" s="8"/>
      <c r="X43" s="8"/>
      <c r="Y43" s="8"/>
      <c r="Z43" s="8"/>
      <c r="AA43" s="8"/>
      <c r="AB43" s="8"/>
      <c r="AC43" s="8"/>
    </row>
    <row r="44" spans="1:29" ht="14.4">
      <c r="A44" s="58"/>
      <c r="B44" s="69">
        <v>14</v>
      </c>
      <c r="C44" s="43" t="s">
        <v>242</v>
      </c>
      <c r="D44" s="69">
        <v>1.73129683126628E-3</v>
      </c>
      <c r="E44" s="43">
        <f t="shared" si="5"/>
        <v>0.13469526225509115</v>
      </c>
      <c r="F44" s="71">
        <f t="shared" si="6"/>
        <v>13.469526225509115</v>
      </c>
      <c r="G44" s="84">
        <f t="shared" si="7"/>
        <v>137.79325328695825</v>
      </c>
      <c r="H44" s="43"/>
      <c r="I44" s="8"/>
      <c r="J44" s="8"/>
      <c r="K44" s="8"/>
      <c r="L44" s="8"/>
      <c r="M44" s="8"/>
      <c r="N44" s="8"/>
      <c r="O44" s="8"/>
      <c r="P44" s="8"/>
      <c r="Q44" s="8"/>
      <c r="R44" s="8"/>
      <c r="S44" s="8"/>
      <c r="T44" s="8"/>
      <c r="U44" s="8"/>
      <c r="V44" s="8"/>
      <c r="W44" s="8"/>
      <c r="X44" s="8"/>
      <c r="Y44" s="8"/>
      <c r="Z44" s="8"/>
      <c r="AA44" s="8"/>
      <c r="AB44" s="8"/>
      <c r="AC44" s="8"/>
    </row>
    <row r="45" spans="1:29" ht="14.4">
      <c r="A45" s="58"/>
      <c r="B45" s="69">
        <v>15</v>
      </c>
      <c r="C45" s="43" t="s">
        <v>243</v>
      </c>
      <c r="D45" s="69">
        <v>1.85555799952438E-3</v>
      </c>
      <c r="E45" s="43">
        <f t="shared" si="5"/>
        <v>0.13539112479733653</v>
      </c>
      <c r="F45" s="71">
        <f t="shared" si="6"/>
        <v>13.539112479733653</v>
      </c>
      <c r="G45" s="84">
        <f t="shared" si="7"/>
        <v>138.50512066767527</v>
      </c>
      <c r="H45" s="43"/>
      <c r="I45" s="8"/>
      <c r="J45" s="8"/>
      <c r="K45" s="8"/>
      <c r="L45" s="8"/>
      <c r="M45" s="8"/>
      <c r="N45" s="8"/>
      <c r="O45" s="8"/>
      <c r="P45" s="8"/>
      <c r="Q45" s="8"/>
      <c r="R45" s="8"/>
      <c r="S45" s="8"/>
      <c r="T45" s="8"/>
      <c r="U45" s="8"/>
      <c r="V45" s="8"/>
      <c r="W45" s="8"/>
      <c r="X45" s="8"/>
      <c r="Y45" s="8"/>
      <c r="Z45" s="8"/>
      <c r="AA45" s="8"/>
      <c r="AB45" s="8"/>
      <c r="AC45" s="8"/>
    </row>
    <row r="46" spans="1:29" ht="14.4">
      <c r="A46" s="58"/>
      <c r="B46" s="69">
        <v>16</v>
      </c>
      <c r="C46" s="43" t="s">
        <v>244</v>
      </c>
      <c r="D46" s="69">
        <v>1.98873782208716E-3</v>
      </c>
      <c r="E46" s="43">
        <f t="shared" si="5"/>
        <v>0.1361369318036881</v>
      </c>
      <c r="F46" s="71">
        <f t="shared" si="6"/>
        <v>13.613693180368811</v>
      </c>
      <c r="G46" s="84">
        <f t="shared" si="7"/>
        <v>139.26808123517293</v>
      </c>
      <c r="H46" s="43"/>
      <c r="I46" s="8"/>
      <c r="J46" s="8"/>
      <c r="K46" s="8"/>
      <c r="L46" s="8"/>
      <c r="M46" s="8"/>
      <c r="N46" s="8"/>
      <c r="O46" s="8"/>
      <c r="P46" s="8"/>
      <c r="Q46" s="8"/>
      <c r="R46" s="8"/>
      <c r="S46" s="8"/>
      <c r="T46" s="8"/>
      <c r="U46" s="8"/>
      <c r="V46" s="8"/>
      <c r="W46" s="8"/>
      <c r="X46" s="8"/>
      <c r="Y46" s="8"/>
      <c r="Z46" s="8"/>
      <c r="AA46" s="8"/>
      <c r="AB46" s="8"/>
      <c r="AC46" s="8"/>
    </row>
    <row r="47" spans="1:29" ht="14.4">
      <c r="A47" s="58"/>
      <c r="B47" s="69">
        <v>17</v>
      </c>
      <c r="C47" s="43" t="s">
        <v>245</v>
      </c>
      <c r="D47" s="69">
        <v>2.13147642165524E-3</v>
      </c>
      <c r="E47" s="43">
        <f t="shared" si="5"/>
        <v>0.13693626796126934</v>
      </c>
      <c r="F47" s="71">
        <f t="shared" si="6"/>
        <v>13.693626796126935</v>
      </c>
      <c r="G47" s="84">
        <f t="shared" si="7"/>
        <v>140.08580212437855</v>
      </c>
      <c r="H47" s="43"/>
      <c r="I47" s="8"/>
      <c r="J47" s="8"/>
      <c r="K47" s="8"/>
      <c r="L47" s="8"/>
      <c r="M47" s="8"/>
      <c r="N47" s="8"/>
      <c r="O47" s="8"/>
      <c r="P47" s="8"/>
      <c r="Q47" s="8"/>
      <c r="R47" s="8"/>
      <c r="S47" s="8"/>
      <c r="T47" s="8"/>
      <c r="U47" s="8"/>
      <c r="V47" s="8"/>
      <c r="W47" s="8"/>
      <c r="X47" s="8"/>
      <c r="Y47" s="8"/>
      <c r="Z47" s="8"/>
      <c r="AA47" s="8"/>
      <c r="AB47" s="8"/>
      <c r="AC47" s="8"/>
    </row>
    <row r="48" spans="1:29" ht="14.4">
      <c r="A48" s="58"/>
      <c r="B48" s="69">
        <v>18</v>
      </c>
      <c r="C48" s="43" t="s">
        <v>246</v>
      </c>
      <c r="D48" s="69">
        <v>2.2844598647519098E-3</v>
      </c>
      <c r="E48" s="43">
        <f t="shared" si="5"/>
        <v>0.13779297524261069</v>
      </c>
      <c r="F48" s="71">
        <f t="shared" si="6"/>
        <v>13.77929752426107</v>
      </c>
      <c r="G48" s="84">
        <f t="shared" si="7"/>
        <v>140.96221367319075</v>
      </c>
      <c r="H48" s="43"/>
      <c r="I48" s="8"/>
      <c r="J48" s="8"/>
      <c r="K48" s="8"/>
      <c r="L48" s="8"/>
      <c r="M48" s="8"/>
      <c r="N48" s="8"/>
      <c r="O48" s="8"/>
      <c r="P48" s="8"/>
      <c r="Q48" s="8"/>
      <c r="R48" s="8"/>
      <c r="S48" s="8"/>
      <c r="T48" s="8"/>
      <c r="U48" s="8"/>
      <c r="V48" s="8"/>
      <c r="W48" s="8"/>
      <c r="X48" s="8"/>
      <c r="Y48" s="8"/>
      <c r="Z48" s="8"/>
      <c r="AA48" s="8"/>
      <c r="AB48" s="8"/>
      <c r="AC48" s="8"/>
    </row>
    <row r="49" spans="1:29" ht="14.4">
      <c r="A49" s="58"/>
      <c r="B49" s="69">
        <v>19</v>
      </c>
      <c r="C49" s="43" t="s">
        <v>247</v>
      </c>
      <c r="D49" s="69">
        <v>2.44842345927034E-3</v>
      </c>
      <c r="E49" s="43">
        <f t="shared" si="5"/>
        <v>0.13871117137191391</v>
      </c>
      <c r="F49" s="71">
        <f t="shared" si="6"/>
        <v>13.871117137191391</v>
      </c>
      <c r="G49" s="84">
        <f t="shared" si="7"/>
        <v>141.90152831346794</v>
      </c>
      <c r="H49" s="43"/>
      <c r="I49" s="8"/>
      <c r="J49" s="8"/>
      <c r="K49" s="8"/>
      <c r="L49" s="8"/>
      <c r="M49" s="8"/>
      <c r="N49" s="8"/>
      <c r="O49" s="8"/>
      <c r="P49" s="8"/>
      <c r="Q49" s="8"/>
      <c r="R49" s="8"/>
      <c r="S49" s="8"/>
      <c r="T49" s="8"/>
      <c r="U49" s="8"/>
      <c r="V49" s="8"/>
      <c r="W49" s="8"/>
      <c r="X49" s="8"/>
      <c r="Y49" s="8"/>
      <c r="Z49" s="8"/>
      <c r="AA49" s="8"/>
      <c r="AB49" s="8"/>
      <c r="AC49" s="8"/>
    </row>
    <row r="50" spans="1:29" ht="14.4">
      <c r="A50" s="58"/>
      <c r="B50" s="69">
        <v>20</v>
      </c>
      <c r="C50" s="43" t="s">
        <v>248</v>
      </c>
      <c r="D50" s="69">
        <v>2.6241552886972701E-3</v>
      </c>
      <c r="E50" s="43">
        <f t="shared" si="5"/>
        <v>0.1396952696167047</v>
      </c>
      <c r="F50" s="71">
        <f t="shared" si="6"/>
        <v>13.96952696167047</v>
      </c>
      <c r="G50" s="84">
        <f t="shared" si="7"/>
        <v>142.9082608178889</v>
      </c>
      <c r="H50" s="43"/>
      <c r="I50" s="8"/>
      <c r="J50" s="8"/>
      <c r="K50" s="8"/>
      <c r="L50" s="8"/>
      <c r="M50" s="8"/>
      <c r="N50" s="8"/>
      <c r="O50" s="8"/>
      <c r="P50" s="8"/>
      <c r="Q50" s="8"/>
      <c r="R50" s="8"/>
      <c r="S50" s="8"/>
      <c r="T50" s="8"/>
      <c r="U50" s="8"/>
      <c r="V50" s="8"/>
      <c r="W50" s="8"/>
      <c r="X50" s="8"/>
      <c r="Y50" s="8"/>
      <c r="Z50" s="8"/>
      <c r="AA50" s="8"/>
      <c r="AB50" s="8"/>
      <c r="AC50" s="8"/>
    </row>
    <row r="51" spans="1:29" ht="14.4">
      <c r="A51" s="58"/>
      <c r="B51" s="69">
        <v>21</v>
      </c>
      <c r="C51" s="43" t="s">
        <v>249</v>
      </c>
      <c r="D51" s="69">
        <v>2.8124999999999999E-3</v>
      </c>
      <c r="E51" s="43">
        <f t="shared" si="5"/>
        <v>0.14074999999999999</v>
      </c>
      <c r="F51" s="71">
        <f t="shared" si="6"/>
        <v>14.074999999999999</v>
      </c>
      <c r="G51" s="84">
        <f t="shared" si="7"/>
        <v>143.98724999999999</v>
      </c>
      <c r="H51" s="43"/>
      <c r="I51" s="8"/>
      <c r="J51" s="8"/>
      <c r="K51" s="8"/>
      <c r="L51" s="8"/>
      <c r="M51" s="8"/>
      <c r="N51" s="8"/>
      <c r="O51" s="8"/>
      <c r="P51" s="8"/>
      <c r="Q51" s="8"/>
      <c r="R51" s="8"/>
      <c r="S51" s="8"/>
      <c r="T51" s="8"/>
      <c r="U51" s="8"/>
      <c r="V51" s="8"/>
      <c r="W51" s="8"/>
      <c r="X51" s="8"/>
      <c r="Y51" s="8"/>
      <c r="Z51" s="8"/>
      <c r="AA51" s="8"/>
      <c r="AB51" s="8"/>
      <c r="AC51" s="8"/>
    </row>
    <row r="52" spans="1:29" ht="14.4">
      <c r="A52" s="58"/>
      <c r="B52" s="69">
        <v>22</v>
      </c>
      <c r="C52" s="43" t="s">
        <v>250</v>
      </c>
      <c r="D52" s="69">
        <v>3.0143628633833202E-3</v>
      </c>
      <c r="E52" s="43">
        <f t="shared" si="5"/>
        <v>0.1418804320349466</v>
      </c>
      <c r="F52" s="71">
        <f t="shared" si="6"/>
        <v>14.18804320349466</v>
      </c>
      <c r="G52" s="84">
        <f t="shared" si="7"/>
        <v>145.14368197175037</v>
      </c>
      <c r="H52" s="43"/>
      <c r="I52" s="8"/>
      <c r="J52" s="8"/>
      <c r="K52" s="8"/>
      <c r="L52" s="8"/>
      <c r="M52" s="8"/>
      <c r="N52" s="8"/>
      <c r="O52" s="8"/>
      <c r="P52" s="8"/>
      <c r="Q52" s="8"/>
      <c r="R52" s="8"/>
      <c r="S52" s="8"/>
      <c r="T52" s="8"/>
      <c r="U52" s="8"/>
      <c r="V52" s="8"/>
      <c r="W52" s="8"/>
      <c r="X52" s="8"/>
      <c r="Y52" s="8"/>
      <c r="Z52" s="8"/>
      <c r="AA52" s="8"/>
      <c r="AB52" s="8"/>
      <c r="AC52" s="8"/>
    </row>
    <row r="53" spans="1:29" ht="14.4">
      <c r="A53" s="58"/>
      <c r="B53" s="69">
        <v>23</v>
      </c>
      <c r="C53" s="43" t="s">
        <v>251</v>
      </c>
      <c r="D53" s="69">
        <v>3.2307141234291601E-3</v>
      </c>
      <c r="E53" s="43">
        <f t="shared" si="5"/>
        <v>0.14309199909120329</v>
      </c>
      <c r="F53" s="71">
        <f t="shared" si="6"/>
        <v>14.309199909120329</v>
      </c>
      <c r="G53" s="84">
        <f t="shared" si="7"/>
        <v>146.38311507030096</v>
      </c>
      <c r="H53" s="43"/>
      <c r="I53" s="8"/>
      <c r="J53" s="8"/>
      <c r="K53" s="8"/>
      <c r="L53" s="8"/>
      <c r="M53" s="8"/>
      <c r="N53" s="8"/>
      <c r="O53" s="8"/>
      <c r="P53" s="8"/>
      <c r="Q53" s="8"/>
      <c r="R53" s="8"/>
      <c r="S53" s="8"/>
      <c r="T53" s="8"/>
      <c r="U53" s="8"/>
      <c r="V53" s="8"/>
      <c r="W53" s="8"/>
      <c r="X53" s="8"/>
      <c r="Y53" s="8"/>
      <c r="Z53" s="8"/>
      <c r="AA53" s="8"/>
      <c r="AB53" s="8"/>
      <c r="AC53" s="8"/>
    </row>
    <row r="54" spans="1:29" ht="14.4">
      <c r="A54" s="58"/>
      <c r="B54" s="69">
        <v>24</v>
      </c>
      <c r="C54" s="43" t="s">
        <v>252</v>
      </c>
      <c r="D54" s="69">
        <v>3.46259366253257E-3</v>
      </c>
      <c r="E54" s="43">
        <f t="shared" si="5"/>
        <v>0.14439052451018239</v>
      </c>
      <c r="F54" s="71">
        <f t="shared" si="6"/>
        <v>14.439052451018238</v>
      </c>
      <c r="G54" s="84">
        <f t="shared" si="7"/>
        <v>147.71150657391658</v>
      </c>
      <c r="H54" s="43"/>
      <c r="I54" s="8"/>
      <c r="J54" s="8"/>
      <c r="K54" s="8"/>
      <c r="L54" s="8"/>
      <c r="M54" s="8"/>
      <c r="N54" s="8"/>
      <c r="O54" s="8"/>
      <c r="P54" s="8"/>
      <c r="Q54" s="8"/>
      <c r="R54" s="8"/>
      <c r="S54" s="8"/>
      <c r="T54" s="8"/>
      <c r="U54" s="8"/>
      <c r="V54" s="8"/>
      <c r="W54" s="8"/>
      <c r="X54" s="8"/>
      <c r="Y54" s="8"/>
      <c r="Z54" s="8"/>
      <c r="AA54" s="8"/>
      <c r="AB54" s="8"/>
      <c r="AC54" s="8"/>
    </row>
    <row r="55" spans="1:29" ht="14.4">
      <c r="A55" s="58"/>
      <c r="B55" s="69">
        <v>25</v>
      </c>
      <c r="C55" s="43" t="s">
        <v>253</v>
      </c>
      <c r="D55" s="69">
        <v>3.71111599904876E-3</v>
      </c>
      <c r="E55" s="43">
        <f t="shared" si="5"/>
        <v>0.14578224959467306</v>
      </c>
      <c r="F55" s="71">
        <f t="shared" si="6"/>
        <v>14.578224959467306</v>
      </c>
      <c r="G55" s="84">
        <f t="shared" si="7"/>
        <v>149.13524133535054</v>
      </c>
      <c r="H55" s="43"/>
      <c r="I55" s="8"/>
      <c r="J55" s="8"/>
      <c r="K55" s="8"/>
      <c r="L55" s="8"/>
      <c r="M55" s="8"/>
      <c r="N55" s="8"/>
      <c r="O55" s="8"/>
      <c r="P55" s="8"/>
      <c r="Q55" s="8"/>
      <c r="R55" s="8"/>
      <c r="S55" s="8"/>
      <c r="T55" s="8"/>
      <c r="U55" s="8"/>
      <c r="V55" s="8"/>
      <c r="W55" s="8"/>
      <c r="X55" s="8"/>
      <c r="Y55" s="8"/>
      <c r="Z55" s="8"/>
      <c r="AA55" s="8"/>
      <c r="AB55" s="8"/>
      <c r="AC55" s="8"/>
    </row>
    <row r="56" spans="1:29" ht="14.4">
      <c r="A56" s="58"/>
      <c r="B56" s="69">
        <v>26</v>
      </c>
      <c r="C56" s="43" t="s">
        <v>254</v>
      </c>
      <c r="D56" s="69">
        <v>3.9774756441743296E-3</v>
      </c>
      <c r="E56" s="43">
        <f t="shared" si="5"/>
        <v>0.14727386360737624</v>
      </c>
      <c r="F56" s="71">
        <f t="shared" si="6"/>
        <v>14.727386360737624</v>
      </c>
      <c r="G56" s="84">
        <f t="shared" si="7"/>
        <v>150.66116247034589</v>
      </c>
      <c r="H56" s="43"/>
      <c r="I56" s="8"/>
      <c r="J56" s="8"/>
      <c r="K56" s="8"/>
      <c r="L56" s="8"/>
      <c r="M56" s="8"/>
      <c r="N56" s="8"/>
      <c r="O56" s="8"/>
      <c r="P56" s="8"/>
      <c r="Q56" s="8"/>
      <c r="R56" s="8"/>
      <c r="S56" s="8"/>
      <c r="T56" s="8"/>
      <c r="U56" s="8"/>
      <c r="V56" s="8"/>
      <c r="W56" s="8"/>
      <c r="X56" s="8"/>
      <c r="Y56" s="8"/>
      <c r="Z56" s="8"/>
      <c r="AA56" s="8"/>
      <c r="AB56" s="8"/>
      <c r="AC56" s="8"/>
    </row>
    <row r="57" spans="1:29" ht="14.4">
      <c r="A57" s="58"/>
      <c r="B57" s="69">
        <v>27</v>
      </c>
      <c r="C57" s="43" t="s">
        <v>255</v>
      </c>
      <c r="D57" s="69">
        <v>4.2629528433104904E-3</v>
      </c>
      <c r="E57" s="43">
        <f t="shared" si="5"/>
        <v>0.14887253592253874</v>
      </c>
      <c r="F57" s="71">
        <f t="shared" si="6"/>
        <v>14.887253592253874</v>
      </c>
      <c r="G57" s="84">
        <f t="shared" si="7"/>
        <v>152.29660424875712</v>
      </c>
      <c r="H57" s="43"/>
      <c r="I57" s="8"/>
      <c r="J57" s="8"/>
      <c r="K57" s="8"/>
      <c r="L57" s="8"/>
      <c r="M57" s="8"/>
      <c r="N57" s="8"/>
      <c r="O57" s="8"/>
      <c r="P57" s="8"/>
      <c r="Q57" s="8"/>
      <c r="R57" s="8"/>
      <c r="S57" s="8"/>
      <c r="T57" s="8"/>
      <c r="U57" s="8"/>
      <c r="V57" s="8"/>
      <c r="W57" s="8"/>
      <c r="X57" s="8"/>
      <c r="Y57" s="8"/>
      <c r="Z57" s="8"/>
      <c r="AA57" s="8"/>
      <c r="AB57" s="8"/>
      <c r="AC57" s="8"/>
    </row>
    <row r="58" spans="1:29" ht="14.4">
      <c r="A58" s="58"/>
      <c r="B58" s="69">
        <v>28</v>
      </c>
      <c r="C58" s="43" t="s">
        <v>256</v>
      </c>
      <c r="D58" s="69">
        <v>4.5689197295038196E-3</v>
      </c>
      <c r="E58" s="43">
        <f t="shared" si="5"/>
        <v>0.15058595048522139</v>
      </c>
      <c r="F58" s="71">
        <f t="shared" si="6"/>
        <v>15.05859504852214</v>
      </c>
      <c r="G58" s="84">
        <f t="shared" si="7"/>
        <v>154.04942734638149</v>
      </c>
      <c r="H58" s="43"/>
      <c r="I58" s="8"/>
      <c r="J58" s="8"/>
      <c r="K58" s="8"/>
      <c r="L58" s="8"/>
      <c r="M58" s="8"/>
      <c r="N58" s="8"/>
      <c r="O58" s="8"/>
      <c r="P58" s="8"/>
      <c r="Q58" s="8"/>
      <c r="R58" s="8"/>
      <c r="S58" s="8"/>
      <c r="T58" s="8"/>
      <c r="U58" s="8"/>
      <c r="V58" s="8"/>
      <c r="W58" s="8"/>
      <c r="X58" s="8"/>
      <c r="Y58" s="8"/>
      <c r="Z58" s="8"/>
      <c r="AA58" s="8"/>
      <c r="AB58" s="8"/>
      <c r="AC58" s="8"/>
    </row>
    <row r="59" spans="1:29" ht="14.4">
      <c r="A59" s="58"/>
      <c r="B59" s="69">
        <v>29</v>
      </c>
      <c r="C59" s="43" t="s">
        <v>257</v>
      </c>
      <c r="D59" s="69">
        <v>4.8968469185406904E-3</v>
      </c>
      <c r="E59" s="43">
        <f t="shared" si="5"/>
        <v>0.15242234274382788</v>
      </c>
      <c r="F59" s="71">
        <f t="shared" si="6"/>
        <v>15.242234274382788</v>
      </c>
      <c r="G59" s="84">
        <f t="shared" si="7"/>
        <v>155.92805662693593</v>
      </c>
      <c r="H59" s="43"/>
      <c r="I59" s="8"/>
      <c r="J59" s="8"/>
      <c r="K59" s="8"/>
      <c r="L59" s="8"/>
      <c r="M59" s="8"/>
      <c r="N59" s="8"/>
      <c r="O59" s="8"/>
      <c r="P59" s="8"/>
      <c r="Q59" s="8"/>
      <c r="R59" s="8"/>
      <c r="S59" s="8"/>
      <c r="T59" s="8"/>
      <c r="U59" s="8"/>
      <c r="V59" s="8"/>
      <c r="W59" s="8"/>
      <c r="X59" s="8"/>
      <c r="Y59" s="8"/>
      <c r="Z59" s="8"/>
      <c r="AA59" s="8"/>
      <c r="AB59" s="8"/>
      <c r="AC59" s="8"/>
    </row>
    <row r="60" spans="1:29" ht="14.4">
      <c r="A60" s="58"/>
      <c r="B60" s="69">
        <v>30</v>
      </c>
      <c r="C60" s="43" t="s">
        <v>258</v>
      </c>
      <c r="D60" s="69">
        <v>5.2483105773945401E-3</v>
      </c>
      <c r="E60" s="43">
        <f t="shared" si="5"/>
        <v>0.15439053923340942</v>
      </c>
      <c r="F60" s="71">
        <f t="shared" si="6"/>
        <v>15.439053923340943</v>
      </c>
      <c r="G60" s="84">
        <f t="shared" si="7"/>
        <v>157.94152163577783</v>
      </c>
      <c r="H60" s="43"/>
      <c r="I60" s="8"/>
      <c r="J60" s="8"/>
      <c r="K60" s="8"/>
      <c r="L60" s="8"/>
      <c r="M60" s="8"/>
      <c r="N60" s="8"/>
      <c r="O60" s="8"/>
      <c r="P60" s="8"/>
      <c r="Q60" s="8"/>
      <c r="R60" s="8"/>
      <c r="S60" s="8"/>
      <c r="T60" s="8"/>
      <c r="U60" s="8"/>
      <c r="V60" s="8"/>
      <c r="W60" s="8"/>
      <c r="X60" s="8"/>
      <c r="Y60" s="8"/>
      <c r="Z60" s="8"/>
      <c r="AA60" s="8"/>
      <c r="AB60" s="8"/>
      <c r="AC60" s="8"/>
    </row>
    <row r="61" spans="1:29" ht="14.4">
      <c r="A61" s="58"/>
      <c r="B61" s="69">
        <v>31</v>
      </c>
      <c r="C61" s="43" t="s">
        <v>259</v>
      </c>
      <c r="D61" s="69">
        <v>5.6249999999999998E-3</v>
      </c>
      <c r="E61" s="43">
        <f t="shared" si="5"/>
        <v>0.1565</v>
      </c>
      <c r="F61" s="71">
        <f t="shared" si="6"/>
        <v>15.65</v>
      </c>
      <c r="G61" s="84">
        <f t="shared" si="7"/>
        <v>160.09950000000001</v>
      </c>
      <c r="H61" s="43"/>
      <c r="I61" s="8"/>
      <c r="J61" s="8"/>
      <c r="K61" s="8"/>
      <c r="L61" s="8"/>
      <c r="M61" s="8"/>
      <c r="N61" s="8"/>
      <c r="O61" s="8"/>
      <c r="P61" s="8"/>
      <c r="Q61" s="8"/>
      <c r="R61" s="8"/>
      <c r="S61" s="8"/>
      <c r="T61" s="8"/>
      <c r="U61" s="8"/>
      <c r="V61" s="8"/>
      <c r="W61" s="8"/>
      <c r="X61" s="8"/>
      <c r="Y61" s="8"/>
      <c r="Z61" s="8"/>
      <c r="AA61" s="8"/>
      <c r="AB61" s="8"/>
      <c r="AC61" s="8"/>
    </row>
    <row r="62" spans="1:29" ht="14.4">
      <c r="A62" s="58"/>
      <c r="B62" s="69">
        <v>32</v>
      </c>
      <c r="C62" s="43" t="s">
        <v>260</v>
      </c>
      <c r="D62" s="69">
        <v>6.0287257267666403E-3</v>
      </c>
      <c r="E62" s="43">
        <f t="shared" si="5"/>
        <v>0.15876086406989318</v>
      </c>
      <c r="F62" s="71">
        <f t="shared" si="6"/>
        <v>15.876086406989318</v>
      </c>
      <c r="G62" s="84">
        <f t="shared" si="7"/>
        <v>162.41236394350071</v>
      </c>
      <c r="H62" s="43"/>
      <c r="I62" s="8"/>
      <c r="J62" s="8"/>
      <c r="K62" s="8"/>
      <c r="L62" s="8"/>
      <c r="M62" s="8"/>
      <c r="N62" s="8"/>
      <c r="O62" s="8"/>
      <c r="P62" s="8"/>
      <c r="Q62" s="8"/>
      <c r="R62" s="8"/>
      <c r="S62" s="8"/>
      <c r="T62" s="8"/>
      <c r="U62" s="8"/>
      <c r="V62" s="8"/>
      <c r="W62" s="8"/>
      <c r="X62" s="8"/>
      <c r="Y62" s="8"/>
      <c r="Z62" s="8"/>
      <c r="AA62" s="8"/>
      <c r="AB62" s="8"/>
      <c r="AC62" s="8"/>
    </row>
    <row r="63" spans="1:29" ht="14.4">
      <c r="A63" s="58"/>
      <c r="B63" s="69">
        <v>33</v>
      </c>
      <c r="C63" s="43" t="s">
        <v>261</v>
      </c>
      <c r="D63" s="69">
        <v>6.4614282468583202E-3</v>
      </c>
      <c r="E63" s="43">
        <f t="shared" si="5"/>
        <v>0.16118399818240658</v>
      </c>
      <c r="F63" s="71">
        <f t="shared" si="6"/>
        <v>16.118399818240658</v>
      </c>
      <c r="G63" s="84">
        <f t="shared" si="7"/>
        <v>164.89123014060195</v>
      </c>
      <c r="H63" s="43"/>
      <c r="I63" s="8"/>
      <c r="J63" s="8"/>
      <c r="K63" s="8"/>
      <c r="L63" s="8"/>
      <c r="M63" s="8"/>
      <c r="N63" s="8"/>
      <c r="O63" s="8"/>
      <c r="P63" s="8"/>
      <c r="Q63" s="8"/>
      <c r="R63" s="8"/>
      <c r="S63" s="8"/>
      <c r="T63" s="8"/>
      <c r="U63" s="8"/>
      <c r="V63" s="8"/>
      <c r="W63" s="8"/>
      <c r="X63" s="8"/>
      <c r="Y63" s="8"/>
      <c r="Z63" s="8"/>
      <c r="AA63" s="8"/>
      <c r="AB63" s="8"/>
      <c r="AC63" s="8"/>
    </row>
    <row r="64" spans="1:29" ht="14.4">
      <c r="A64" s="58"/>
      <c r="B64" s="69">
        <v>34</v>
      </c>
      <c r="C64" s="43" t="s">
        <v>262</v>
      </c>
      <c r="D64" s="69">
        <v>6.9251873250651503E-3</v>
      </c>
      <c r="E64" s="43">
        <f t="shared" si="5"/>
        <v>0.16378104902036483</v>
      </c>
      <c r="F64" s="71">
        <f t="shared" si="6"/>
        <v>16.378104902036483</v>
      </c>
      <c r="G64" s="84">
        <f t="shared" si="7"/>
        <v>167.54801314783322</v>
      </c>
      <c r="H64" s="43"/>
      <c r="I64" s="8"/>
      <c r="J64" s="8"/>
      <c r="K64" s="8"/>
      <c r="L64" s="8"/>
      <c r="M64" s="8"/>
      <c r="N64" s="8"/>
      <c r="O64" s="8"/>
      <c r="P64" s="8"/>
      <c r="Q64" s="8"/>
      <c r="R64" s="8"/>
      <c r="S64" s="8"/>
      <c r="T64" s="8"/>
      <c r="U64" s="8"/>
      <c r="V64" s="8"/>
      <c r="W64" s="8"/>
      <c r="X64" s="8"/>
      <c r="Y64" s="8"/>
      <c r="Z64" s="8"/>
      <c r="AA64" s="8"/>
      <c r="AB64" s="8"/>
      <c r="AC64" s="8"/>
    </row>
    <row r="65" spans="1:29" ht="14.4">
      <c r="A65" s="58"/>
      <c r="B65" s="69">
        <v>35</v>
      </c>
      <c r="C65" s="43" t="s">
        <v>263</v>
      </c>
      <c r="D65" s="69">
        <v>7.4222319980975296E-3</v>
      </c>
      <c r="E65" s="43">
        <f t="shared" si="5"/>
        <v>0.16656449918934615</v>
      </c>
      <c r="F65" s="71">
        <f t="shared" si="6"/>
        <v>16.656449918934616</v>
      </c>
      <c r="G65" s="84">
        <f t="shared" si="7"/>
        <v>170.39548267070111</v>
      </c>
      <c r="H65" s="43"/>
      <c r="I65" s="8"/>
      <c r="J65" s="8"/>
      <c r="K65" s="8"/>
      <c r="L65" s="8"/>
      <c r="M65" s="8"/>
      <c r="N65" s="8"/>
      <c r="O65" s="8"/>
      <c r="P65" s="8"/>
      <c r="Q65" s="8"/>
      <c r="R65" s="8"/>
      <c r="S65" s="8"/>
      <c r="T65" s="8"/>
      <c r="U65" s="8"/>
      <c r="V65" s="8"/>
      <c r="W65" s="8"/>
      <c r="X65" s="8"/>
      <c r="Y65" s="8"/>
      <c r="Z65" s="8"/>
      <c r="AA65" s="8"/>
      <c r="AB65" s="8"/>
      <c r="AC65" s="8"/>
    </row>
    <row r="66" spans="1:29" ht="14.4">
      <c r="A66" s="58"/>
      <c r="B66" s="69">
        <v>36</v>
      </c>
      <c r="C66" s="43" t="s">
        <v>264</v>
      </c>
      <c r="D66" s="69">
        <v>7.9549512883486592E-3</v>
      </c>
      <c r="E66" s="43">
        <f t="shared" si="5"/>
        <v>0.16954772721475247</v>
      </c>
      <c r="F66" s="71">
        <f t="shared" si="6"/>
        <v>16.954772721475248</v>
      </c>
      <c r="G66" s="84">
        <f t="shared" si="7"/>
        <v>173.44732494069177</v>
      </c>
      <c r="H66" s="43"/>
      <c r="I66" s="8"/>
      <c r="J66" s="8"/>
      <c r="K66" s="8"/>
      <c r="L66" s="8"/>
      <c r="M66" s="8"/>
      <c r="N66" s="8"/>
      <c r="O66" s="8"/>
      <c r="P66" s="8"/>
      <c r="Q66" s="8"/>
      <c r="R66" s="8"/>
      <c r="S66" s="8"/>
      <c r="T66" s="8"/>
      <c r="U66" s="8"/>
      <c r="V66" s="8"/>
      <c r="W66" s="8"/>
      <c r="X66" s="8"/>
      <c r="Y66" s="8"/>
      <c r="Z66" s="8"/>
      <c r="AA66" s="8"/>
      <c r="AB66" s="8"/>
      <c r="AC66" s="8"/>
    </row>
    <row r="67" spans="1:29" ht="14.4">
      <c r="A67" s="58"/>
      <c r="B67" s="69">
        <v>37</v>
      </c>
      <c r="C67" s="43" t="s">
        <v>265</v>
      </c>
      <c r="D67" s="69">
        <v>8.5259056866209808E-3</v>
      </c>
      <c r="E67" s="43">
        <f t="shared" si="5"/>
        <v>0.17274507184507748</v>
      </c>
      <c r="F67" s="71">
        <f t="shared" si="6"/>
        <v>17.274507184507748</v>
      </c>
      <c r="G67" s="84">
        <f t="shared" si="7"/>
        <v>176.71820849751427</v>
      </c>
      <c r="H67" s="43"/>
      <c r="I67" s="8"/>
      <c r="J67" s="8"/>
      <c r="K67" s="8"/>
      <c r="L67" s="8"/>
      <c r="M67" s="8"/>
      <c r="N67" s="8"/>
      <c r="O67" s="8"/>
      <c r="P67" s="8"/>
      <c r="Q67" s="8"/>
      <c r="R67" s="8"/>
      <c r="S67" s="8"/>
      <c r="T67" s="8"/>
      <c r="U67" s="8"/>
      <c r="V67" s="8"/>
      <c r="W67" s="8"/>
      <c r="X67" s="8"/>
      <c r="Y67" s="8"/>
      <c r="Z67" s="8"/>
      <c r="AA67" s="8"/>
      <c r="AB67" s="8"/>
      <c r="AC67" s="8"/>
    </row>
    <row r="68" spans="1:29" ht="14.4">
      <c r="A68" s="58"/>
      <c r="B68" s="69">
        <v>38</v>
      </c>
      <c r="C68" s="43" t="s">
        <v>266</v>
      </c>
      <c r="D68" s="69">
        <v>9.1378394590076496E-3</v>
      </c>
      <c r="E68" s="43">
        <f t="shared" si="5"/>
        <v>0.17617190097044283</v>
      </c>
      <c r="F68" s="71">
        <f t="shared" si="6"/>
        <v>17.617190097044283</v>
      </c>
      <c r="G68" s="84">
        <f t="shared" si="7"/>
        <v>180.22385469276301</v>
      </c>
      <c r="H68" s="43"/>
      <c r="I68" s="8"/>
      <c r="J68" s="8"/>
      <c r="K68" s="8"/>
      <c r="L68" s="8"/>
      <c r="M68" s="8"/>
      <c r="N68" s="8"/>
      <c r="O68" s="8"/>
      <c r="P68" s="8"/>
      <c r="Q68" s="8"/>
      <c r="R68" s="8"/>
      <c r="S68" s="8"/>
      <c r="T68" s="8"/>
      <c r="U68" s="8"/>
      <c r="V68" s="8"/>
      <c r="W68" s="8"/>
      <c r="X68" s="8"/>
      <c r="Y68" s="8"/>
      <c r="Z68" s="8"/>
      <c r="AA68" s="8"/>
      <c r="AB68" s="8"/>
      <c r="AC68" s="8"/>
    </row>
    <row r="69" spans="1:29" ht="14.4">
      <c r="A69" s="58"/>
      <c r="B69" s="69">
        <v>39</v>
      </c>
      <c r="C69" s="43" t="s">
        <v>267</v>
      </c>
      <c r="D69" s="69">
        <v>9.7936938370813895E-3</v>
      </c>
      <c r="E69" s="43">
        <f t="shared" si="5"/>
        <v>0.17984468548765578</v>
      </c>
      <c r="F69" s="71">
        <f t="shared" si="6"/>
        <v>17.984468548765577</v>
      </c>
      <c r="G69" s="84">
        <f t="shared" si="7"/>
        <v>183.98111325387185</v>
      </c>
      <c r="H69" s="43"/>
      <c r="I69" s="8"/>
      <c r="J69" s="8"/>
      <c r="K69" s="8"/>
      <c r="L69" s="8"/>
      <c r="M69" s="8"/>
      <c r="N69" s="8"/>
      <c r="O69" s="8"/>
      <c r="P69" s="8"/>
      <c r="Q69" s="8"/>
      <c r="R69" s="8"/>
      <c r="S69" s="8"/>
      <c r="T69" s="8"/>
      <c r="U69" s="8"/>
      <c r="V69" s="8"/>
      <c r="W69" s="8"/>
      <c r="X69" s="8"/>
      <c r="Y69" s="8"/>
      <c r="Z69" s="8"/>
      <c r="AA69" s="8"/>
      <c r="AB69" s="8"/>
      <c r="AC69" s="8"/>
    </row>
    <row r="70" spans="1:29" ht="14.4">
      <c r="A70" s="58"/>
      <c r="B70" s="69">
        <v>40</v>
      </c>
      <c r="C70" s="43" t="s">
        <v>268</v>
      </c>
      <c r="D70" s="69">
        <v>1.0496621154789E-2</v>
      </c>
      <c r="E70" s="43">
        <f t="shared" ref="E70:E191" si="8">0.241514*LOG10(D70+0.00873)+0.598206</f>
        <v>0.18374454164593662</v>
      </c>
      <c r="F70" s="71">
        <f t="shared" si="6"/>
        <v>18.374454164593661</v>
      </c>
      <c r="G70" s="84">
        <f t="shared" si="7"/>
        <v>187.97066610379315</v>
      </c>
      <c r="H70" s="43"/>
      <c r="I70" s="8"/>
      <c r="J70" s="8"/>
      <c r="K70" s="8"/>
      <c r="L70" s="8"/>
      <c r="M70" s="8"/>
      <c r="N70" s="8"/>
      <c r="O70" s="8"/>
      <c r="P70" s="8"/>
      <c r="Q70" s="8"/>
      <c r="R70" s="8"/>
      <c r="S70" s="8"/>
      <c r="T70" s="8"/>
      <c r="U70" s="8"/>
      <c r="V70" s="8"/>
      <c r="W70" s="8"/>
      <c r="X70" s="8"/>
      <c r="Y70" s="8"/>
      <c r="Z70" s="8"/>
      <c r="AA70" s="8"/>
      <c r="AB70" s="8"/>
      <c r="AC70" s="8"/>
    </row>
    <row r="71" spans="1:29" ht="14.4">
      <c r="A71" s="58"/>
      <c r="B71" s="69">
        <v>41</v>
      </c>
      <c r="C71" s="43" t="s">
        <v>269</v>
      </c>
      <c r="D71" s="69">
        <v>1.125E-2</v>
      </c>
      <c r="E71" s="43">
        <f t="shared" si="8"/>
        <v>0.18777601769620061</v>
      </c>
      <c r="F71" s="71">
        <f t="shared" si="6"/>
        <v>18.777601769620063</v>
      </c>
      <c r="G71" s="84">
        <f t="shared" si="7"/>
        <v>192.09486610321323</v>
      </c>
      <c r="H71" s="43"/>
      <c r="I71" s="8"/>
      <c r="J71" s="8"/>
      <c r="K71" s="8"/>
      <c r="L71" s="8"/>
      <c r="M71" s="8"/>
      <c r="N71" s="8"/>
      <c r="O71" s="8"/>
      <c r="P71" s="8"/>
      <c r="Q71" s="8"/>
      <c r="R71" s="8"/>
      <c r="S71" s="8"/>
      <c r="T71" s="8"/>
      <c r="U71" s="8"/>
      <c r="V71" s="8"/>
      <c r="W71" s="8"/>
      <c r="X71" s="8"/>
      <c r="Y71" s="8"/>
      <c r="Z71" s="8"/>
      <c r="AA71" s="8"/>
      <c r="AB71" s="8"/>
      <c r="AC71" s="8"/>
    </row>
    <row r="72" spans="1:29" ht="14.4">
      <c r="A72" s="58"/>
      <c r="B72" s="69">
        <v>42</v>
      </c>
      <c r="C72" s="43" t="s">
        <v>270</v>
      </c>
      <c r="D72" s="69">
        <v>1.2057451453533201E-2</v>
      </c>
      <c r="E72" s="43">
        <f t="shared" si="8"/>
        <v>0.19193145060678196</v>
      </c>
      <c r="F72" s="71">
        <f t="shared" si="6"/>
        <v>19.193145060678198</v>
      </c>
      <c r="G72" s="84">
        <f t="shared" si="7"/>
        <v>196.34587397073796</v>
      </c>
      <c r="H72" s="43"/>
      <c r="I72" s="8"/>
      <c r="J72" s="8"/>
      <c r="K72" s="8"/>
      <c r="L72" s="8"/>
      <c r="M72" s="8"/>
      <c r="N72" s="8"/>
      <c r="O72" s="8"/>
      <c r="P72" s="8"/>
      <c r="Q72" s="8"/>
      <c r="R72" s="8"/>
      <c r="S72" s="8"/>
      <c r="T72" s="8"/>
      <c r="U72" s="8"/>
      <c r="V72" s="8"/>
      <c r="W72" s="8"/>
      <c r="X72" s="8"/>
      <c r="Y72" s="8"/>
      <c r="Z72" s="8"/>
      <c r="AA72" s="8"/>
      <c r="AB72" s="8"/>
      <c r="AC72" s="8"/>
    </row>
    <row r="73" spans="1:29" ht="14.4">
      <c r="A73" s="58"/>
      <c r="B73" s="69">
        <v>43</v>
      </c>
      <c r="C73" s="43" t="s">
        <v>271</v>
      </c>
      <c r="D73" s="69">
        <v>1.2922856493716601E-2</v>
      </c>
      <c r="E73" s="43">
        <f t="shared" si="8"/>
        <v>0.19620961742771792</v>
      </c>
      <c r="F73" s="71">
        <f t="shared" si="6"/>
        <v>19.62096174277179</v>
      </c>
      <c r="G73" s="84">
        <f t="shared" si="7"/>
        <v>200.72243862855544</v>
      </c>
      <c r="H73" s="43"/>
      <c r="I73" s="8"/>
      <c r="J73" s="8"/>
      <c r="K73" s="8"/>
      <c r="L73" s="8"/>
      <c r="M73" s="8"/>
      <c r="N73" s="8"/>
      <c r="O73" s="8"/>
      <c r="P73" s="8"/>
      <c r="Q73" s="8"/>
      <c r="R73" s="8"/>
      <c r="S73" s="8"/>
      <c r="T73" s="8"/>
      <c r="U73" s="8"/>
      <c r="V73" s="8"/>
      <c r="W73" s="8"/>
      <c r="X73" s="8"/>
      <c r="Y73" s="8"/>
      <c r="Z73" s="8"/>
      <c r="AA73" s="8"/>
      <c r="AB73" s="8"/>
      <c r="AC73" s="8"/>
    </row>
    <row r="74" spans="1:29" ht="14.4">
      <c r="A74" s="58"/>
      <c r="B74" s="69">
        <v>44</v>
      </c>
      <c r="C74" s="43" t="s">
        <v>272</v>
      </c>
      <c r="D74" s="69">
        <v>1.3850374650130301E-2</v>
      </c>
      <c r="E74" s="43">
        <f t="shared" si="8"/>
        <v>0.20060902336626135</v>
      </c>
      <c r="F74" s="71">
        <f t="shared" si="6"/>
        <v>20.060902336626135</v>
      </c>
      <c r="G74" s="84">
        <f t="shared" si="7"/>
        <v>205.22303090368536</v>
      </c>
      <c r="H74" s="43"/>
      <c r="I74" s="8"/>
      <c r="J74" s="8"/>
      <c r="K74" s="8"/>
      <c r="L74" s="8"/>
      <c r="M74" s="8"/>
      <c r="N74" s="8"/>
      <c r="O74" s="8"/>
      <c r="P74" s="8"/>
      <c r="Q74" s="8"/>
      <c r="R74" s="8"/>
      <c r="S74" s="8"/>
      <c r="T74" s="8"/>
      <c r="U74" s="8"/>
      <c r="V74" s="8"/>
      <c r="W74" s="8"/>
      <c r="X74" s="8"/>
      <c r="Y74" s="8"/>
      <c r="Z74" s="8"/>
      <c r="AA74" s="8"/>
      <c r="AB74" s="8"/>
      <c r="AC74" s="8"/>
    </row>
    <row r="75" spans="1:29" ht="14.4">
      <c r="A75" s="58"/>
      <c r="B75" s="69">
        <v>45</v>
      </c>
      <c r="C75" s="43" t="s">
        <v>273</v>
      </c>
      <c r="D75" s="69">
        <v>1.4844463996195E-2</v>
      </c>
      <c r="E75" s="43">
        <f t="shared" si="8"/>
        <v>0.20512791543742281</v>
      </c>
      <c r="F75" s="71">
        <f t="shared" si="6"/>
        <v>20.512791543742281</v>
      </c>
      <c r="G75" s="84">
        <f t="shared" si="7"/>
        <v>209.84585749248353</v>
      </c>
      <c r="H75" s="43"/>
      <c r="I75" s="8"/>
      <c r="J75" s="8"/>
      <c r="K75" s="8"/>
      <c r="L75" s="8"/>
      <c r="M75" s="8"/>
      <c r="N75" s="8"/>
      <c r="O75" s="8"/>
      <c r="P75" s="8"/>
      <c r="Q75" s="8"/>
      <c r="R75" s="8"/>
      <c r="S75" s="8"/>
      <c r="T75" s="8"/>
      <c r="U75" s="8"/>
      <c r="V75" s="8"/>
      <c r="W75" s="8"/>
      <c r="X75" s="8"/>
      <c r="Y75" s="8"/>
      <c r="Z75" s="8"/>
      <c r="AA75" s="8"/>
      <c r="AB75" s="8"/>
      <c r="AC75" s="8"/>
    </row>
    <row r="76" spans="1:29" ht="14.4">
      <c r="A76" s="58"/>
      <c r="B76" s="69">
        <v>46</v>
      </c>
      <c r="C76" s="43" t="s">
        <v>274</v>
      </c>
      <c r="D76" s="69">
        <v>1.5909902576697301E-2</v>
      </c>
      <c r="E76" s="43">
        <f t="shared" si="8"/>
        <v>0.2097642981483735</v>
      </c>
      <c r="F76" s="71">
        <f t="shared" si="6"/>
        <v>20.976429814837349</v>
      </c>
      <c r="G76" s="84">
        <f t="shared" si="7"/>
        <v>214.58887700578609</v>
      </c>
      <c r="H76" s="43"/>
      <c r="I76" s="8"/>
      <c r="J76" s="8"/>
      <c r="K76" s="8"/>
      <c r="L76" s="8"/>
      <c r="M76" s="8"/>
      <c r="N76" s="8"/>
      <c r="O76" s="8"/>
      <c r="P76" s="8"/>
      <c r="Q76" s="8"/>
      <c r="R76" s="8"/>
      <c r="S76" s="8"/>
      <c r="T76" s="8"/>
      <c r="U76" s="8"/>
      <c r="V76" s="8"/>
      <c r="W76" s="8"/>
      <c r="X76" s="8"/>
      <c r="Y76" s="8"/>
      <c r="Z76" s="8"/>
      <c r="AA76" s="8"/>
      <c r="AB76" s="8"/>
      <c r="AC76" s="8"/>
    </row>
    <row r="77" spans="1:29" ht="14.4">
      <c r="A77" s="58"/>
      <c r="B77" s="69">
        <v>47</v>
      </c>
      <c r="C77" s="43" t="s">
        <v>275</v>
      </c>
      <c r="D77" s="69">
        <v>1.7051811373241899E-2</v>
      </c>
      <c r="E77" s="43">
        <f t="shared" si="8"/>
        <v>0.21451595092693954</v>
      </c>
      <c r="F77" s="71">
        <f t="shared" si="6"/>
        <v>21.451595092693953</v>
      </c>
      <c r="G77" s="84">
        <f t="shared" si="7"/>
        <v>219.44981779825915</v>
      </c>
      <c r="H77" s="43"/>
      <c r="I77" s="8"/>
      <c r="J77" s="8"/>
      <c r="K77" s="8"/>
      <c r="L77" s="8"/>
      <c r="M77" s="8"/>
      <c r="N77" s="8"/>
      <c r="O77" s="8"/>
      <c r="P77" s="8"/>
      <c r="Q77" s="8"/>
      <c r="R77" s="8"/>
      <c r="S77" s="8"/>
      <c r="T77" s="8"/>
      <c r="U77" s="8"/>
      <c r="V77" s="8"/>
      <c r="W77" s="8"/>
      <c r="X77" s="8"/>
      <c r="Y77" s="8"/>
      <c r="Z77" s="8"/>
      <c r="AA77" s="8"/>
      <c r="AB77" s="8"/>
      <c r="AC77" s="8"/>
    </row>
    <row r="78" spans="1:29" ht="14.4">
      <c r="A78" s="58"/>
      <c r="B78" s="69">
        <v>48</v>
      </c>
      <c r="C78" s="43" t="s">
        <v>276</v>
      </c>
      <c r="D78" s="69">
        <v>1.8275678918015299E-2</v>
      </c>
      <c r="E78" s="43">
        <f t="shared" si="8"/>
        <v>0.21938044698307124</v>
      </c>
      <c r="F78" s="71">
        <f t="shared" si="6"/>
        <v>21.938044698307124</v>
      </c>
      <c r="G78" s="84">
        <f t="shared" si="7"/>
        <v>224.42619726368187</v>
      </c>
      <c r="H78" s="43"/>
      <c r="I78" s="8"/>
      <c r="J78" s="8"/>
      <c r="K78" s="8"/>
      <c r="L78" s="8"/>
      <c r="M78" s="8"/>
      <c r="N78" s="8"/>
      <c r="O78" s="8"/>
      <c r="P78" s="8"/>
      <c r="Q78" s="8"/>
      <c r="R78" s="8"/>
      <c r="S78" s="8"/>
      <c r="T78" s="8"/>
      <c r="U78" s="8"/>
      <c r="V78" s="8"/>
      <c r="W78" s="8"/>
      <c r="X78" s="8"/>
      <c r="Y78" s="8"/>
      <c r="Z78" s="8"/>
      <c r="AA78" s="8"/>
      <c r="AB78" s="8"/>
      <c r="AC78" s="8"/>
    </row>
    <row r="79" spans="1:29" ht="14.4">
      <c r="A79" s="58"/>
      <c r="B79" s="69">
        <v>49</v>
      </c>
      <c r="C79" s="43" t="s">
        <v>277</v>
      </c>
      <c r="D79" s="69">
        <v>1.9587387674162699E-2</v>
      </c>
      <c r="E79" s="43">
        <f t="shared" si="8"/>
        <v>0.22435517327990151</v>
      </c>
      <c r="F79" s="71">
        <f t="shared" si="6"/>
        <v>22.435517327990151</v>
      </c>
      <c r="G79" s="84">
        <f t="shared" si="7"/>
        <v>229.51534226533926</v>
      </c>
      <c r="H79" s="43"/>
      <c r="I79" s="8"/>
      <c r="J79" s="8"/>
      <c r="K79" s="8"/>
      <c r="L79" s="8"/>
      <c r="M79" s="8"/>
      <c r="N79" s="8"/>
      <c r="O79" s="8"/>
      <c r="P79" s="8"/>
      <c r="Q79" s="8"/>
      <c r="R79" s="8"/>
      <c r="S79" s="8"/>
      <c r="T79" s="8"/>
      <c r="U79" s="8"/>
      <c r="V79" s="8"/>
      <c r="W79" s="8"/>
      <c r="X79" s="8"/>
      <c r="Y79" s="8"/>
      <c r="Z79" s="8"/>
      <c r="AA79" s="8"/>
      <c r="AB79" s="8"/>
      <c r="AC79" s="8"/>
    </row>
    <row r="80" spans="1:29" ht="14.4">
      <c r="A80" s="58"/>
      <c r="B80" s="69">
        <v>50</v>
      </c>
      <c r="C80" s="43" t="s">
        <v>278</v>
      </c>
      <c r="D80" s="69">
        <v>2.0993242309578102E-2</v>
      </c>
      <c r="E80" s="43">
        <f t="shared" si="8"/>
        <v>0.22943735128773152</v>
      </c>
      <c r="F80" s="71">
        <f t="shared" si="6"/>
        <v>22.943735128773152</v>
      </c>
      <c r="G80" s="84">
        <f t="shared" si="7"/>
        <v>234.71441036734933</v>
      </c>
      <c r="H80" s="43"/>
      <c r="I80" s="8"/>
      <c r="J80" s="8"/>
      <c r="K80" s="8"/>
      <c r="L80" s="8"/>
      <c r="M80" s="8"/>
      <c r="N80" s="8"/>
      <c r="O80" s="8"/>
      <c r="P80" s="8"/>
      <c r="Q80" s="8"/>
      <c r="R80" s="8"/>
      <c r="S80" s="8"/>
      <c r="T80" s="8"/>
      <c r="U80" s="8"/>
      <c r="V80" s="8"/>
      <c r="W80" s="8"/>
      <c r="X80" s="8"/>
      <c r="Y80" s="8"/>
      <c r="Z80" s="8"/>
      <c r="AA80" s="8"/>
      <c r="AB80" s="8"/>
      <c r="AC80" s="8"/>
    </row>
    <row r="81" spans="1:29" ht="14.4">
      <c r="A81" s="58"/>
      <c r="B81" s="69">
        <v>51</v>
      </c>
      <c r="C81" s="43" t="s">
        <v>279</v>
      </c>
      <c r="D81" s="69">
        <v>2.2499999999999999E-2</v>
      </c>
      <c r="E81" s="43">
        <f t="shared" si="8"/>
        <v>0.23462405819937215</v>
      </c>
      <c r="F81" s="71">
        <f t="shared" si="6"/>
        <v>23.462405819937217</v>
      </c>
      <c r="G81" s="84">
        <f t="shared" si="7"/>
        <v>240.02041153795773</v>
      </c>
      <c r="H81" s="43"/>
      <c r="I81" s="8"/>
      <c r="J81" s="8"/>
      <c r="K81" s="8"/>
      <c r="L81" s="8"/>
      <c r="M81" s="8"/>
      <c r="N81" s="8"/>
      <c r="O81" s="8"/>
      <c r="P81" s="8"/>
      <c r="Q81" s="8"/>
      <c r="R81" s="8"/>
      <c r="S81" s="8"/>
      <c r="T81" s="8"/>
      <c r="U81" s="8"/>
      <c r="V81" s="8"/>
      <c r="W81" s="8"/>
      <c r="X81" s="8"/>
      <c r="Y81" s="8"/>
      <c r="Z81" s="8"/>
      <c r="AA81" s="8"/>
      <c r="AB81" s="8"/>
      <c r="AC81" s="8"/>
    </row>
    <row r="82" spans="1:29" ht="14.4">
      <c r="A82" s="58"/>
      <c r="B82" s="69">
        <v>52</v>
      </c>
      <c r="C82" s="43" t="s">
        <v>280</v>
      </c>
      <c r="D82" s="69">
        <v>2.4114902907066499E-2</v>
      </c>
      <c r="E82" s="43">
        <f t="shared" si="8"/>
        <v>0.23991224829802615</v>
      </c>
      <c r="F82" s="71">
        <f t="shared" si="6"/>
        <v>23.991224829802615</v>
      </c>
      <c r="G82" s="84">
        <f t="shared" si="7"/>
        <v>245.43023000888076</v>
      </c>
      <c r="H82" s="43"/>
      <c r="I82" s="8"/>
      <c r="J82" s="8"/>
      <c r="K82" s="8"/>
      <c r="L82" s="8"/>
      <c r="M82" s="8"/>
      <c r="N82" s="8"/>
      <c r="O82" s="8"/>
      <c r="P82" s="8"/>
      <c r="Q82" s="8"/>
      <c r="R82" s="8"/>
      <c r="S82" s="8"/>
      <c r="T82" s="8"/>
      <c r="U82" s="8"/>
      <c r="V82" s="8"/>
      <c r="W82" s="8"/>
      <c r="X82" s="8"/>
      <c r="Y82" s="8"/>
      <c r="Z82" s="8"/>
      <c r="AA82" s="8"/>
      <c r="AB82" s="8"/>
      <c r="AC82" s="8"/>
    </row>
    <row r="83" spans="1:29" ht="14.4">
      <c r="A83" s="58"/>
      <c r="B83" s="69">
        <v>53</v>
      </c>
      <c r="C83" s="43" t="s">
        <v>281</v>
      </c>
      <c r="D83" s="69">
        <v>2.5845712987433201E-2</v>
      </c>
      <c r="E83" s="43">
        <f t="shared" si="8"/>
        <v>0.24529877418818291</v>
      </c>
      <c r="F83" s="71">
        <f t="shared" si="6"/>
        <v>24.529877418818291</v>
      </c>
      <c r="G83" s="84">
        <f t="shared" si="7"/>
        <v>250.94064599451113</v>
      </c>
      <c r="H83" s="43"/>
      <c r="I83" s="8"/>
      <c r="J83" s="8"/>
      <c r="K83" s="8"/>
      <c r="L83" s="8"/>
      <c r="M83" s="8"/>
      <c r="N83" s="8"/>
      <c r="O83" s="8"/>
      <c r="P83" s="8"/>
      <c r="Q83" s="8"/>
      <c r="R83" s="8"/>
      <c r="S83" s="8"/>
      <c r="T83" s="8"/>
      <c r="U83" s="8"/>
      <c r="V83" s="8"/>
      <c r="W83" s="8"/>
      <c r="X83" s="8"/>
      <c r="Y83" s="8"/>
      <c r="Z83" s="8"/>
      <c r="AA83" s="8"/>
      <c r="AB83" s="8"/>
      <c r="AC83" s="8"/>
    </row>
    <row r="84" spans="1:29" ht="14.4">
      <c r="A84" s="58"/>
      <c r="B84" s="69">
        <v>54</v>
      </c>
      <c r="C84" s="43" t="s">
        <v>282</v>
      </c>
      <c r="D84" s="69">
        <v>2.7700749300260601E-2</v>
      </c>
      <c r="E84" s="43">
        <f t="shared" si="8"/>
        <v>0.25078040762467274</v>
      </c>
      <c r="F84" s="71">
        <f t="shared" si="6"/>
        <v>25.078040762467275</v>
      </c>
      <c r="G84" s="84">
        <f t="shared" si="7"/>
        <v>256.5483570000402</v>
      </c>
      <c r="H84" s="43"/>
      <c r="I84" s="8"/>
      <c r="J84" s="8"/>
      <c r="K84" s="8"/>
      <c r="L84" s="8"/>
      <c r="M84" s="8"/>
      <c r="N84" s="8"/>
      <c r="O84" s="8"/>
      <c r="P84" s="8"/>
      <c r="Q84" s="8"/>
      <c r="R84" s="8"/>
      <c r="S84" s="8"/>
      <c r="T84" s="8"/>
      <c r="U84" s="8"/>
      <c r="V84" s="8"/>
      <c r="W84" s="8"/>
      <c r="X84" s="8"/>
      <c r="Y84" s="8"/>
      <c r="Z84" s="8"/>
      <c r="AA84" s="8"/>
      <c r="AB84" s="8"/>
      <c r="AC84" s="8"/>
    </row>
    <row r="85" spans="1:29" ht="14.4">
      <c r="A85" s="58"/>
      <c r="B85" s="69">
        <v>55</v>
      </c>
      <c r="C85" s="43" t="s">
        <v>283</v>
      </c>
      <c r="D85" s="69">
        <v>2.9688927992390101E-2</v>
      </c>
      <c r="E85" s="43">
        <f t="shared" si="8"/>
        <v>0.25635385970381819</v>
      </c>
      <c r="F85" s="71">
        <f t="shared" si="6"/>
        <v>25.635385970381819</v>
      </c>
      <c r="G85" s="84">
        <f t="shared" si="7"/>
        <v>262.24999847700599</v>
      </c>
      <c r="H85" s="43"/>
      <c r="I85" s="8"/>
      <c r="J85" s="8"/>
      <c r="K85" s="8"/>
      <c r="L85" s="8"/>
      <c r="M85" s="8"/>
      <c r="N85" s="8"/>
      <c r="O85" s="8"/>
      <c r="P85" s="8"/>
      <c r="Q85" s="8"/>
      <c r="R85" s="8"/>
      <c r="S85" s="8"/>
      <c r="T85" s="8"/>
      <c r="U85" s="8"/>
      <c r="V85" s="8"/>
      <c r="W85" s="8"/>
      <c r="X85" s="8"/>
      <c r="Y85" s="8"/>
      <c r="Z85" s="8"/>
      <c r="AA85" s="8"/>
      <c r="AB85" s="8"/>
      <c r="AC85" s="8"/>
    </row>
    <row r="86" spans="1:29" ht="14.4">
      <c r="A86" s="58"/>
      <c r="B86" s="69">
        <v>56</v>
      </c>
      <c r="C86" s="43" t="s">
        <v>284</v>
      </c>
      <c r="D86" s="69">
        <v>3.1819805153394602E-2</v>
      </c>
      <c r="E86" s="43">
        <f t="shared" si="8"/>
        <v>0.26201580021218995</v>
      </c>
      <c r="F86" s="71">
        <f t="shared" si="6"/>
        <v>26.201580021218994</v>
      </c>
      <c r="G86" s="84">
        <f t="shared" si="7"/>
        <v>268.04216361707034</v>
      </c>
      <c r="H86" s="43"/>
      <c r="I86" s="8"/>
      <c r="J86" s="8"/>
      <c r="K86" s="8"/>
      <c r="L86" s="8"/>
      <c r="M86" s="8"/>
      <c r="N86" s="8"/>
      <c r="O86" s="8"/>
      <c r="P86" s="8"/>
      <c r="Q86" s="8"/>
      <c r="R86" s="8"/>
      <c r="S86" s="8"/>
      <c r="T86" s="8"/>
      <c r="U86" s="8"/>
      <c r="V86" s="8"/>
      <c r="W86" s="8"/>
      <c r="X86" s="8"/>
      <c r="Y86" s="8"/>
      <c r="Z86" s="8"/>
      <c r="AA86" s="8"/>
      <c r="AB86" s="8"/>
      <c r="AC86" s="8"/>
    </row>
    <row r="87" spans="1:29" ht="14.4">
      <c r="A87" s="58"/>
      <c r="B87" s="69">
        <v>57</v>
      </c>
      <c r="C87" s="43" t="s">
        <v>285</v>
      </c>
      <c r="D87" s="69">
        <v>3.4103622746483903E-2</v>
      </c>
      <c r="E87" s="43">
        <f t="shared" si="8"/>
        <v>0.26776287596162707</v>
      </c>
      <c r="F87" s="71">
        <f t="shared" si="6"/>
        <v>26.776287596162707</v>
      </c>
      <c r="G87" s="84">
        <f t="shared" si="7"/>
        <v>273.92142210874448</v>
      </c>
      <c r="H87" s="43"/>
      <c r="I87" s="8"/>
      <c r="J87" s="8"/>
      <c r="K87" s="8"/>
      <c r="L87" s="8"/>
      <c r="M87" s="8"/>
      <c r="N87" s="8"/>
      <c r="O87" s="8"/>
      <c r="P87" s="8"/>
      <c r="Q87" s="8"/>
      <c r="R87" s="8"/>
      <c r="S87" s="8"/>
      <c r="T87" s="8"/>
      <c r="U87" s="8"/>
      <c r="V87" s="8"/>
      <c r="W87" s="8"/>
      <c r="X87" s="8"/>
      <c r="Y87" s="8"/>
      <c r="Z87" s="8"/>
      <c r="AA87" s="8"/>
      <c r="AB87" s="8"/>
      <c r="AC87" s="8"/>
    </row>
    <row r="88" spans="1:29" ht="14.4">
      <c r="A88" s="58"/>
      <c r="B88" s="69">
        <v>58</v>
      </c>
      <c r="C88" s="43" t="s">
        <v>286</v>
      </c>
      <c r="D88" s="69">
        <v>3.6551357836030599E-2</v>
      </c>
      <c r="E88" s="43">
        <f t="shared" si="8"/>
        <v>0.27359172797274323</v>
      </c>
      <c r="F88" s="71">
        <f t="shared" si="6"/>
        <v>27.359172797274322</v>
      </c>
      <c r="G88" s="84">
        <f t="shared" si="7"/>
        <v>279.88433771611631</v>
      </c>
      <c r="H88" s="43"/>
      <c r="I88" s="8"/>
      <c r="J88" s="8"/>
      <c r="K88" s="8"/>
      <c r="L88" s="8"/>
      <c r="M88" s="8"/>
      <c r="N88" s="8"/>
      <c r="O88" s="8"/>
      <c r="P88" s="8"/>
      <c r="Q88" s="8"/>
      <c r="R88" s="8"/>
      <c r="S88" s="8"/>
      <c r="T88" s="8"/>
      <c r="U88" s="8"/>
      <c r="V88" s="8"/>
      <c r="W88" s="8"/>
      <c r="X88" s="8"/>
      <c r="Y88" s="8"/>
      <c r="Z88" s="8"/>
      <c r="AA88" s="8"/>
      <c r="AB88" s="8"/>
      <c r="AC88" s="8"/>
    </row>
    <row r="89" spans="1:29" ht="14.4">
      <c r="A89" s="58"/>
      <c r="B89" s="69">
        <v>59</v>
      </c>
      <c r="C89" s="43" t="s">
        <v>287</v>
      </c>
      <c r="D89" s="69">
        <v>3.9174775348325502E-2</v>
      </c>
      <c r="E89" s="43">
        <f t="shared" si="8"/>
        <v>0.27949900740210104</v>
      </c>
      <c r="F89" s="71">
        <f t="shared" si="6"/>
        <v>27.949900740210104</v>
      </c>
      <c r="G89" s="84">
        <f t="shared" si="7"/>
        <v>285.92748457234939</v>
      </c>
      <c r="H89" s="43"/>
      <c r="I89" s="8"/>
      <c r="J89" s="8"/>
      <c r="K89" s="8"/>
      <c r="L89" s="8"/>
      <c r="M89" s="8"/>
      <c r="N89" s="8"/>
      <c r="O89" s="8"/>
      <c r="P89" s="8"/>
      <c r="Q89" s="8"/>
      <c r="R89" s="8"/>
      <c r="S89" s="8"/>
      <c r="T89" s="8"/>
      <c r="U89" s="8"/>
      <c r="V89" s="8"/>
      <c r="W89" s="8"/>
      <c r="X89" s="8"/>
      <c r="Y89" s="8"/>
      <c r="Z89" s="8"/>
      <c r="AA89" s="8"/>
      <c r="AB89" s="8"/>
      <c r="AC89" s="8"/>
    </row>
    <row r="90" spans="1:29" ht="14.4">
      <c r="A90" s="58"/>
      <c r="B90" s="69">
        <v>60</v>
      </c>
      <c r="C90" s="43" t="s">
        <v>288</v>
      </c>
      <c r="D90" s="69">
        <v>4.19864846191563E-2</v>
      </c>
      <c r="E90" s="43">
        <f t="shared" si="8"/>
        <v>0.28548139013974128</v>
      </c>
      <c r="F90" s="71">
        <f t="shared" si="6"/>
        <v>28.548139013974129</v>
      </c>
      <c r="G90" s="84">
        <f t="shared" si="7"/>
        <v>292.04746211295532</v>
      </c>
      <c r="H90" s="43"/>
      <c r="I90" s="8"/>
      <c r="J90" s="8"/>
      <c r="K90" s="8"/>
      <c r="L90" s="8"/>
      <c r="M90" s="8"/>
      <c r="N90" s="8"/>
      <c r="O90" s="8"/>
      <c r="P90" s="8"/>
      <c r="Q90" s="8"/>
      <c r="R90" s="8"/>
      <c r="S90" s="8"/>
      <c r="T90" s="8"/>
      <c r="U90" s="8"/>
      <c r="V90" s="8"/>
      <c r="W90" s="8"/>
      <c r="X90" s="8"/>
      <c r="Y90" s="8"/>
      <c r="Z90" s="8"/>
      <c r="AA90" s="8"/>
      <c r="AB90" s="8"/>
      <c r="AC90" s="8"/>
    </row>
    <row r="91" spans="1:29" ht="14.4">
      <c r="A91" s="58"/>
      <c r="B91" s="69">
        <v>61</v>
      </c>
      <c r="C91" s="43" t="s">
        <v>289</v>
      </c>
      <c r="D91" s="69">
        <v>4.4999999999999998E-2</v>
      </c>
      <c r="E91" s="43">
        <f t="shared" si="8"/>
        <v>0.29153559003310758</v>
      </c>
      <c r="F91" s="71">
        <f t="shared" si="6"/>
        <v>29.153559003310757</v>
      </c>
      <c r="G91" s="84">
        <f t="shared" si="7"/>
        <v>298.24090860386906</v>
      </c>
      <c r="H91" s="43"/>
      <c r="I91" s="8"/>
      <c r="J91" s="8"/>
      <c r="K91" s="8"/>
      <c r="L91" s="8"/>
      <c r="M91" s="8"/>
      <c r="N91" s="8"/>
      <c r="O91" s="8"/>
      <c r="P91" s="8"/>
      <c r="Q91" s="8"/>
      <c r="R91" s="8"/>
      <c r="S91" s="8"/>
      <c r="T91" s="8"/>
      <c r="U91" s="8"/>
      <c r="V91" s="8"/>
      <c r="W91" s="8"/>
      <c r="X91" s="8"/>
      <c r="Y91" s="8"/>
      <c r="Z91" s="8"/>
      <c r="AA91" s="8"/>
      <c r="AB91" s="8"/>
      <c r="AC91" s="8"/>
    </row>
    <row r="92" spans="1:29" ht="14.4">
      <c r="A92" s="58"/>
      <c r="B92" s="69">
        <v>62</v>
      </c>
      <c r="C92" s="43" t="s">
        <v>290</v>
      </c>
      <c r="D92" s="69">
        <v>4.8229805814133102E-2</v>
      </c>
      <c r="E92" s="43">
        <f t="shared" si="8"/>
        <v>0.29765837072011841</v>
      </c>
      <c r="F92" s="71">
        <f t="shared" si="6"/>
        <v>29.765837072011841</v>
      </c>
      <c r="G92" s="84">
        <f t="shared" si="7"/>
        <v>304.50451324668114</v>
      </c>
      <c r="H92" s="43"/>
      <c r="I92" s="8"/>
      <c r="J92" s="8"/>
      <c r="K92" s="8"/>
      <c r="L92" s="8"/>
      <c r="M92" s="8"/>
      <c r="N92" s="8"/>
      <c r="O92" s="8"/>
      <c r="P92" s="8"/>
      <c r="Q92" s="8"/>
      <c r="R92" s="8"/>
      <c r="S92" s="8"/>
      <c r="T92" s="8"/>
      <c r="U92" s="8"/>
      <c r="V92" s="8"/>
      <c r="W92" s="8"/>
      <c r="X92" s="8"/>
      <c r="Y92" s="8"/>
      <c r="Z92" s="8"/>
      <c r="AA92" s="8"/>
      <c r="AB92" s="8"/>
      <c r="AC92" s="8"/>
    </row>
    <row r="93" spans="1:29" ht="14.4">
      <c r="A93" s="58"/>
      <c r="B93" s="69">
        <v>63</v>
      </c>
      <c r="C93" s="43" t="s">
        <v>291</v>
      </c>
      <c r="D93" s="69">
        <v>5.1691425974866499E-2</v>
      </c>
      <c r="E93" s="43">
        <f t="shared" si="8"/>
        <v>0.30384655607782679</v>
      </c>
      <c r="F93" s="71">
        <f t="shared" si="6"/>
        <v>30.38465560778268</v>
      </c>
      <c r="G93" s="84">
        <f t="shared" si="7"/>
        <v>310.83502686761682</v>
      </c>
      <c r="H93" s="43"/>
      <c r="I93" s="8"/>
      <c r="J93" s="8"/>
      <c r="K93" s="8"/>
      <c r="L93" s="8"/>
      <c r="M93" s="8"/>
      <c r="N93" s="8"/>
      <c r="O93" s="8"/>
      <c r="P93" s="8"/>
      <c r="Q93" s="8"/>
      <c r="R93" s="8"/>
      <c r="S93" s="8"/>
      <c r="T93" s="8"/>
      <c r="U93" s="8"/>
      <c r="V93" s="8"/>
      <c r="W93" s="8"/>
      <c r="X93" s="8"/>
      <c r="Y93" s="8"/>
      <c r="Z93" s="8"/>
      <c r="AA93" s="8"/>
      <c r="AB93" s="8"/>
      <c r="AC93" s="8"/>
    </row>
    <row r="94" spans="1:29" ht="14.4">
      <c r="A94" s="58"/>
      <c r="B94" s="69">
        <v>64</v>
      </c>
      <c r="C94" s="43" t="s">
        <v>292</v>
      </c>
      <c r="D94" s="69">
        <v>5.5401498600521203E-2</v>
      </c>
      <c r="E94" s="43">
        <f t="shared" si="8"/>
        <v>0.31009703931360327</v>
      </c>
      <c r="F94" s="71">
        <f t="shared" si="6"/>
        <v>31.009703931360328</v>
      </c>
      <c r="G94" s="84">
        <f t="shared" si="7"/>
        <v>317.22927121781618</v>
      </c>
      <c r="H94" s="43"/>
      <c r="I94" s="8"/>
      <c r="J94" s="8"/>
      <c r="K94" s="8"/>
      <c r="L94" s="8"/>
      <c r="M94" s="8"/>
      <c r="N94" s="8"/>
      <c r="O94" s="8"/>
      <c r="P94" s="8"/>
      <c r="Q94" s="8"/>
      <c r="R94" s="8"/>
      <c r="S94" s="8"/>
      <c r="T94" s="8"/>
      <c r="U94" s="8"/>
      <c r="V94" s="8"/>
      <c r="W94" s="8"/>
      <c r="X94" s="8"/>
      <c r="Y94" s="8"/>
      <c r="Z94" s="8"/>
      <c r="AA94" s="8"/>
      <c r="AB94" s="8"/>
      <c r="AC94" s="8"/>
    </row>
    <row r="95" spans="1:29" ht="14.4">
      <c r="A95" s="58"/>
      <c r="B95" s="69">
        <v>65</v>
      </c>
      <c r="C95" s="43" t="s">
        <v>293</v>
      </c>
      <c r="D95" s="69">
        <v>5.9377855984780202E-2</v>
      </c>
      <c r="E95" s="43">
        <f t="shared" si="8"/>
        <v>0.31640679074302014</v>
      </c>
      <c r="F95" s="71">
        <f t="shared" si="6"/>
        <v>31.640679074302014</v>
      </c>
      <c r="G95" s="84">
        <f t="shared" si="7"/>
        <v>323.68414693010959</v>
      </c>
      <c r="H95" s="43"/>
      <c r="I95" s="8"/>
      <c r="J95" s="8"/>
      <c r="K95" s="8"/>
      <c r="L95" s="8"/>
      <c r="M95" s="8"/>
      <c r="N95" s="8"/>
      <c r="O95" s="8"/>
      <c r="P95" s="8"/>
      <c r="Q95" s="8"/>
      <c r="R95" s="8"/>
      <c r="S95" s="8"/>
      <c r="T95" s="8"/>
      <c r="U95" s="8"/>
      <c r="V95" s="8"/>
      <c r="W95" s="8"/>
      <c r="X95" s="8"/>
      <c r="Y95" s="8"/>
      <c r="Z95" s="8"/>
      <c r="AA95" s="8"/>
      <c r="AB95" s="8"/>
      <c r="AC95" s="8"/>
    </row>
    <row r="96" spans="1:29" ht="14.4">
      <c r="A96" s="58"/>
      <c r="B96" s="69">
        <v>66</v>
      </c>
      <c r="C96" s="43" t="s">
        <v>294</v>
      </c>
      <c r="D96" s="69">
        <v>6.3639610306789204E-2</v>
      </c>
      <c r="E96" s="43">
        <f t="shared" si="8"/>
        <v>0.32277286431262853</v>
      </c>
      <c r="F96" s="71">
        <f t="shared" si="6"/>
        <v>32.277286431262851</v>
      </c>
      <c r="G96" s="84">
        <f t="shared" si="7"/>
        <v>330.19664019181897</v>
      </c>
      <c r="H96" s="43"/>
      <c r="I96" s="8"/>
      <c r="J96" s="8"/>
      <c r="K96" s="8"/>
      <c r="L96" s="8"/>
      <c r="M96" s="8"/>
      <c r="N96" s="8"/>
      <c r="O96" s="8"/>
      <c r="P96" s="8"/>
      <c r="Q96" s="8"/>
      <c r="R96" s="8"/>
      <c r="S96" s="8"/>
      <c r="T96" s="8"/>
      <c r="U96" s="8"/>
      <c r="V96" s="8"/>
      <c r="W96" s="8"/>
      <c r="X96" s="8"/>
      <c r="Y96" s="8"/>
      <c r="Z96" s="8"/>
      <c r="AA96" s="8"/>
      <c r="AB96" s="8"/>
      <c r="AC96" s="8"/>
    </row>
    <row r="97" spans="1:29" ht="14.4">
      <c r="A97" s="58"/>
      <c r="B97" s="69">
        <v>67</v>
      </c>
      <c r="C97" s="43" t="s">
        <v>295</v>
      </c>
      <c r="D97" s="69">
        <v>6.8207245492967902E-2</v>
      </c>
      <c r="E97" s="43">
        <f t="shared" si="8"/>
        <v>0.32919240293678337</v>
      </c>
      <c r="F97" s="71">
        <f t="shared" si="6"/>
        <v>32.919240293678335</v>
      </c>
      <c r="G97" s="84">
        <f t="shared" si="7"/>
        <v>336.7638282043294</v>
      </c>
      <c r="H97" s="43"/>
      <c r="I97" s="8"/>
      <c r="J97" s="8"/>
      <c r="K97" s="8"/>
      <c r="L97" s="8"/>
      <c r="M97" s="8"/>
      <c r="N97" s="8"/>
      <c r="O97" s="8"/>
      <c r="P97" s="8"/>
      <c r="Q97" s="8"/>
      <c r="R97" s="8"/>
      <c r="S97" s="8"/>
      <c r="T97" s="8"/>
      <c r="U97" s="8"/>
      <c r="V97" s="8"/>
      <c r="W97" s="8"/>
      <c r="X97" s="8"/>
      <c r="Y97" s="8"/>
      <c r="Z97" s="8"/>
      <c r="AA97" s="8"/>
      <c r="AB97" s="8"/>
      <c r="AC97" s="8"/>
    </row>
    <row r="98" spans="1:29" ht="14.4">
      <c r="A98" s="58"/>
      <c r="B98" s="69">
        <v>68</v>
      </c>
      <c r="C98" s="43" t="s">
        <v>296</v>
      </c>
      <c r="D98" s="69">
        <v>7.31027156720611E-2</v>
      </c>
      <c r="E98" s="43">
        <f t="shared" si="8"/>
        <v>0.33566264272576934</v>
      </c>
      <c r="F98" s="71">
        <f t="shared" si="6"/>
        <v>33.566264272576937</v>
      </c>
      <c r="G98" s="84">
        <f t="shared" si="7"/>
        <v>343.38288350846204</v>
      </c>
      <c r="H98" s="43"/>
      <c r="I98" s="8"/>
      <c r="J98" s="8"/>
      <c r="K98" s="8"/>
      <c r="L98" s="8"/>
      <c r="M98" s="8"/>
      <c r="N98" s="8"/>
      <c r="O98" s="8"/>
      <c r="P98" s="8"/>
      <c r="Q98" s="8"/>
      <c r="R98" s="8"/>
      <c r="S98" s="8"/>
      <c r="T98" s="8"/>
      <c r="U98" s="8"/>
      <c r="V98" s="8"/>
      <c r="W98" s="8"/>
      <c r="X98" s="8"/>
      <c r="Y98" s="8"/>
      <c r="Z98" s="8"/>
      <c r="AA98" s="8"/>
      <c r="AB98" s="8"/>
      <c r="AC98" s="8"/>
    </row>
    <row r="99" spans="1:29" ht="14.4">
      <c r="A99" s="58"/>
      <c r="B99" s="69">
        <v>69</v>
      </c>
      <c r="C99" s="43" t="s">
        <v>297</v>
      </c>
      <c r="D99" s="69">
        <v>7.8349550696651102E-2</v>
      </c>
      <c r="E99" s="43">
        <f t="shared" si="8"/>
        <v>0.34218091618799107</v>
      </c>
      <c r="F99" s="71">
        <f t="shared" si="6"/>
        <v>34.218091618799107</v>
      </c>
      <c r="G99" s="84">
        <f t="shared" si="7"/>
        <v>350.05107726031486</v>
      </c>
      <c r="H99" s="43"/>
      <c r="I99" s="8"/>
      <c r="J99" s="8"/>
      <c r="K99" s="8"/>
      <c r="L99" s="8"/>
      <c r="M99" s="8"/>
      <c r="N99" s="8"/>
      <c r="O99" s="8"/>
      <c r="P99" s="8"/>
      <c r="Q99" s="8"/>
      <c r="R99" s="8"/>
      <c r="S99" s="8"/>
      <c r="T99" s="8"/>
      <c r="U99" s="8"/>
      <c r="V99" s="8"/>
      <c r="W99" s="8"/>
      <c r="X99" s="8"/>
      <c r="Y99" s="8"/>
      <c r="Z99" s="8"/>
      <c r="AA99" s="8"/>
      <c r="AB99" s="8"/>
      <c r="AC99" s="8"/>
    </row>
    <row r="100" spans="1:29" ht="14.4">
      <c r="A100" s="58"/>
      <c r="B100" s="69">
        <v>70</v>
      </c>
      <c r="C100" s="43" t="s">
        <v>298</v>
      </c>
      <c r="D100" s="69">
        <v>8.39729692383126E-2</v>
      </c>
      <c r="E100" s="43">
        <f t="shared" si="8"/>
        <v>0.34874465449218373</v>
      </c>
      <c r="F100" s="71">
        <f t="shared" si="6"/>
        <v>34.87446544921837</v>
      </c>
      <c r="G100" s="84">
        <f t="shared" si="7"/>
        <v>356.76578154550396</v>
      </c>
      <c r="H100" s="43"/>
      <c r="I100" s="8"/>
      <c r="J100" s="8"/>
      <c r="K100" s="8"/>
      <c r="L100" s="8"/>
      <c r="M100" s="8"/>
      <c r="N100" s="8"/>
      <c r="O100" s="8"/>
      <c r="P100" s="8"/>
      <c r="Q100" s="8"/>
      <c r="R100" s="8"/>
      <c r="S100" s="8"/>
      <c r="T100" s="8"/>
      <c r="U100" s="8"/>
      <c r="V100" s="8"/>
      <c r="W100" s="8"/>
      <c r="X100" s="8"/>
      <c r="Y100" s="8"/>
      <c r="Z100" s="8"/>
      <c r="AA100" s="8"/>
      <c r="AB100" s="8"/>
      <c r="AC100" s="8"/>
    </row>
    <row r="101" spans="1:29" ht="14.4">
      <c r="A101" s="58"/>
      <c r="B101" s="69">
        <v>71</v>
      </c>
      <c r="C101" s="43" t="s">
        <v>299</v>
      </c>
      <c r="D101" s="69">
        <v>0.09</v>
      </c>
      <c r="E101" s="43">
        <f t="shared" si="8"/>
        <v>0.35535138887680789</v>
      </c>
      <c r="F101" s="71">
        <f t="shared" si="6"/>
        <v>35.535138887680787</v>
      </c>
      <c r="G101" s="84">
        <f t="shared" si="7"/>
        <v>363.5244708209745</v>
      </c>
      <c r="H101" s="43"/>
      <c r="I101" s="8"/>
      <c r="J101" s="8"/>
      <c r="K101" s="8"/>
      <c r="L101" s="8"/>
      <c r="M101" s="8"/>
      <c r="N101" s="8"/>
      <c r="O101" s="8"/>
      <c r="P101" s="8"/>
      <c r="Q101" s="8"/>
      <c r="R101" s="8"/>
      <c r="S101" s="8"/>
      <c r="T101" s="8"/>
      <c r="U101" s="8"/>
      <c r="V101" s="8"/>
      <c r="W101" s="8"/>
      <c r="X101" s="8"/>
      <c r="Y101" s="8"/>
      <c r="Z101" s="8"/>
      <c r="AA101" s="8"/>
      <c r="AB101" s="8"/>
      <c r="AC101" s="8"/>
    </row>
    <row r="102" spans="1:29" ht="14.4">
      <c r="A102" s="58"/>
      <c r="B102" s="69">
        <v>72</v>
      </c>
      <c r="C102" s="43" t="s">
        <v>300</v>
      </c>
      <c r="D102" s="69">
        <v>9.6459611628266301E-2</v>
      </c>
      <c r="E102" s="43">
        <f t="shared" si="8"/>
        <v>0.36199875129328674</v>
      </c>
      <c r="F102" s="71">
        <f t="shared" si="6"/>
        <v>36.199875129328674</v>
      </c>
      <c r="G102" s="84">
        <f t="shared" si="7"/>
        <v>370.32472257303232</v>
      </c>
      <c r="H102" s="43"/>
      <c r="I102" s="8"/>
      <c r="J102" s="8"/>
      <c r="K102" s="8"/>
      <c r="L102" s="8"/>
      <c r="M102" s="8"/>
      <c r="N102" s="8"/>
      <c r="O102" s="8"/>
      <c r="P102" s="8"/>
      <c r="Q102" s="8"/>
      <c r="R102" s="8"/>
      <c r="S102" s="8"/>
      <c r="T102" s="8"/>
      <c r="U102" s="8"/>
      <c r="V102" s="8"/>
      <c r="W102" s="8"/>
      <c r="X102" s="8"/>
      <c r="Y102" s="8"/>
      <c r="Z102" s="8"/>
      <c r="AA102" s="8"/>
      <c r="AB102" s="8"/>
      <c r="AC102" s="8"/>
    </row>
    <row r="103" spans="1:29" ht="14.4">
      <c r="A103" s="58"/>
      <c r="B103" s="69">
        <v>73</v>
      </c>
      <c r="C103" s="43" t="s">
        <v>301</v>
      </c>
      <c r="D103" s="69">
        <v>0.103382851949733</v>
      </c>
      <c r="E103" s="43">
        <f t="shared" si="8"/>
        <v>0.3686844743678499</v>
      </c>
      <c r="F103" s="71">
        <f t="shared" si="6"/>
        <v>36.86844743678499</v>
      </c>
      <c r="G103" s="84">
        <f t="shared" si="7"/>
        <v>377.16421727831045</v>
      </c>
      <c r="H103" s="43"/>
      <c r="I103" s="8"/>
      <c r="J103" s="8"/>
      <c r="K103" s="8"/>
      <c r="L103" s="8"/>
      <c r="M103" s="8"/>
      <c r="N103" s="8"/>
      <c r="O103" s="8"/>
      <c r="P103" s="8"/>
      <c r="Q103" s="8"/>
      <c r="R103" s="8"/>
      <c r="S103" s="8"/>
      <c r="T103" s="8"/>
      <c r="U103" s="8"/>
      <c r="V103" s="8"/>
      <c r="W103" s="8"/>
      <c r="X103" s="8"/>
      <c r="Y103" s="8"/>
      <c r="Z103" s="8"/>
      <c r="AA103" s="8"/>
      <c r="AB103" s="8"/>
      <c r="AC103" s="8"/>
    </row>
    <row r="104" spans="1:29" ht="14.4">
      <c r="A104" s="58"/>
      <c r="B104" s="69">
        <v>74</v>
      </c>
      <c r="C104" s="43" t="s">
        <v>302</v>
      </c>
      <c r="D104" s="69">
        <v>0.110802997201042</v>
      </c>
      <c r="E104" s="43">
        <f t="shared" si="8"/>
        <v>0.37540639076372162</v>
      </c>
      <c r="F104" s="71">
        <f t="shared" si="6"/>
        <v>37.540639076372159</v>
      </c>
      <c r="G104" s="84">
        <f t="shared" si="7"/>
        <v>384.04073775128722</v>
      </c>
      <c r="H104" s="43"/>
      <c r="I104" s="8"/>
      <c r="J104" s="8"/>
      <c r="K104" s="8"/>
      <c r="L104" s="8"/>
      <c r="M104" s="8"/>
      <c r="N104" s="8"/>
      <c r="O104" s="8"/>
      <c r="P104" s="8"/>
      <c r="Q104" s="8"/>
      <c r="R104" s="8"/>
      <c r="S104" s="8"/>
      <c r="T104" s="8"/>
      <c r="U104" s="8"/>
      <c r="V104" s="8"/>
      <c r="W104" s="8"/>
      <c r="X104" s="8"/>
      <c r="Y104" s="8"/>
      <c r="Z104" s="8"/>
      <c r="AA104" s="8"/>
      <c r="AB104" s="8"/>
      <c r="AC104" s="8"/>
    </row>
    <row r="105" spans="1:29" ht="14.4">
      <c r="A105" s="58"/>
      <c r="B105" s="69">
        <v>75</v>
      </c>
      <c r="C105" s="43" t="s">
        <v>303</v>
      </c>
      <c r="D105" s="69">
        <v>0.11875571196956</v>
      </c>
      <c r="E105" s="43">
        <f t="shared" si="8"/>
        <v>0.38216243202150535</v>
      </c>
      <c r="F105" s="71">
        <f t="shared" si="6"/>
        <v>38.216243202150537</v>
      </c>
      <c r="G105" s="84">
        <f t="shared" si="7"/>
        <v>390.95216795799996</v>
      </c>
      <c r="H105" s="43"/>
      <c r="I105" s="8"/>
      <c r="J105" s="8"/>
      <c r="K105" s="8"/>
      <c r="L105" s="8"/>
      <c r="M105" s="8"/>
      <c r="N105" s="8"/>
      <c r="O105" s="8"/>
      <c r="P105" s="8"/>
      <c r="Q105" s="8"/>
      <c r="R105" s="8"/>
      <c r="S105" s="8"/>
      <c r="T105" s="8"/>
      <c r="U105" s="8"/>
      <c r="V105" s="8"/>
      <c r="W105" s="8"/>
      <c r="X105" s="8"/>
      <c r="Y105" s="8"/>
      <c r="Z105" s="8"/>
      <c r="AA105" s="8"/>
      <c r="AB105" s="8"/>
      <c r="AC105" s="8"/>
    </row>
    <row r="106" spans="1:29" ht="14.4">
      <c r="A106" s="58"/>
      <c r="B106" s="69">
        <v>76</v>
      </c>
      <c r="C106" s="43" t="s">
        <v>304</v>
      </c>
      <c r="D106" s="69">
        <v>0.12727922061357799</v>
      </c>
      <c r="E106" s="43">
        <f t="shared" si="8"/>
        <v>0.3889506269510834</v>
      </c>
      <c r="F106" s="71">
        <f t="shared" si="6"/>
        <v>38.895062695108336</v>
      </c>
      <c r="G106" s="84">
        <f t="shared" si="7"/>
        <v>397.8964913709583</v>
      </c>
      <c r="H106" s="43"/>
      <c r="I106" s="8"/>
      <c r="J106" s="8"/>
      <c r="K106" s="8"/>
      <c r="L106" s="8"/>
      <c r="M106" s="8"/>
      <c r="N106" s="8"/>
      <c r="O106" s="8"/>
      <c r="P106" s="8"/>
      <c r="Q106" s="8"/>
      <c r="R106" s="8"/>
      <c r="S106" s="8"/>
      <c r="T106" s="8"/>
      <c r="U106" s="8"/>
      <c r="V106" s="8"/>
      <c r="W106" s="8"/>
      <c r="X106" s="8"/>
      <c r="Y106" s="8"/>
      <c r="Z106" s="8"/>
      <c r="AA106" s="8"/>
      <c r="AB106" s="8"/>
      <c r="AC106" s="8"/>
    </row>
    <row r="107" spans="1:29" ht="14.4">
      <c r="A107" s="58"/>
      <c r="B107" s="69">
        <v>77</v>
      </c>
      <c r="C107" s="43" t="s">
        <v>305</v>
      </c>
      <c r="D107" s="69">
        <v>0.136414490985935</v>
      </c>
      <c r="E107" s="43">
        <f t="shared" si="8"/>
        <v>0.39576909964339324</v>
      </c>
      <c r="F107" s="71">
        <f t="shared" si="6"/>
        <v>39.576909964339322</v>
      </c>
      <c r="G107" s="84">
        <f t="shared" si="7"/>
        <v>404.87178893519126</v>
      </c>
      <c r="H107" s="43"/>
      <c r="I107" s="8"/>
      <c r="J107" s="8"/>
      <c r="K107" s="8"/>
      <c r="L107" s="8"/>
      <c r="M107" s="8"/>
      <c r="N107" s="8"/>
      <c r="O107" s="8"/>
      <c r="P107" s="8"/>
      <c r="Q107" s="8"/>
      <c r="R107" s="8"/>
      <c r="S107" s="8"/>
      <c r="T107" s="8"/>
      <c r="U107" s="8"/>
      <c r="V107" s="8"/>
      <c r="W107" s="8"/>
      <c r="X107" s="8"/>
      <c r="Y107" s="8"/>
      <c r="Z107" s="8"/>
      <c r="AA107" s="8"/>
      <c r="AB107" s="8"/>
      <c r="AC107" s="8"/>
    </row>
    <row r="108" spans="1:29" ht="14.4">
      <c r="A108" s="58"/>
      <c r="B108" s="69">
        <v>78</v>
      </c>
      <c r="C108" s="43" t="s">
        <v>306</v>
      </c>
      <c r="D108" s="69">
        <v>0.14620543134412201</v>
      </c>
      <c r="E108" s="43">
        <f t="shared" si="8"/>
        <v>0.40261606716521064</v>
      </c>
      <c r="F108" s="71">
        <f t="shared" si="6"/>
        <v>40.261606716521065</v>
      </c>
      <c r="G108" s="84">
        <f t="shared" si="7"/>
        <v>411.87623671001052</v>
      </c>
      <c r="H108" s="43"/>
      <c r="I108" s="8"/>
      <c r="J108" s="8"/>
      <c r="K108" s="8"/>
      <c r="L108" s="8"/>
      <c r="M108" s="8"/>
      <c r="N108" s="8"/>
      <c r="O108" s="8"/>
      <c r="P108" s="8"/>
      <c r="Q108" s="8"/>
      <c r="R108" s="8"/>
      <c r="S108" s="8"/>
      <c r="T108" s="8"/>
      <c r="U108" s="8"/>
      <c r="V108" s="8"/>
      <c r="W108" s="8"/>
      <c r="X108" s="8"/>
      <c r="Y108" s="8"/>
      <c r="Z108" s="8"/>
      <c r="AA108" s="8"/>
      <c r="AB108" s="8"/>
      <c r="AC108" s="8"/>
    </row>
    <row r="109" spans="1:29" ht="14.4">
      <c r="A109" s="58"/>
      <c r="B109" s="69">
        <v>79</v>
      </c>
      <c r="C109" s="43" t="s">
        <v>307</v>
      </c>
      <c r="D109" s="69">
        <v>0.15669910139330201</v>
      </c>
      <c r="E109" s="43">
        <f t="shared" si="8"/>
        <v>0.40948983699472608</v>
      </c>
      <c r="F109" s="71">
        <f t="shared" si="6"/>
        <v>40.948983699472606</v>
      </c>
      <c r="G109" s="84">
        <f t="shared" si="7"/>
        <v>418.90810324560476</v>
      </c>
      <c r="H109" s="43"/>
      <c r="I109" s="8"/>
      <c r="J109" s="8"/>
      <c r="K109" s="8"/>
      <c r="L109" s="8"/>
      <c r="M109" s="8"/>
      <c r="N109" s="8"/>
      <c r="O109" s="8"/>
      <c r="P109" s="8"/>
      <c r="Q109" s="8"/>
      <c r="R109" s="8"/>
      <c r="S109" s="8"/>
      <c r="T109" s="8"/>
      <c r="U109" s="8"/>
      <c r="V109" s="8"/>
      <c r="W109" s="8"/>
      <c r="X109" s="8"/>
      <c r="Y109" s="8"/>
      <c r="Z109" s="8"/>
      <c r="AA109" s="8"/>
      <c r="AB109" s="8"/>
      <c r="AC109" s="8"/>
    </row>
    <row r="110" spans="1:29" ht="14.4">
      <c r="A110" s="58"/>
      <c r="B110" s="69">
        <v>80</v>
      </c>
      <c r="C110" s="43" t="s">
        <v>85</v>
      </c>
      <c r="D110" s="69">
        <v>0.16794593847662501</v>
      </c>
      <c r="E110" s="43">
        <f t="shared" si="8"/>
        <v>0.41638880425037533</v>
      </c>
      <c r="F110" s="71">
        <f t="shared" si="6"/>
        <v>41.638880425037534</v>
      </c>
      <c r="G110" s="84">
        <f t="shared" si="7"/>
        <v>425.96574674813394</v>
      </c>
      <c r="H110" s="43"/>
      <c r="I110" s="8"/>
      <c r="J110" s="8"/>
      <c r="K110" s="8"/>
      <c r="L110" s="8"/>
      <c r="M110" s="8"/>
      <c r="N110" s="8"/>
      <c r="O110" s="8"/>
      <c r="P110" s="8"/>
      <c r="Q110" s="8"/>
      <c r="R110" s="8"/>
      <c r="S110" s="8"/>
      <c r="T110" s="8"/>
      <c r="U110" s="8"/>
      <c r="V110" s="8"/>
      <c r="W110" s="8"/>
      <c r="X110" s="8"/>
      <c r="Y110" s="8"/>
      <c r="Z110" s="8"/>
      <c r="AA110" s="8"/>
      <c r="AB110" s="8"/>
      <c r="AC110" s="8"/>
    </row>
    <row r="111" spans="1:29" ht="14.4">
      <c r="A111" s="58"/>
      <c r="B111" s="69">
        <v>81</v>
      </c>
      <c r="C111" s="43" t="s">
        <v>308</v>
      </c>
      <c r="D111" s="69">
        <v>0.18</v>
      </c>
      <c r="E111" s="43">
        <f t="shared" si="8"/>
        <v>0.42331144876013616</v>
      </c>
      <c r="F111" s="71">
        <f t="shared" si="6"/>
        <v>42.331144876013617</v>
      </c>
      <c r="G111" s="84">
        <f t="shared" si="7"/>
        <v>433.04761208161926</v>
      </c>
      <c r="H111" s="43"/>
      <c r="I111" s="8"/>
      <c r="J111" s="8"/>
      <c r="K111" s="8"/>
      <c r="L111" s="8"/>
      <c r="M111" s="8"/>
      <c r="N111" s="8"/>
      <c r="O111" s="8"/>
      <c r="P111" s="8"/>
      <c r="Q111" s="8"/>
      <c r="R111" s="8"/>
      <c r="S111" s="8"/>
      <c r="T111" s="8"/>
      <c r="U111" s="8"/>
      <c r="V111" s="8"/>
      <c r="W111" s="8"/>
      <c r="X111" s="8"/>
      <c r="Y111" s="8"/>
      <c r="Z111" s="8"/>
      <c r="AA111" s="8"/>
      <c r="AB111" s="8"/>
      <c r="AC111" s="8"/>
    </row>
    <row r="112" spans="1:29" ht="14.4">
      <c r="A112" s="58"/>
      <c r="B112" s="69">
        <v>82</v>
      </c>
      <c r="C112" s="43" t="s">
        <v>309</v>
      </c>
      <c r="D112" s="69">
        <v>0.19291922325653199</v>
      </c>
      <c r="E112" s="43">
        <f t="shared" si="8"/>
        <v>0.43025633201345681</v>
      </c>
      <c r="F112" s="71">
        <f t="shared" si="6"/>
        <v>43.025633201345684</v>
      </c>
      <c r="G112" s="84">
        <f t="shared" si="7"/>
        <v>440.1522276497663</v>
      </c>
      <c r="H112" s="43"/>
      <c r="I112" s="8"/>
      <c r="J112" s="8"/>
      <c r="K112" s="8"/>
      <c r="L112" s="8"/>
      <c r="M112" s="8"/>
      <c r="N112" s="8"/>
      <c r="O112" s="8"/>
      <c r="P112" s="8"/>
      <c r="Q112" s="8"/>
      <c r="R112" s="8"/>
      <c r="S112" s="8"/>
      <c r="T112" s="8"/>
      <c r="U112" s="8"/>
      <c r="V112" s="8"/>
      <c r="W112" s="8"/>
      <c r="X112" s="8"/>
      <c r="Y112" s="8"/>
      <c r="Z112" s="8"/>
      <c r="AA112" s="8"/>
      <c r="AB112" s="8"/>
      <c r="AC112" s="8"/>
    </row>
    <row r="113" spans="1:29" ht="14.4">
      <c r="A113" s="58"/>
      <c r="B113" s="69">
        <v>83</v>
      </c>
      <c r="C113" s="43" t="s">
        <v>87</v>
      </c>
      <c r="D113" s="69">
        <v>0.206765703899466</v>
      </c>
      <c r="E113" s="43">
        <f t="shared" si="8"/>
        <v>0.43722209403316581</v>
      </c>
      <c r="F113" s="71">
        <f t="shared" si="6"/>
        <v>43.722209403316583</v>
      </c>
      <c r="G113" s="84">
        <f t="shared" si="7"/>
        <v>447.2782021959286</v>
      </c>
      <c r="H113" s="43"/>
      <c r="I113" s="8"/>
      <c r="J113" s="8"/>
      <c r="K113" s="8"/>
      <c r="L113" s="8"/>
      <c r="M113" s="8"/>
      <c r="N113" s="8"/>
      <c r="O113" s="8"/>
      <c r="P113" s="8"/>
      <c r="Q113" s="8"/>
      <c r="R113" s="8"/>
      <c r="S113" s="8"/>
      <c r="T113" s="8"/>
      <c r="U113" s="8"/>
      <c r="V113" s="8"/>
      <c r="W113" s="8"/>
      <c r="X113" s="8"/>
      <c r="Y113" s="8"/>
      <c r="Z113" s="8"/>
      <c r="AA113" s="8"/>
      <c r="AB113" s="8"/>
      <c r="AC113" s="8"/>
    </row>
    <row r="114" spans="1:29" ht="14.4">
      <c r="A114" s="58"/>
      <c r="B114" s="69">
        <v>84</v>
      </c>
      <c r="C114" s="43" t="s">
        <v>310</v>
      </c>
      <c r="D114" s="69">
        <v>0.22160599440208401</v>
      </c>
      <c r="E114" s="43">
        <f t="shared" si="8"/>
        <v>0.4442074502001504</v>
      </c>
      <c r="F114" s="71">
        <f t="shared" si="6"/>
        <v>44.42074502001504</v>
      </c>
      <c r="G114" s="84">
        <f t="shared" si="7"/>
        <v>454.42422155475384</v>
      </c>
      <c r="H114" s="43"/>
      <c r="I114" s="8"/>
      <c r="J114" s="8"/>
      <c r="K114" s="8"/>
      <c r="L114" s="8"/>
      <c r="M114" s="8"/>
      <c r="N114" s="8"/>
      <c r="O114" s="8"/>
      <c r="P114" s="8"/>
      <c r="Q114" s="8"/>
      <c r="R114" s="8"/>
      <c r="S114" s="8"/>
      <c r="T114" s="8"/>
      <c r="U114" s="8"/>
      <c r="V114" s="8"/>
      <c r="W114" s="8"/>
      <c r="X114" s="8"/>
      <c r="Y114" s="8"/>
      <c r="Z114" s="8"/>
      <c r="AA114" s="8"/>
      <c r="AB114" s="8"/>
      <c r="AC114" s="8"/>
    </row>
    <row r="115" spans="1:29" ht="14.4">
      <c r="A115" s="58"/>
      <c r="B115" s="69">
        <v>85</v>
      </c>
      <c r="C115" s="43" t="s">
        <v>311</v>
      </c>
      <c r="D115" s="69">
        <v>0.23751142393912</v>
      </c>
      <c r="E115" s="43">
        <f t="shared" si="8"/>
        <v>0.4512111880593811</v>
      </c>
      <c r="F115" s="71">
        <f t="shared" si="6"/>
        <v>45.12111880593811</v>
      </c>
      <c r="G115" s="84">
        <f t="shared" si="7"/>
        <v>461.58904538474684</v>
      </c>
      <c r="H115" s="43"/>
      <c r="I115" s="8"/>
      <c r="J115" s="8"/>
      <c r="K115" s="8"/>
      <c r="L115" s="8"/>
      <c r="M115" s="8"/>
      <c r="N115" s="8"/>
      <c r="O115" s="8"/>
      <c r="P115" s="8"/>
      <c r="Q115" s="8"/>
      <c r="R115" s="8"/>
      <c r="S115" s="8"/>
      <c r="T115" s="8"/>
      <c r="U115" s="8"/>
      <c r="V115" s="8"/>
      <c r="W115" s="8"/>
      <c r="X115" s="8"/>
      <c r="Y115" s="8"/>
      <c r="Z115" s="8"/>
      <c r="AA115" s="8"/>
      <c r="AB115" s="8"/>
      <c r="AC115" s="8"/>
    </row>
    <row r="116" spans="1:29" ht="14.4">
      <c r="A116" s="58"/>
      <c r="B116" s="69">
        <v>86</v>
      </c>
      <c r="C116" s="43" t="s">
        <v>312</v>
      </c>
      <c r="D116" s="69">
        <v>0.25455844122715698</v>
      </c>
      <c r="E116" s="43">
        <f t="shared" si="8"/>
        <v>0.45823216413190404</v>
      </c>
      <c r="F116" s="71">
        <f t="shared" si="6"/>
        <v>45.823216413190401</v>
      </c>
      <c r="G116" s="84">
        <f t="shared" si="7"/>
        <v>468.77150390693782</v>
      </c>
      <c r="H116" s="43"/>
      <c r="I116" s="8"/>
      <c r="J116" s="8"/>
      <c r="K116" s="8"/>
      <c r="L116" s="8"/>
      <c r="M116" s="8"/>
      <c r="N116" s="8"/>
      <c r="O116" s="8"/>
      <c r="P116" s="8"/>
      <c r="Q116" s="8"/>
      <c r="R116" s="8"/>
      <c r="S116" s="8"/>
      <c r="T116" s="8"/>
      <c r="U116" s="8"/>
      <c r="V116" s="8"/>
      <c r="W116" s="8"/>
      <c r="X116" s="8"/>
      <c r="Y116" s="8"/>
      <c r="Z116" s="8"/>
      <c r="AA116" s="8"/>
      <c r="AB116" s="8"/>
      <c r="AC116" s="8"/>
    </row>
    <row r="117" spans="1:29" ht="14.4">
      <c r="A117" s="58"/>
      <c r="B117" s="69">
        <v>87</v>
      </c>
      <c r="C117" s="43" t="s">
        <v>313</v>
      </c>
      <c r="D117" s="69">
        <v>0.272828981971871</v>
      </c>
      <c r="E117" s="43">
        <f t="shared" si="8"/>
        <v>0.46526930075385292</v>
      </c>
      <c r="F117" s="71">
        <f t="shared" si="6"/>
        <v>46.526930075385295</v>
      </c>
      <c r="G117" s="84">
        <f t="shared" si="7"/>
        <v>475.97049467119155</v>
      </c>
      <c r="H117" s="43"/>
      <c r="I117" s="8"/>
      <c r="J117" s="8"/>
      <c r="K117" s="8"/>
      <c r="L117" s="8"/>
      <c r="M117" s="8"/>
      <c r="N117" s="8"/>
      <c r="O117" s="8"/>
      <c r="P117" s="8"/>
      <c r="Q117" s="8"/>
      <c r="R117" s="8"/>
      <c r="S117" s="8"/>
      <c r="T117" s="8"/>
      <c r="U117" s="8"/>
      <c r="V117" s="8"/>
      <c r="W117" s="8"/>
      <c r="X117" s="8"/>
      <c r="Y117" s="8"/>
      <c r="Z117" s="8"/>
      <c r="AA117" s="8"/>
      <c r="AB117" s="8"/>
      <c r="AC117" s="8"/>
    </row>
    <row r="118" spans="1:29" ht="14.4">
      <c r="A118" s="58"/>
      <c r="B118" s="69">
        <v>88</v>
      </c>
      <c r="C118" s="43" t="s">
        <v>314</v>
      </c>
      <c r="D118" s="69">
        <v>0.29241086268824401</v>
      </c>
      <c r="E118" s="43">
        <f t="shared" si="8"/>
        <v>0.47232158296024951</v>
      </c>
      <c r="F118" s="71">
        <f t="shared" si="6"/>
        <v>47.232158296024949</v>
      </c>
      <c r="G118" s="84">
        <f t="shared" si="7"/>
        <v>483.18497936833523</v>
      </c>
      <c r="H118" s="43"/>
      <c r="I118" s="8"/>
      <c r="J118" s="8"/>
      <c r="K118" s="8"/>
      <c r="L118" s="8"/>
      <c r="M118" s="8"/>
      <c r="N118" s="8"/>
      <c r="O118" s="8"/>
      <c r="P118" s="8"/>
      <c r="Q118" s="8"/>
      <c r="R118" s="8"/>
      <c r="S118" s="8"/>
      <c r="T118" s="8"/>
      <c r="U118" s="8"/>
      <c r="V118" s="8"/>
      <c r="W118" s="8"/>
      <c r="X118" s="8"/>
      <c r="Y118" s="8"/>
      <c r="Z118" s="8"/>
      <c r="AA118" s="8"/>
      <c r="AB118" s="8"/>
      <c r="AC118" s="8"/>
    </row>
    <row r="119" spans="1:29" ht="14.4">
      <c r="A119" s="58"/>
      <c r="B119" s="69">
        <v>89</v>
      </c>
      <c r="C119" s="43" t="s">
        <v>315</v>
      </c>
      <c r="D119" s="69">
        <v>0.31339820278660402</v>
      </c>
      <c r="E119" s="43">
        <f t="shared" si="8"/>
        <v>0.47938805542839352</v>
      </c>
      <c r="F119" s="71">
        <f t="shared" si="6"/>
        <v>47.938805542839354</v>
      </c>
      <c r="G119" s="84">
        <f t="shared" si="7"/>
        <v>490.41398070324658</v>
      </c>
      <c r="H119" s="43"/>
      <c r="I119" s="8"/>
      <c r="J119" s="8"/>
      <c r="K119" s="8"/>
      <c r="L119" s="8"/>
      <c r="M119" s="8"/>
      <c r="N119" s="8"/>
      <c r="O119" s="8"/>
      <c r="P119" s="8"/>
      <c r="Q119" s="8"/>
      <c r="R119" s="8"/>
      <c r="S119" s="8"/>
      <c r="T119" s="8"/>
      <c r="U119" s="8"/>
      <c r="V119" s="8"/>
      <c r="W119" s="8"/>
      <c r="X119" s="8"/>
      <c r="Y119" s="8"/>
      <c r="Z119" s="8"/>
      <c r="AA119" s="8"/>
      <c r="AB119" s="8"/>
      <c r="AC119" s="8"/>
    </row>
    <row r="120" spans="1:29" ht="14.4">
      <c r="A120" s="58"/>
      <c r="B120" s="69">
        <v>90</v>
      </c>
      <c r="C120" s="43" t="s">
        <v>316</v>
      </c>
      <c r="D120" s="69">
        <v>0.33589187695325001</v>
      </c>
      <c r="E120" s="43">
        <f t="shared" si="8"/>
        <v>0.48646781949300544</v>
      </c>
      <c r="F120" s="71">
        <f t="shared" si="6"/>
        <v>48.646781949300546</v>
      </c>
      <c r="G120" s="84">
        <f t="shared" si="7"/>
        <v>497.65657934134458</v>
      </c>
      <c r="H120" s="43"/>
      <c r="I120" s="8"/>
      <c r="J120" s="8"/>
      <c r="K120" s="8"/>
      <c r="L120" s="8"/>
      <c r="M120" s="8"/>
      <c r="N120" s="8"/>
      <c r="O120" s="8"/>
      <c r="P120" s="8"/>
      <c r="Q120" s="8"/>
      <c r="R120" s="8"/>
      <c r="S120" s="8"/>
      <c r="T120" s="8"/>
      <c r="U120" s="8"/>
      <c r="V120" s="8"/>
      <c r="W120" s="8"/>
      <c r="X120" s="8"/>
      <c r="Y120" s="8"/>
      <c r="Z120" s="8"/>
      <c r="AA120" s="8"/>
      <c r="AB120" s="8"/>
      <c r="AC120" s="8"/>
    </row>
    <row r="121" spans="1:29" ht="14.4">
      <c r="A121" s="58"/>
      <c r="B121" s="69">
        <v>91</v>
      </c>
      <c r="C121" s="43" t="s">
        <v>317</v>
      </c>
      <c r="D121" s="69">
        <v>0.36</v>
      </c>
      <c r="E121" s="43">
        <f t="shared" si="8"/>
        <v>0.49356003024290834</v>
      </c>
      <c r="F121" s="71">
        <f t="shared" si="6"/>
        <v>49.356003024290835</v>
      </c>
      <c r="G121" s="84">
        <f t="shared" si="7"/>
        <v>504.91191093849523</v>
      </c>
      <c r="H121" s="43"/>
      <c r="I121" s="8"/>
      <c r="J121" s="8"/>
      <c r="K121" s="8"/>
      <c r="L121" s="8"/>
      <c r="M121" s="8"/>
      <c r="N121" s="8"/>
      <c r="O121" s="8"/>
      <c r="P121" s="8"/>
      <c r="Q121" s="8"/>
      <c r="R121" s="8"/>
      <c r="S121" s="8"/>
      <c r="T121" s="8"/>
      <c r="U121" s="8"/>
      <c r="V121" s="8"/>
      <c r="W121" s="8"/>
      <c r="X121" s="8"/>
      <c r="Y121" s="8"/>
      <c r="Z121" s="8"/>
      <c r="AA121" s="8"/>
      <c r="AB121" s="8"/>
      <c r="AC121" s="8"/>
    </row>
    <row r="122" spans="1:29" ht="14.4">
      <c r="A122" s="58"/>
      <c r="B122" s="69">
        <v>92</v>
      </c>
      <c r="C122" s="43" t="s">
        <v>318</v>
      </c>
      <c r="D122" s="69">
        <v>0.38583844651306498</v>
      </c>
      <c r="E122" s="43">
        <f t="shared" si="8"/>
        <v>0.50066389370693876</v>
      </c>
      <c r="F122" s="71">
        <f t="shared" si="6"/>
        <v>50.066389370693877</v>
      </c>
      <c r="G122" s="84">
        <f t="shared" si="7"/>
        <v>512.17916326219836</v>
      </c>
      <c r="H122" s="43"/>
      <c r="I122" s="8"/>
      <c r="J122" s="8"/>
      <c r="K122" s="8"/>
      <c r="L122" s="8"/>
      <c r="M122" s="8"/>
      <c r="N122" s="8"/>
      <c r="O122" s="8"/>
      <c r="P122" s="8"/>
      <c r="Q122" s="8"/>
      <c r="R122" s="8"/>
      <c r="S122" s="8"/>
      <c r="T122" s="8"/>
      <c r="U122" s="8"/>
      <c r="V122" s="8"/>
      <c r="W122" s="8"/>
      <c r="X122" s="8"/>
      <c r="Y122" s="8"/>
      <c r="Z122" s="8"/>
      <c r="AA122" s="8"/>
      <c r="AB122" s="8"/>
      <c r="AC122" s="8"/>
    </row>
    <row r="123" spans="1:29" ht="14.4">
      <c r="A123" s="58"/>
      <c r="B123" s="69">
        <v>93</v>
      </c>
      <c r="C123" s="43" t="s">
        <v>319</v>
      </c>
      <c r="D123" s="69">
        <v>0.41353140779893199</v>
      </c>
      <c r="E123" s="43">
        <f t="shared" si="8"/>
        <v>0.50777866413494166</v>
      </c>
      <c r="F123" s="71">
        <f t="shared" si="6"/>
        <v>50.777866413494166</v>
      </c>
      <c r="G123" s="84">
        <f t="shared" si="7"/>
        <v>519.45757341004537</v>
      </c>
      <c r="H123" s="43"/>
      <c r="I123" s="8"/>
      <c r="J123" s="8"/>
      <c r="K123" s="8"/>
      <c r="L123" s="8"/>
      <c r="M123" s="8"/>
      <c r="N123" s="8"/>
      <c r="O123" s="8"/>
      <c r="P123" s="8"/>
      <c r="Q123" s="8"/>
      <c r="R123" s="8"/>
      <c r="S123" s="8"/>
      <c r="T123" s="8"/>
      <c r="U123" s="8"/>
      <c r="V123" s="8"/>
      <c r="W123" s="8"/>
      <c r="X123" s="8"/>
      <c r="Y123" s="8"/>
      <c r="Z123" s="8"/>
      <c r="AA123" s="8"/>
      <c r="AB123" s="8"/>
      <c r="AC123" s="8"/>
    </row>
    <row r="124" spans="1:29" ht="14.4">
      <c r="A124" s="58"/>
      <c r="B124" s="69">
        <v>94</v>
      </c>
      <c r="C124" s="43" t="s">
        <v>320</v>
      </c>
      <c r="D124" s="69">
        <v>0.44321198880416901</v>
      </c>
      <c r="E124" s="43">
        <f t="shared" si="8"/>
        <v>0.51490364137808076</v>
      </c>
      <c r="F124" s="71">
        <f t="shared" si="6"/>
        <v>51.490364137808072</v>
      </c>
      <c r="G124" s="84">
        <f t="shared" si="7"/>
        <v>526.74642512977664</v>
      </c>
      <c r="H124" s="43"/>
      <c r="I124" s="8"/>
      <c r="J124" s="8"/>
      <c r="K124" s="8"/>
      <c r="L124" s="8"/>
      <c r="M124" s="8"/>
      <c r="N124" s="8"/>
      <c r="O124" s="8"/>
      <c r="P124" s="8"/>
      <c r="Q124" s="8"/>
      <c r="R124" s="8"/>
      <c r="S124" s="8"/>
      <c r="T124" s="8"/>
      <c r="U124" s="8"/>
      <c r="V124" s="8"/>
      <c r="W124" s="8"/>
      <c r="X124" s="8"/>
      <c r="Y124" s="8"/>
      <c r="Z124" s="8"/>
      <c r="AA124" s="8"/>
      <c r="AB124" s="8"/>
      <c r="AC124" s="8"/>
    </row>
    <row r="125" spans="1:29" ht="14.4">
      <c r="A125" s="58"/>
      <c r="B125" s="69">
        <v>95</v>
      </c>
      <c r="C125" s="43" t="s">
        <v>321</v>
      </c>
      <c r="D125" s="69">
        <v>0.47502284787824101</v>
      </c>
      <c r="E125" s="43">
        <f t="shared" si="8"/>
        <v>0.5220381683713109</v>
      </c>
      <c r="F125" s="71">
        <f t="shared" si="6"/>
        <v>52.203816837131086</v>
      </c>
      <c r="G125" s="84">
        <f t="shared" si="7"/>
        <v>534.04504624385106</v>
      </c>
      <c r="H125" s="43"/>
      <c r="I125" s="8"/>
      <c r="J125" s="8"/>
      <c r="K125" s="8"/>
      <c r="L125" s="8"/>
      <c r="M125" s="8"/>
      <c r="N125" s="8"/>
      <c r="O125" s="8"/>
      <c r="P125" s="8"/>
      <c r="Q125" s="8"/>
      <c r="R125" s="8"/>
      <c r="S125" s="8"/>
      <c r="T125" s="8"/>
      <c r="U125" s="8"/>
      <c r="V125" s="8"/>
      <c r="W125" s="8"/>
      <c r="X125" s="8"/>
      <c r="Y125" s="8"/>
      <c r="Z125" s="8"/>
      <c r="AA125" s="8"/>
      <c r="AB125" s="8"/>
      <c r="AC125" s="8"/>
    </row>
    <row r="126" spans="1:29" ht="14.4">
      <c r="A126" s="58"/>
      <c r="B126" s="69">
        <v>96</v>
      </c>
      <c r="C126" s="43" t="s">
        <v>322</v>
      </c>
      <c r="D126" s="69">
        <v>0.50911688245431397</v>
      </c>
      <c r="E126" s="43">
        <f t="shared" si="8"/>
        <v>0.52918162871964414</v>
      </c>
      <c r="F126" s="71">
        <f t="shared" si="6"/>
        <v>52.918162871964412</v>
      </c>
      <c r="G126" s="84">
        <f t="shared" si="7"/>
        <v>541.3528061801959</v>
      </c>
      <c r="H126" s="43"/>
      <c r="I126" s="8"/>
      <c r="J126" s="8"/>
      <c r="K126" s="8"/>
      <c r="L126" s="8"/>
      <c r="M126" s="8"/>
      <c r="N126" s="8"/>
      <c r="O126" s="8"/>
      <c r="P126" s="8"/>
      <c r="Q126" s="8"/>
      <c r="R126" s="8"/>
      <c r="S126" s="8"/>
      <c r="T126" s="8"/>
      <c r="U126" s="8"/>
      <c r="V126" s="8"/>
      <c r="W126" s="8"/>
      <c r="X126" s="8"/>
      <c r="Y126" s="8"/>
      <c r="Z126" s="8"/>
      <c r="AA126" s="8"/>
      <c r="AB126" s="8"/>
      <c r="AC126" s="8"/>
    </row>
    <row r="127" spans="1:29" ht="14.4">
      <c r="A127" s="58"/>
      <c r="B127" s="69">
        <v>97</v>
      </c>
      <c r="C127" s="43" t="s">
        <v>323</v>
      </c>
      <c r="D127" s="69">
        <v>0.545657963943743</v>
      </c>
      <c r="E127" s="43">
        <f t="shared" si="8"/>
        <v>0.53633344438881903</v>
      </c>
      <c r="F127" s="71">
        <f t="shared" si="6"/>
        <v>53.633344438881906</v>
      </c>
      <c r="G127" s="84">
        <f t="shared" si="7"/>
        <v>548.66911360976189</v>
      </c>
      <c r="H127" s="43"/>
      <c r="I127" s="8"/>
      <c r="J127" s="8"/>
      <c r="K127" s="8"/>
      <c r="L127" s="8"/>
      <c r="M127" s="8"/>
      <c r="N127" s="8"/>
      <c r="O127" s="8"/>
      <c r="P127" s="8"/>
      <c r="Q127" s="8"/>
      <c r="R127" s="8"/>
      <c r="S127" s="8"/>
      <c r="T127" s="8"/>
      <c r="U127" s="8"/>
      <c r="V127" s="8"/>
      <c r="W127" s="8"/>
      <c r="X127" s="8"/>
      <c r="Y127" s="8"/>
      <c r="Z127" s="8"/>
      <c r="AA127" s="8"/>
      <c r="AB127" s="8"/>
      <c r="AC127" s="8"/>
    </row>
    <row r="128" spans="1:29" ht="14.4">
      <c r="A128" s="58"/>
      <c r="B128" s="69">
        <v>98</v>
      </c>
      <c r="C128" s="43" t="s">
        <v>324</v>
      </c>
      <c r="D128" s="69">
        <v>0.58482172537648902</v>
      </c>
      <c r="E128" s="43">
        <f t="shared" si="8"/>
        <v>0.54349307350010634</v>
      </c>
      <c r="F128" s="71">
        <f t="shared" si="6"/>
        <v>54.349307350010633</v>
      </c>
      <c r="G128" s="84">
        <f t="shared" si="7"/>
        <v>555.99341419060875</v>
      </c>
      <c r="H128" s="43"/>
      <c r="I128" s="8"/>
      <c r="J128" s="8"/>
      <c r="K128" s="8"/>
      <c r="L128" s="8"/>
      <c r="M128" s="8"/>
      <c r="N128" s="8"/>
      <c r="O128" s="8"/>
      <c r="P128" s="8"/>
      <c r="Q128" s="8"/>
      <c r="R128" s="8"/>
      <c r="S128" s="8"/>
      <c r="T128" s="8"/>
      <c r="U128" s="8"/>
      <c r="V128" s="8"/>
      <c r="W128" s="8"/>
      <c r="X128" s="8"/>
      <c r="Y128" s="8"/>
      <c r="Z128" s="8"/>
      <c r="AA128" s="8"/>
      <c r="AB128" s="8"/>
      <c r="AC128" s="8"/>
    </row>
    <row r="129" spans="1:29" ht="14.4">
      <c r="A129" s="58"/>
      <c r="B129" s="69">
        <v>99</v>
      </c>
      <c r="C129" s="43" t="s">
        <v>325</v>
      </c>
      <c r="D129" s="69">
        <v>0.62679640557320904</v>
      </c>
      <c r="E129" s="43">
        <f t="shared" si="8"/>
        <v>0.55066000822825634</v>
      </c>
      <c r="F129" s="71">
        <f t="shared" si="6"/>
        <v>55.066000822825636</v>
      </c>
      <c r="G129" s="84">
        <f t="shared" si="7"/>
        <v>563.32518841750618</v>
      </c>
      <c r="H129" s="43"/>
      <c r="I129" s="8"/>
      <c r="J129" s="8"/>
      <c r="K129" s="8"/>
      <c r="L129" s="8"/>
      <c r="M129" s="8"/>
      <c r="N129" s="8"/>
      <c r="O129" s="8"/>
      <c r="P129" s="8"/>
      <c r="Q129" s="8"/>
      <c r="R129" s="8"/>
      <c r="S129" s="8"/>
      <c r="T129" s="8"/>
      <c r="U129" s="8"/>
      <c r="V129" s="8"/>
      <c r="W129" s="8"/>
      <c r="X129" s="8"/>
      <c r="Y129" s="8"/>
      <c r="Z129" s="8"/>
      <c r="AA129" s="8"/>
      <c r="AB129" s="8"/>
      <c r="AC129" s="8"/>
    </row>
    <row r="130" spans="1:29" ht="14.4">
      <c r="A130" s="58"/>
      <c r="B130" s="69">
        <v>100</v>
      </c>
      <c r="C130" s="43" t="s">
        <v>326</v>
      </c>
      <c r="D130" s="69">
        <v>0.67178375390650102</v>
      </c>
      <c r="E130" s="43">
        <f t="shared" si="8"/>
        <v>0.55783377280098101</v>
      </c>
      <c r="F130" s="71">
        <f t="shared" si="6"/>
        <v>55.783377280098101</v>
      </c>
      <c r="G130" s="84">
        <f t="shared" si="7"/>
        <v>570.66394957540354</v>
      </c>
      <c r="H130" s="43"/>
      <c r="I130" s="8"/>
      <c r="J130" s="8"/>
      <c r="K130" s="8"/>
      <c r="L130" s="8"/>
      <c r="M130" s="8"/>
      <c r="N130" s="8"/>
      <c r="O130" s="8"/>
      <c r="P130" s="8"/>
      <c r="Q130" s="8"/>
      <c r="R130" s="8"/>
      <c r="S130" s="8"/>
      <c r="T130" s="8"/>
      <c r="U130" s="8"/>
      <c r="V130" s="8"/>
      <c r="W130" s="8"/>
      <c r="X130" s="8"/>
      <c r="Y130" s="8"/>
      <c r="Z130" s="8"/>
      <c r="AA130" s="8"/>
      <c r="AB130" s="8"/>
      <c r="AC130" s="8"/>
    </row>
    <row r="131" spans="1:29" ht="14.4">
      <c r="A131" s="58"/>
      <c r="B131" s="69">
        <v>101</v>
      </c>
      <c r="C131" s="43" t="s">
        <v>327</v>
      </c>
      <c r="D131" s="69">
        <v>0.72</v>
      </c>
      <c r="E131" s="43">
        <f t="shared" si="8"/>
        <v>0.56501392159787622</v>
      </c>
      <c r="F131" s="71">
        <f t="shared" si="6"/>
        <v>56.501392159787621</v>
      </c>
      <c r="G131" s="84">
        <f t="shared" si="7"/>
        <v>578.00924179462743</v>
      </c>
      <c r="H131" s="43"/>
      <c r="I131" s="8"/>
      <c r="J131" s="8"/>
      <c r="K131" s="8"/>
      <c r="L131" s="8"/>
      <c r="M131" s="8"/>
      <c r="N131" s="8"/>
      <c r="O131" s="8"/>
      <c r="P131" s="8"/>
      <c r="Q131" s="8"/>
      <c r="R131" s="8"/>
      <c r="S131" s="8"/>
      <c r="T131" s="8"/>
      <c r="U131" s="8"/>
      <c r="V131" s="8"/>
      <c r="W131" s="8"/>
      <c r="X131" s="8"/>
      <c r="Y131" s="8"/>
      <c r="Z131" s="8"/>
      <c r="AA131" s="8"/>
      <c r="AB131" s="8"/>
      <c r="AC131" s="8"/>
    </row>
    <row r="132" spans="1:29" ht="14.4">
      <c r="A132" s="58"/>
      <c r="B132" s="69">
        <v>102</v>
      </c>
      <c r="C132" s="43" t="s">
        <v>328</v>
      </c>
      <c r="D132" s="69">
        <v>0.77167689302613096</v>
      </c>
      <c r="E132" s="43">
        <f t="shared" si="8"/>
        <v>0.57220003734627933</v>
      </c>
      <c r="F132" s="71">
        <f t="shared" si="6"/>
        <v>57.22000373462793</v>
      </c>
      <c r="G132" s="84">
        <f t="shared" si="7"/>
        <v>585.36063820524373</v>
      </c>
      <c r="H132" s="43"/>
      <c r="I132" s="8"/>
      <c r="J132" s="8"/>
      <c r="K132" s="8"/>
      <c r="L132" s="8"/>
      <c r="M132" s="8"/>
      <c r="N132" s="8"/>
      <c r="O132" s="8"/>
      <c r="P132" s="8"/>
      <c r="Q132" s="8"/>
      <c r="R132" s="8"/>
      <c r="S132" s="8"/>
      <c r="T132" s="8"/>
      <c r="U132" s="8"/>
      <c r="V132" s="8"/>
      <c r="W132" s="8"/>
      <c r="X132" s="8"/>
      <c r="Y132" s="8"/>
      <c r="Z132" s="8"/>
      <c r="AA132" s="8"/>
      <c r="AB132" s="8"/>
      <c r="AC132" s="8"/>
    </row>
    <row r="133" spans="1:29" ht="14.4">
      <c r="A133" s="58"/>
      <c r="B133" s="69">
        <v>103</v>
      </c>
      <c r="C133" s="43" t="s">
        <v>329</v>
      </c>
      <c r="D133" s="69">
        <v>0.82706281559786499</v>
      </c>
      <c r="E133" s="43">
        <f t="shared" si="8"/>
        <v>0.57939172941125139</v>
      </c>
      <c r="F133" s="71">
        <f t="shared" si="6"/>
        <v>57.939172941125136</v>
      </c>
      <c r="G133" s="84">
        <f t="shared" si="7"/>
        <v>592.71773918771021</v>
      </c>
      <c r="H133" s="43"/>
      <c r="I133" s="8"/>
      <c r="J133" s="8"/>
      <c r="K133" s="8"/>
      <c r="L133" s="8"/>
      <c r="M133" s="8"/>
      <c r="N133" s="8"/>
      <c r="O133" s="8"/>
      <c r="P133" s="8"/>
      <c r="Q133" s="8"/>
      <c r="R133" s="8"/>
      <c r="S133" s="8"/>
      <c r="T133" s="8"/>
      <c r="U133" s="8"/>
      <c r="V133" s="8"/>
      <c r="W133" s="8"/>
      <c r="X133" s="8"/>
      <c r="Y133" s="8"/>
      <c r="Z133" s="8"/>
      <c r="AA133" s="8"/>
      <c r="AB133" s="8"/>
      <c r="AC133" s="8"/>
    </row>
    <row r="134" spans="1:29" ht="14.4">
      <c r="A134" s="58"/>
      <c r="B134" s="69">
        <v>104</v>
      </c>
      <c r="C134" s="43" t="s">
        <v>330</v>
      </c>
      <c r="D134" s="69">
        <v>0.88642397760833902</v>
      </c>
      <c r="E134" s="43">
        <f t="shared" si="8"/>
        <v>0.58658863217662471</v>
      </c>
      <c r="F134" s="71">
        <f t="shared" si="6"/>
        <v>58.658863217662471</v>
      </c>
      <c r="G134" s="84">
        <f t="shared" si="7"/>
        <v>600.08017071668712</v>
      </c>
      <c r="H134" s="43"/>
      <c r="I134" s="8"/>
      <c r="J134" s="8"/>
      <c r="K134" s="8"/>
      <c r="L134" s="8"/>
      <c r="M134" s="8"/>
      <c r="N134" s="8"/>
      <c r="O134" s="8"/>
      <c r="P134" s="8"/>
      <c r="Q134" s="8"/>
      <c r="R134" s="8"/>
      <c r="S134" s="8"/>
      <c r="T134" s="8"/>
      <c r="U134" s="8"/>
      <c r="V134" s="8"/>
      <c r="W134" s="8"/>
      <c r="X134" s="8"/>
      <c r="Y134" s="8"/>
      <c r="Z134" s="8"/>
      <c r="AA134" s="8"/>
      <c r="AB134" s="8"/>
      <c r="AC134" s="8"/>
    </row>
    <row r="135" spans="1:29" ht="14.4">
      <c r="A135" s="58"/>
      <c r="B135" s="69">
        <v>105</v>
      </c>
      <c r="C135" s="43" t="s">
        <v>331</v>
      </c>
      <c r="D135" s="69">
        <v>0.95004569575648301</v>
      </c>
      <c r="E135" s="43">
        <f t="shared" si="8"/>
        <v>0.59379040351388501</v>
      </c>
      <c r="F135" s="71">
        <f t="shared" si="6"/>
        <v>59.379040351388504</v>
      </c>
      <c r="G135" s="84">
        <f t="shared" si="7"/>
        <v>607.44758279470432</v>
      </c>
      <c r="H135" s="43"/>
      <c r="I135" s="8"/>
      <c r="J135" s="8"/>
      <c r="K135" s="8"/>
      <c r="L135" s="8"/>
      <c r="M135" s="8"/>
      <c r="N135" s="8"/>
      <c r="O135" s="8"/>
      <c r="P135" s="8"/>
      <c r="Q135" s="8"/>
      <c r="R135" s="8"/>
      <c r="S135" s="8"/>
      <c r="T135" s="8"/>
      <c r="U135" s="8"/>
      <c r="V135" s="8"/>
      <c r="W135" s="8"/>
      <c r="X135" s="8"/>
      <c r="Y135" s="8"/>
      <c r="Z135" s="8"/>
      <c r="AA135" s="8"/>
      <c r="AB135" s="8"/>
      <c r="AC135" s="8"/>
    </row>
    <row r="136" spans="1:29" ht="14.4">
      <c r="A136" s="58"/>
      <c r="B136" s="69">
        <v>106</v>
      </c>
      <c r="C136" s="43" t="s">
        <v>332</v>
      </c>
      <c r="D136" s="69">
        <v>1.0182337649086199</v>
      </c>
      <c r="E136" s="43">
        <f t="shared" si="8"/>
        <v>0.60099672333552689</v>
      </c>
      <c r="F136" s="71">
        <f t="shared" si="6"/>
        <v>60.099672333552689</v>
      </c>
      <c r="G136" s="84">
        <f t="shared" si="7"/>
        <v>614.81964797224396</v>
      </c>
      <c r="H136" s="43"/>
      <c r="I136" s="8"/>
      <c r="J136" s="8"/>
      <c r="K136" s="8"/>
      <c r="L136" s="8"/>
      <c r="M136" s="8"/>
      <c r="N136" s="8"/>
      <c r="O136" s="8"/>
      <c r="P136" s="8"/>
      <c r="Q136" s="8"/>
      <c r="R136" s="8"/>
      <c r="S136" s="8"/>
      <c r="T136" s="8"/>
      <c r="U136" s="8"/>
      <c r="V136" s="8"/>
      <c r="W136" s="8"/>
      <c r="X136" s="8"/>
      <c r="Y136" s="8"/>
      <c r="Z136" s="8"/>
      <c r="AA136" s="8"/>
      <c r="AB136" s="8"/>
      <c r="AC136" s="8"/>
    </row>
    <row r="137" spans="1:29" ht="14.4">
      <c r="A137" s="58"/>
      <c r="B137" s="69">
        <v>107</v>
      </c>
      <c r="C137" s="43" t="s">
        <v>333</v>
      </c>
      <c r="D137" s="69">
        <v>1.09131592788748</v>
      </c>
      <c r="E137" s="43">
        <f t="shared" si="8"/>
        <v>0.60820729222945658</v>
      </c>
      <c r="F137" s="71">
        <f t="shared" si="6"/>
        <v>60.820729222945658</v>
      </c>
      <c r="G137" s="84">
        <f t="shared" si="7"/>
        <v>622.19605995073402</v>
      </c>
      <c r="H137" s="43"/>
      <c r="I137" s="8"/>
      <c r="J137" s="8"/>
      <c r="K137" s="8"/>
      <c r="L137" s="8"/>
      <c r="M137" s="8"/>
      <c r="N137" s="8"/>
      <c r="O137" s="8"/>
      <c r="P137" s="8"/>
      <c r="Q137" s="8"/>
      <c r="R137" s="8"/>
      <c r="S137" s="8"/>
      <c r="T137" s="8"/>
      <c r="U137" s="8"/>
      <c r="V137" s="8"/>
      <c r="W137" s="8"/>
      <c r="X137" s="8"/>
      <c r="Y137" s="8"/>
      <c r="Z137" s="8"/>
      <c r="AA137" s="8"/>
      <c r="AB137" s="8"/>
      <c r="AC137" s="8"/>
    </row>
    <row r="138" spans="1:29" ht="14.4">
      <c r="A138" s="58"/>
      <c r="B138" s="69">
        <v>108</v>
      </c>
      <c r="C138" s="43" t="s">
        <v>334</v>
      </c>
      <c r="D138" s="69">
        <v>1.16964345075297</v>
      </c>
      <c r="E138" s="43">
        <f t="shared" si="8"/>
        <v>0.61542183017095609</v>
      </c>
      <c r="F138" s="71">
        <f t="shared" si="6"/>
        <v>61.54218301709561</v>
      </c>
      <c r="G138" s="84">
        <f t="shared" si="7"/>
        <v>629.5765322648881</v>
      </c>
      <c r="H138" s="43"/>
      <c r="I138" s="8"/>
      <c r="J138" s="8"/>
      <c r="K138" s="8"/>
      <c r="L138" s="8"/>
      <c r="M138" s="8"/>
      <c r="N138" s="8"/>
      <c r="O138" s="8"/>
      <c r="P138" s="8"/>
      <c r="Q138" s="8"/>
      <c r="R138" s="8"/>
      <c r="S138" s="8"/>
      <c r="T138" s="8"/>
      <c r="U138" s="8"/>
      <c r="V138" s="8"/>
      <c r="W138" s="8"/>
      <c r="X138" s="8"/>
      <c r="Y138" s="8"/>
      <c r="Z138" s="8"/>
      <c r="AA138" s="8"/>
      <c r="AB138" s="8"/>
      <c r="AC138" s="8"/>
    </row>
    <row r="139" spans="1:29" ht="14.4">
      <c r="A139" s="58"/>
      <c r="B139" s="69">
        <v>109</v>
      </c>
      <c r="C139" s="43" t="s">
        <v>335</v>
      </c>
      <c r="D139" s="69">
        <v>1.2535928111464101</v>
      </c>
      <c r="E139" s="43">
        <f t="shared" si="8"/>
        <v>0.62264007530875576</v>
      </c>
      <c r="F139" s="71">
        <f t="shared" si="6"/>
        <v>62.264007530875574</v>
      </c>
      <c r="G139" s="84">
        <f t="shared" si="7"/>
        <v>636.96079704085719</v>
      </c>
      <c r="H139" s="43"/>
      <c r="I139" s="8"/>
      <c r="J139" s="8"/>
      <c r="K139" s="8"/>
      <c r="L139" s="8"/>
      <c r="M139" s="8"/>
      <c r="N139" s="8"/>
      <c r="O139" s="8"/>
      <c r="P139" s="8"/>
      <c r="Q139" s="8"/>
      <c r="R139" s="8"/>
      <c r="S139" s="8"/>
      <c r="T139" s="8"/>
      <c r="U139" s="8"/>
      <c r="V139" s="8"/>
      <c r="W139" s="8"/>
      <c r="X139" s="8"/>
      <c r="Y139" s="8"/>
      <c r="Z139" s="8"/>
      <c r="AA139" s="8"/>
      <c r="AB139" s="8"/>
      <c r="AC139" s="8"/>
    </row>
    <row r="140" spans="1:29" ht="14.4">
      <c r="A140" s="58"/>
      <c r="B140" s="69">
        <v>110</v>
      </c>
      <c r="C140" s="43" t="s">
        <v>336</v>
      </c>
      <c r="D140" s="69">
        <v>1.3435675078130001</v>
      </c>
      <c r="E140" s="43">
        <f t="shared" si="8"/>
        <v>0.62986178282174454</v>
      </c>
      <c r="F140" s="71">
        <f t="shared" si="6"/>
        <v>62.986178282174457</v>
      </c>
      <c r="G140" s="84">
        <f t="shared" si="7"/>
        <v>644.34860382664465</v>
      </c>
      <c r="H140" s="43"/>
      <c r="I140" s="8"/>
      <c r="J140" s="8"/>
      <c r="K140" s="8"/>
      <c r="L140" s="8"/>
      <c r="M140" s="8"/>
      <c r="N140" s="8"/>
      <c r="O140" s="8"/>
      <c r="P140" s="8"/>
      <c r="Q140" s="8"/>
      <c r="R140" s="8"/>
      <c r="S140" s="8"/>
      <c r="T140" s="8"/>
      <c r="U140" s="8"/>
      <c r="V140" s="8"/>
      <c r="W140" s="8"/>
      <c r="X140" s="8"/>
      <c r="Y140" s="8"/>
      <c r="Z140" s="8"/>
      <c r="AA140" s="8"/>
      <c r="AB140" s="8"/>
      <c r="AC140" s="8"/>
    </row>
    <row r="141" spans="1:29" ht="14.4">
      <c r="A141" s="58"/>
      <c r="B141" s="69">
        <v>111</v>
      </c>
      <c r="C141" s="43" t="s">
        <v>337</v>
      </c>
      <c r="D141" s="69">
        <v>1.44</v>
      </c>
      <c r="E141" s="43">
        <f t="shared" si="8"/>
        <v>0.63708672384292586</v>
      </c>
      <c r="F141" s="71">
        <f t="shared" si="6"/>
        <v>63.708672384292584</v>
      </c>
      <c r="G141" s="84">
        <f t="shared" si="7"/>
        <v>651.73971849131317</v>
      </c>
      <c r="H141" s="43"/>
      <c r="I141" s="8"/>
      <c r="J141" s="8"/>
      <c r="K141" s="8"/>
      <c r="L141" s="8"/>
      <c r="M141" s="8"/>
      <c r="N141" s="8"/>
      <c r="O141" s="8"/>
      <c r="P141" s="8"/>
      <c r="Q141" s="8"/>
      <c r="R141" s="8"/>
      <c r="S141" s="8"/>
      <c r="T141" s="8"/>
      <c r="U141" s="8"/>
      <c r="V141" s="8"/>
      <c r="W141" s="8"/>
      <c r="X141" s="8"/>
      <c r="Y141" s="8"/>
      <c r="Z141" s="8"/>
      <c r="AA141" s="8"/>
      <c r="AB141" s="8"/>
      <c r="AC141" s="8"/>
    </row>
    <row r="142" spans="1:29" ht="14.4">
      <c r="A142" s="58"/>
      <c r="B142" s="69">
        <v>112</v>
      </c>
      <c r="C142" s="43" t="s">
        <v>338</v>
      </c>
      <c r="D142" s="69">
        <v>1.5433537860522599</v>
      </c>
      <c r="E142" s="43">
        <f t="shared" si="8"/>
        <v>0.64431468444727924</v>
      </c>
      <c r="F142" s="71">
        <f t="shared" si="6"/>
        <v>64.431468444727926</v>
      </c>
      <c r="G142" s="84">
        <f t="shared" si="7"/>
        <v>659.13392218956665</v>
      </c>
      <c r="H142" s="43"/>
      <c r="I142" s="8"/>
      <c r="J142" s="8"/>
      <c r="K142" s="8"/>
      <c r="L142" s="8"/>
      <c r="M142" s="8"/>
      <c r="N142" s="8"/>
      <c r="O142" s="8"/>
      <c r="P142" s="8"/>
      <c r="Q142" s="8"/>
      <c r="R142" s="8"/>
      <c r="S142" s="8"/>
      <c r="T142" s="8"/>
      <c r="U142" s="8"/>
      <c r="V142" s="8"/>
      <c r="W142" s="8"/>
      <c r="X142" s="8"/>
      <c r="Y142" s="8"/>
      <c r="Z142" s="8"/>
      <c r="AA142" s="8"/>
      <c r="AB142" s="8"/>
      <c r="AC142" s="8"/>
    </row>
    <row r="143" spans="1:29" ht="14.4">
      <c r="A143" s="58"/>
      <c r="B143" s="69">
        <v>113</v>
      </c>
      <c r="C143" s="43" t="s">
        <v>339</v>
      </c>
      <c r="D143" s="69">
        <v>1.65412563119573</v>
      </c>
      <c r="E143" s="43">
        <f t="shared" si="8"/>
        <v>0.6515454647002672</v>
      </c>
      <c r="F143" s="71">
        <f t="shared" si="6"/>
        <v>65.154546470026716</v>
      </c>
      <c r="G143" s="84">
        <f t="shared" si="7"/>
        <v>666.53101038837337</v>
      </c>
      <c r="H143" s="43"/>
      <c r="I143" s="8"/>
      <c r="J143" s="8"/>
      <c r="K143" s="8"/>
      <c r="L143" s="8"/>
      <c r="M143" s="8"/>
      <c r="N143" s="8"/>
      <c r="O143" s="8"/>
      <c r="P143" s="8"/>
      <c r="Q143" s="8"/>
      <c r="R143" s="8"/>
      <c r="S143" s="8"/>
      <c r="T143" s="8"/>
      <c r="U143" s="8"/>
      <c r="V143" s="8"/>
      <c r="W143" s="8"/>
      <c r="X143" s="8"/>
      <c r="Y143" s="8"/>
      <c r="Z143" s="8"/>
      <c r="AA143" s="8"/>
      <c r="AB143" s="8"/>
      <c r="AC143" s="8"/>
    </row>
    <row r="144" spans="1:29" ht="14.4">
      <c r="A144" s="58"/>
      <c r="B144" s="69">
        <v>114</v>
      </c>
      <c r="C144" s="43" t="s">
        <v>340</v>
      </c>
      <c r="D144" s="69">
        <v>1.77284795521667</v>
      </c>
      <c r="E144" s="43">
        <f t="shared" si="8"/>
        <v>0.65877887776382127</v>
      </c>
      <c r="F144" s="71">
        <f t="shared" si="6"/>
        <v>65.877887776382124</v>
      </c>
      <c r="G144" s="84">
        <f t="shared" si="7"/>
        <v>673.9307919523892</v>
      </c>
      <c r="H144" s="43"/>
      <c r="I144" s="8"/>
      <c r="J144" s="8"/>
      <c r="K144" s="8"/>
      <c r="L144" s="8"/>
      <c r="M144" s="8"/>
      <c r="N144" s="8"/>
      <c r="O144" s="8"/>
      <c r="P144" s="8"/>
      <c r="Q144" s="8"/>
      <c r="R144" s="8"/>
      <c r="S144" s="8"/>
      <c r="T144" s="8"/>
      <c r="U144" s="8"/>
      <c r="V144" s="8"/>
      <c r="W144" s="8"/>
      <c r="X144" s="8"/>
      <c r="Y144" s="8"/>
      <c r="Z144" s="8"/>
      <c r="AA144" s="8"/>
      <c r="AB144" s="8"/>
      <c r="AC144" s="8"/>
    </row>
    <row r="145" spans="1:29" ht="14.4">
      <c r="A145" s="58"/>
      <c r="B145" s="69">
        <v>115</v>
      </c>
      <c r="C145" s="43" t="s">
        <v>341</v>
      </c>
      <c r="D145" s="69">
        <v>1.90009139151296</v>
      </c>
      <c r="E145" s="43">
        <f t="shared" si="8"/>
        <v>0.66601474905675018</v>
      </c>
      <c r="F145" s="71">
        <f t="shared" si="6"/>
        <v>66.601474905675019</v>
      </c>
      <c r="G145" s="84">
        <f t="shared" si="7"/>
        <v>681.3330882850554</v>
      </c>
      <c r="H145" s="43"/>
      <c r="I145" s="8"/>
      <c r="J145" s="8"/>
      <c r="K145" s="8"/>
      <c r="L145" s="8"/>
      <c r="M145" s="8"/>
      <c r="N145" s="8"/>
      <c r="O145" s="8"/>
      <c r="P145" s="8"/>
      <c r="Q145" s="8"/>
      <c r="R145" s="8"/>
      <c r="S145" s="8"/>
      <c r="T145" s="8"/>
      <c r="U145" s="8"/>
      <c r="V145" s="8"/>
      <c r="W145" s="8"/>
      <c r="X145" s="8"/>
      <c r="Y145" s="8"/>
      <c r="Z145" s="8"/>
      <c r="AA145" s="8"/>
      <c r="AB145" s="8"/>
      <c r="AC145" s="8"/>
    </row>
    <row r="146" spans="1:29" ht="14.4">
      <c r="A146" s="58"/>
      <c r="B146" s="69">
        <v>116</v>
      </c>
      <c r="C146" s="43" t="s">
        <v>342</v>
      </c>
      <c r="D146" s="69">
        <v>2.0364675298172501</v>
      </c>
      <c r="E146" s="43">
        <f t="shared" si="8"/>
        <v>0.67325291546660004</v>
      </c>
      <c r="F146" s="71">
        <f t="shared" si="6"/>
        <v>67.325291546659997</v>
      </c>
      <c r="G146" s="84">
        <f t="shared" si="7"/>
        <v>688.73773252233184</v>
      </c>
      <c r="H146" s="43"/>
      <c r="I146" s="8"/>
      <c r="J146" s="8"/>
      <c r="K146" s="8"/>
      <c r="L146" s="8"/>
      <c r="M146" s="8"/>
      <c r="N146" s="8"/>
      <c r="O146" s="8"/>
      <c r="P146" s="8"/>
      <c r="Q146" s="8"/>
      <c r="R146" s="8"/>
      <c r="S146" s="8"/>
      <c r="T146" s="8"/>
      <c r="U146" s="8"/>
      <c r="V146" s="8"/>
      <c r="W146" s="8"/>
      <c r="X146" s="8"/>
      <c r="Y146" s="8"/>
      <c r="Z146" s="8"/>
      <c r="AA146" s="8"/>
      <c r="AB146" s="8"/>
      <c r="AC146" s="8"/>
    </row>
    <row r="147" spans="1:29" ht="14.4">
      <c r="A147" s="58"/>
      <c r="B147" s="69">
        <v>117</v>
      </c>
      <c r="C147" s="43" t="s">
        <v>343</v>
      </c>
      <c r="D147" s="69">
        <v>2.1826318557749702</v>
      </c>
      <c r="E147" s="43">
        <f t="shared" si="8"/>
        <v>0.68049322461013773</v>
      </c>
      <c r="F147" s="71">
        <f t="shared" si="6"/>
        <v>68.049322461013773</v>
      </c>
      <c r="G147" s="84">
        <f t="shared" si="7"/>
        <v>696.1445687761709</v>
      </c>
      <c r="H147" s="43"/>
      <c r="I147" s="8"/>
      <c r="J147" s="8"/>
      <c r="K147" s="8"/>
      <c r="L147" s="8"/>
      <c r="M147" s="8"/>
      <c r="N147" s="8"/>
      <c r="O147" s="8"/>
      <c r="P147" s="8"/>
      <c r="Q147" s="8"/>
      <c r="R147" s="8"/>
      <c r="S147" s="8"/>
      <c r="T147" s="8"/>
      <c r="U147" s="8"/>
      <c r="V147" s="8"/>
      <c r="W147" s="8"/>
      <c r="X147" s="8"/>
      <c r="Y147" s="8"/>
      <c r="Z147" s="8"/>
      <c r="AA147" s="8"/>
      <c r="AB147" s="8"/>
      <c r="AC147" s="8"/>
    </row>
    <row r="148" spans="1:29" ht="14.4">
      <c r="A148" s="58"/>
      <c r="B148" s="69">
        <v>118</v>
      </c>
      <c r="C148" s="43" t="s">
        <v>344</v>
      </c>
      <c r="D148" s="69">
        <v>2.3392869015059499</v>
      </c>
      <c r="E148" s="43">
        <f t="shared" si="8"/>
        <v>0.687735534139716</v>
      </c>
      <c r="F148" s="71">
        <f t="shared" si="6"/>
        <v>68.773553413971598</v>
      </c>
      <c r="G148" s="84">
        <f t="shared" si="7"/>
        <v>703.55345142492945</v>
      </c>
      <c r="H148" s="43"/>
      <c r="I148" s="8"/>
      <c r="J148" s="8"/>
      <c r="K148" s="8"/>
      <c r="L148" s="8"/>
      <c r="M148" s="8"/>
      <c r="N148" s="8"/>
      <c r="O148" s="8"/>
      <c r="P148" s="8"/>
      <c r="Q148" s="8"/>
      <c r="R148" s="8"/>
      <c r="S148" s="8"/>
      <c r="T148" s="8"/>
      <c r="U148" s="8"/>
      <c r="V148" s="8"/>
      <c r="W148" s="8"/>
      <c r="X148" s="8"/>
      <c r="Y148" s="8"/>
      <c r="Z148" s="8"/>
      <c r="AA148" s="8"/>
      <c r="AB148" s="8"/>
      <c r="AC148" s="8"/>
    </row>
    <row r="149" spans="1:29" ht="14.4">
      <c r="A149" s="58"/>
      <c r="B149" s="69">
        <v>119</v>
      </c>
      <c r="C149" s="43" t="s">
        <v>345</v>
      </c>
      <c r="D149" s="69">
        <v>2.5071856222928299</v>
      </c>
      <c r="E149" s="43">
        <f t="shared" si="8"/>
        <v>0.69497971109291712</v>
      </c>
      <c r="F149" s="71">
        <f t="shared" si="6"/>
        <v>69.497971109291711</v>
      </c>
      <c r="G149" s="84">
        <f t="shared" si="7"/>
        <v>710.96424444805416</v>
      </c>
      <c r="H149" s="43"/>
      <c r="I149" s="8"/>
      <c r="J149" s="8"/>
      <c r="K149" s="8"/>
      <c r="L149" s="8"/>
      <c r="M149" s="8"/>
      <c r="N149" s="8"/>
      <c r="O149" s="8"/>
      <c r="P149" s="8"/>
      <c r="Q149" s="8"/>
      <c r="R149" s="8"/>
      <c r="S149" s="8"/>
      <c r="T149" s="8"/>
      <c r="U149" s="8"/>
      <c r="V149" s="8"/>
      <c r="W149" s="8"/>
      <c r="X149" s="8"/>
      <c r="Y149" s="8"/>
      <c r="Z149" s="8"/>
      <c r="AA149" s="8"/>
      <c r="AB149" s="8"/>
      <c r="AC149" s="8"/>
    </row>
    <row r="150" spans="1:29" ht="14.4">
      <c r="A150" s="58"/>
      <c r="B150" s="69">
        <v>120</v>
      </c>
      <c r="C150" s="43" t="s">
        <v>346</v>
      </c>
      <c r="D150" s="69">
        <v>2.6871350156260001</v>
      </c>
      <c r="E150" s="43">
        <f t="shared" si="8"/>
        <v>0.70222563128297188</v>
      </c>
      <c r="F150" s="71">
        <f t="shared" si="6"/>
        <v>70.222563128297182</v>
      </c>
      <c r="G150" s="84">
        <f t="shared" si="7"/>
        <v>718.37682080248021</v>
      </c>
      <c r="H150" s="43"/>
      <c r="I150" s="8"/>
      <c r="J150" s="8"/>
      <c r="K150" s="8"/>
      <c r="L150" s="8"/>
      <c r="M150" s="8"/>
      <c r="N150" s="8"/>
      <c r="O150" s="8"/>
      <c r="P150" s="8"/>
      <c r="Q150" s="8"/>
      <c r="R150" s="8"/>
      <c r="S150" s="8"/>
      <c r="T150" s="8"/>
      <c r="U150" s="8"/>
      <c r="V150" s="8"/>
      <c r="W150" s="8"/>
      <c r="X150" s="8"/>
      <c r="Y150" s="8"/>
      <c r="Z150" s="8"/>
      <c r="AA150" s="8"/>
      <c r="AB150" s="8"/>
      <c r="AC150" s="8"/>
    </row>
    <row r="151" spans="1:29" ht="14.4">
      <c r="A151" s="58"/>
      <c r="B151" s="69">
        <v>121</v>
      </c>
      <c r="C151" s="43" t="s">
        <v>347</v>
      </c>
      <c r="D151" s="69">
        <v>2.88</v>
      </c>
      <c r="E151" s="43">
        <f t="shared" si="8"/>
        <v>0.7094731787275832</v>
      </c>
      <c r="F151" s="71">
        <f t="shared" si="6"/>
        <v>70.947317872758319</v>
      </c>
      <c r="G151" s="84">
        <f t="shared" si="7"/>
        <v>725.79106183831766</v>
      </c>
      <c r="H151" s="43"/>
      <c r="I151" s="8"/>
      <c r="J151" s="8"/>
      <c r="K151" s="8"/>
      <c r="L151" s="8"/>
      <c r="M151" s="8"/>
      <c r="N151" s="8"/>
      <c r="O151" s="8"/>
      <c r="P151" s="8"/>
      <c r="Q151" s="8"/>
      <c r="R151" s="8"/>
      <c r="S151" s="8"/>
      <c r="T151" s="8"/>
      <c r="U151" s="8"/>
      <c r="V151" s="8"/>
      <c r="W151" s="8"/>
      <c r="X151" s="8"/>
      <c r="Y151" s="8"/>
      <c r="Z151" s="8"/>
      <c r="AA151" s="8"/>
      <c r="AB151" s="8"/>
      <c r="AC151" s="8"/>
    </row>
    <row r="152" spans="1:29" ht="14.4">
      <c r="A152" s="58"/>
      <c r="B152" s="69">
        <v>122</v>
      </c>
      <c r="C152" s="43" t="s">
        <v>348</v>
      </c>
      <c r="D152" s="69">
        <v>3.0867075721045198</v>
      </c>
      <c r="E152" s="43">
        <f t="shared" si="8"/>
        <v>0.71672224511388505</v>
      </c>
      <c r="F152" s="71">
        <f t="shared" si="6"/>
        <v>71.672224511388507</v>
      </c>
      <c r="G152" s="84">
        <f t="shared" si="7"/>
        <v>733.20685675150446</v>
      </c>
      <c r="H152" s="43"/>
      <c r="I152" s="8"/>
      <c r="J152" s="8"/>
      <c r="K152" s="8"/>
      <c r="L152" s="8"/>
      <c r="M152" s="8"/>
      <c r="N152" s="8"/>
      <c r="O152" s="8"/>
      <c r="P152" s="8"/>
      <c r="Q152" s="8"/>
      <c r="R152" s="8"/>
      <c r="S152" s="8"/>
      <c r="T152" s="8"/>
      <c r="U152" s="8"/>
      <c r="V152" s="8"/>
      <c r="W152" s="8"/>
      <c r="X152" s="8"/>
      <c r="Y152" s="8"/>
      <c r="Z152" s="8"/>
      <c r="AA152" s="8"/>
      <c r="AB152" s="8"/>
      <c r="AC152" s="8"/>
    </row>
    <row r="153" spans="1:29" ht="14.4">
      <c r="A153" s="58"/>
      <c r="B153" s="69">
        <v>123</v>
      </c>
      <c r="C153" s="43" t="s">
        <v>349</v>
      </c>
      <c r="D153" s="69">
        <v>3.3082512623914599</v>
      </c>
      <c r="E153" s="43">
        <f t="shared" si="8"/>
        <v>0.72397272929739065</v>
      </c>
      <c r="F153" s="71">
        <f t="shared" si="6"/>
        <v>72.39727292973906</v>
      </c>
      <c r="G153" s="84">
        <f t="shared" si="7"/>
        <v>740.6241020712306</v>
      </c>
      <c r="H153" s="43"/>
      <c r="I153" s="8"/>
      <c r="J153" s="8"/>
      <c r="K153" s="8"/>
      <c r="L153" s="8"/>
      <c r="M153" s="8"/>
      <c r="N153" s="8"/>
      <c r="O153" s="8"/>
      <c r="P153" s="8"/>
      <c r="Q153" s="8"/>
      <c r="R153" s="8"/>
      <c r="S153" s="8"/>
      <c r="T153" s="8"/>
      <c r="U153" s="8"/>
      <c r="V153" s="8"/>
      <c r="W153" s="8"/>
      <c r="X153" s="8"/>
      <c r="Y153" s="8"/>
      <c r="Z153" s="8"/>
      <c r="AA153" s="8"/>
      <c r="AB153" s="8"/>
      <c r="AC153" s="8"/>
    </row>
    <row r="154" spans="1:29" ht="14.4">
      <c r="A154" s="58"/>
      <c r="B154" s="69">
        <v>124</v>
      </c>
      <c r="C154" s="43" t="s">
        <v>350</v>
      </c>
      <c r="D154" s="69">
        <v>3.5456959104333499</v>
      </c>
      <c r="E154" s="43">
        <f t="shared" si="8"/>
        <v>0.73122453683288202</v>
      </c>
      <c r="F154" s="71">
        <f t="shared" si="6"/>
        <v>73.122453683288199</v>
      </c>
      <c r="G154" s="84">
        <f t="shared" si="7"/>
        <v>748.04270118003831</v>
      </c>
      <c r="H154" s="43"/>
      <c r="I154" s="8"/>
      <c r="J154" s="8"/>
      <c r="K154" s="8"/>
      <c r="L154" s="8"/>
      <c r="M154" s="8"/>
      <c r="N154" s="8"/>
      <c r="O154" s="8"/>
      <c r="P154" s="8"/>
      <c r="Q154" s="8"/>
      <c r="R154" s="8"/>
      <c r="S154" s="8"/>
      <c r="T154" s="8"/>
      <c r="U154" s="8"/>
      <c r="V154" s="8"/>
      <c r="W154" s="8"/>
      <c r="X154" s="8"/>
      <c r="Y154" s="8"/>
      <c r="Z154" s="8"/>
      <c r="AA154" s="8"/>
      <c r="AB154" s="8"/>
      <c r="AC154" s="8"/>
    </row>
    <row r="155" spans="1:29" ht="14.4">
      <c r="A155" s="58"/>
      <c r="B155" s="69">
        <v>125</v>
      </c>
      <c r="C155" s="43" t="s">
        <v>351</v>
      </c>
      <c r="D155" s="69">
        <v>3.8001827830259298</v>
      </c>
      <c r="E155" s="43">
        <f t="shared" si="8"/>
        <v>0.73847757953531623</v>
      </c>
      <c r="F155" s="71">
        <f t="shared" si="6"/>
        <v>73.847757953531627</v>
      </c>
      <c r="G155" s="84">
        <f t="shared" si="7"/>
        <v>755.46256386462846</v>
      </c>
      <c r="H155" s="43"/>
      <c r="I155" s="8"/>
      <c r="J155" s="8"/>
      <c r="K155" s="8"/>
      <c r="L155" s="8"/>
      <c r="M155" s="8"/>
      <c r="N155" s="8"/>
      <c r="O155" s="8"/>
      <c r="P155" s="8"/>
      <c r="Q155" s="8"/>
      <c r="R155" s="8"/>
      <c r="S155" s="8"/>
      <c r="T155" s="8"/>
      <c r="U155" s="8"/>
      <c r="V155" s="8"/>
      <c r="W155" s="8"/>
      <c r="X155" s="8"/>
      <c r="Y155" s="8"/>
      <c r="Z155" s="8"/>
      <c r="AA155" s="8"/>
      <c r="AB155" s="8"/>
      <c r="AC155" s="8"/>
    </row>
    <row r="156" spans="1:29" ht="14.4">
      <c r="A156" s="58"/>
      <c r="B156" s="69">
        <v>126</v>
      </c>
      <c r="C156" s="43" t="s">
        <v>352</v>
      </c>
      <c r="D156" s="69">
        <v>4.07293505963451</v>
      </c>
      <c r="E156" s="43">
        <f t="shared" si="8"/>
        <v>0.74573177506890787</v>
      </c>
      <c r="F156" s="71">
        <f t="shared" si="6"/>
        <v>74.573177506890787</v>
      </c>
      <c r="G156" s="84">
        <f t="shared" si="7"/>
        <v>762.88360589549279</v>
      </c>
      <c r="H156" s="43"/>
      <c r="I156" s="8"/>
      <c r="J156" s="8"/>
      <c r="K156" s="8"/>
      <c r="L156" s="8"/>
      <c r="M156" s="8"/>
      <c r="N156" s="8"/>
      <c r="O156" s="8"/>
      <c r="P156" s="8"/>
      <c r="Q156" s="8"/>
      <c r="R156" s="8"/>
      <c r="S156" s="8"/>
      <c r="T156" s="8"/>
      <c r="U156" s="8"/>
      <c r="V156" s="8"/>
      <c r="W156" s="8"/>
      <c r="X156" s="8"/>
      <c r="Y156" s="8"/>
      <c r="Z156" s="8"/>
      <c r="AA156" s="8"/>
      <c r="AB156" s="8"/>
      <c r="AC156" s="8"/>
    </row>
    <row r="157" spans="1:29" ht="14.4">
      <c r="A157" s="58"/>
      <c r="B157" s="69">
        <v>127</v>
      </c>
      <c r="C157" s="43" t="s">
        <v>353</v>
      </c>
      <c r="D157" s="69">
        <v>4.3652637115499404</v>
      </c>
      <c r="E157" s="43">
        <f t="shared" si="8"/>
        <v>0.75298704656266546</v>
      </c>
      <c r="F157" s="71">
        <f t="shared" si="6"/>
        <v>75.298704656266551</v>
      </c>
      <c r="G157" s="84">
        <f t="shared" si="7"/>
        <v>770.30574863360675</v>
      </c>
      <c r="H157" s="43"/>
      <c r="I157" s="8"/>
      <c r="J157" s="8"/>
      <c r="K157" s="8"/>
      <c r="L157" s="8"/>
      <c r="M157" s="8"/>
      <c r="N157" s="8"/>
      <c r="O157" s="8"/>
      <c r="P157" s="8"/>
      <c r="Q157" s="8"/>
      <c r="R157" s="8"/>
      <c r="S157" s="8"/>
      <c r="T157" s="8"/>
      <c r="U157" s="8"/>
      <c r="V157" s="8"/>
      <c r="W157" s="8"/>
      <c r="X157" s="8"/>
      <c r="Y157" s="8"/>
      <c r="Z157" s="8"/>
      <c r="AA157" s="8"/>
      <c r="AB157" s="8"/>
      <c r="AC157" s="8"/>
    </row>
    <row r="158" spans="1:29" ht="14.4">
      <c r="A158" s="58"/>
      <c r="B158" s="69">
        <v>128</v>
      </c>
      <c r="C158" s="43" t="s">
        <v>354</v>
      </c>
      <c r="D158" s="69">
        <v>4.6785738030119104</v>
      </c>
      <c r="E158" s="43">
        <f t="shared" si="8"/>
        <v>0.76024332225074254</v>
      </c>
      <c r="F158" s="71">
        <f t="shared" si="6"/>
        <v>76.024332225074261</v>
      </c>
      <c r="G158" s="84">
        <f t="shared" si="7"/>
        <v>777.72891866250961</v>
      </c>
      <c r="H158" s="43"/>
      <c r="I158" s="8"/>
      <c r="J158" s="8"/>
      <c r="K158" s="8"/>
      <c r="L158" s="8"/>
      <c r="M158" s="8"/>
      <c r="N158" s="8"/>
      <c r="O158" s="8"/>
      <c r="P158" s="8"/>
      <c r="Q158" s="8"/>
      <c r="R158" s="8"/>
      <c r="S158" s="8"/>
      <c r="T158" s="8"/>
      <c r="U158" s="8"/>
      <c r="V158" s="8"/>
      <c r="W158" s="8"/>
      <c r="X158" s="8"/>
      <c r="Y158" s="8"/>
      <c r="Z158" s="8"/>
      <c r="AA158" s="8"/>
      <c r="AB158" s="8"/>
      <c r="AC158" s="8"/>
    </row>
    <row r="159" spans="1:29" ht="14.4">
      <c r="A159" s="58"/>
      <c r="B159" s="69">
        <v>129</v>
      </c>
      <c r="C159" s="43" t="s">
        <v>355</v>
      </c>
      <c r="D159" s="69">
        <v>5.0143712445856696</v>
      </c>
      <c r="E159" s="43">
        <f t="shared" si="8"/>
        <v>0.76750053513606087</v>
      </c>
      <c r="F159" s="71">
        <f t="shared" si="6"/>
        <v>76.75005351360609</v>
      </c>
      <c r="G159" s="84">
        <f t="shared" si="7"/>
        <v>785.15304744419029</v>
      </c>
      <c r="H159" s="43"/>
      <c r="I159" s="8"/>
      <c r="J159" s="8"/>
      <c r="K159" s="8"/>
      <c r="L159" s="8"/>
      <c r="M159" s="8"/>
      <c r="N159" s="8"/>
      <c r="O159" s="8"/>
      <c r="P159" s="8"/>
      <c r="Q159" s="8"/>
      <c r="R159" s="8"/>
      <c r="S159" s="8"/>
      <c r="T159" s="8"/>
      <c r="U159" s="8"/>
      <c r="V159" s="8"/>
      <c r="W159" s="8"/>
      <c r="X159" s="8"/>
      <c r="Y159" s="8"/>
      <c r="Z159" s="8"/>
      <c r="AA159" s="8"/>
      <c r="AB159" s="8"/>
      <c r="AC159" s="8"/>
    </row>
    <row r="160" spans="1:29" ht="14.4">
      <c r="A160" s="58"/>
      <c r="B160" s="69">
        <v>130</v>
      </c>
      <c r="C160" s="43" t="s">
        <v>356</v>
      </c>
      <c r="D160" s="69">
        <v>5.37427003125201</v>
      </c>
      <c r="E160" s="43">
        <f t="shared" si="8"/>
        <v>0.77475862267575402</v>
      </c>
      <c r="F160" s="71">
        <f t="shared" si="6"/>
        <v>77.475862267575408</v>
      </c>
      <c r="G160" s="84">
        <f t="shared" si="7"/>
        <v>792.57807099729632</v>
      </c>
      <c r="H160" s="43"/>
      <c r="I160" s="8"/>
      <c r="J160" s="8"/>
      <c r="K160" s="8"/>
      <c r="L160" s="8"/>
      <c r="M160" s="8"/>
      <c r="N160" s="8"/>
      <c r="O160" s="8"/>
      <c r="P160" s="8"/>
      <c r="Q160" s="8"/>
      <c r="R160" s="8"/>
      <c r="S160" s="8"/>
      <c r="T160" s="8"/>
      <c r="U160" s="8"/>
      <c r="V160" s="8"/>
      <c r="W160" s="8"/>
      <c r="X160" s="8"/>
      <c r="Y160" s="8"/>
      <c r="Z160" s="8"/>
      <c r="AA160" s="8"/>
      <c r="AB160" s="8"/>
      <c r="AC160" s="8"/>
    </row>
    <row r="161" spans="1:29" ht="14.4">
      <c r="A161" s="58"/>
      <c r="B161" s="69">
        <v>131</v>
      </c>
      <c r="C161" s="43" t="s">
        <v>357</v>
      </c>
      <c r="D161" s="69">
        <v>5.76</v>
      </c>
      <c r="E161" s="43">
        <f t="shared" si="8"/>
        <v>0.78201752648705725</v>
      </c>
      <c r="F161" s="71">
        <f t="shared" si="6"/>
        <v>78.201752648705721</v>
      </c>
      <c r="G161" s="84">
        <f t="shared" si="7"/>
        <v>800.00392959625958</v>
      </c>
      <c r="H161" s="43"/>
      <c r="I161" s="8"/>
      <c r="J161" s="8"/>
      <c r="K161" s="8"/>
      <c r="L161" s="8"/>
      <c r="M161" s="8"/>
      <c r="N161" s="8"/>
      <c r="O161" s="8"/>
      <c r="P161" s="8"/>
      <c r="Q161" s="8"/>
      <c r="R161" s="8"/>
      <c r="S161" s="8"/>
      <c r="T161" s="8"/>
      <c r="U161" s="8"/>
      <c r="V161" s="8"/>
      <c r="W161" s="8"/>
      <c r="X161" s="8"/>
      <c r="Y161" s="8"/>
      <c r="Z161" s="8"/>
      <c r="AA161" s="8"/>
      <c r="AB161" s="8"/>
      <c r="AC161" s="8"/>
    </row>
    <row r="162" spans="1:29" ht="14.4">
      <c r="A162" s="58"/>
      <c r="B162" s="69">
        <v>132</v>
      </c>
      <c r="C162" s="43" t="s">
        <v>358</v>
      </c>
      <c r="D162" s="69">
        <v>6.1734151442090397</v>
      </c>
      <c r="E162" s="43">
        <f t="shared" si="8"/>
        <v>0.78927719207235658</v>
      </c>
      <c r="F162" s="71">
        <f t="shared" si="6"/>
        <v>78.927719207235654</v>
      </c>
      <c r="G162" s="84">
        <f t="shared" si="7"/>
        <v>807.43056749002074</v>
      </c>
      <c r="H162" s="43"/>
      <c r="I162" s="8"/>
      <c r="J162" s="8"/>
      <c r="K162" s="8"/>
      <c r="L162" s="8"/>
      <c r="M162" s="8"/>
      <c r="N162" s="8"/>
      <c r="O162" s="8"/>
      <c r="P162" s="8"/>
      <c r="Q162" s="8"/>
      <c r="R162" s="8"/>
      <c r="S162" s="8"/>
      <c r="T162" s="8"/>
      <c r="U162" s="8"/>
      <c r="V162" s="8"/>
      <c r="W162" s="8"/>
      <c r="X162" s="8"/>
      <c r="Y162" s="8"/>
      <c r="Z162" s="8"/>
      <c r="AA162" s="8"/>
      <c r="AB162" s="8"/>
      <c r="AC162" s="8"/>
    </row>
    <row r="163" spans="1:29" ht="14.4">
      <c r="A163" s="58"/>
      <c r="B163" s="69">
        <v>133</v>
      </c>
      <c r="C163" s="43" t="s">
        <v>359</v>
      </c>
      <c r="D163" s="69">
        <v>6.6165025247829199</v>
      </c>
      <c r="E163" s="43">
        <f t="shared" si="8"/>
        <v>0.79653756856218294</v>
      </c>
      <c r="F163" s="71">
        <f t="shared" si="6"/>
        <v>79.653756856218294</v>
      </c>
      <c r="G163" s="84">
        <f t="shared" si="7"/>
        <v>814.85793263911319</v>
      </c>
      <c r="H163" s="43"/>
      <c r="I163" s="8"/>
      <c r="J163" s="8"/>
      <c r="K163" s="8"/>
      <c r="L163" s="8"/>
      <c r="M163" s="8"/>
      <c r="N163" s="8"/>
      <c r="O163" s="8"/>
      <c r="P163" s="8"/>
      <c r="Q163" s="8"/>
      <c r="R163" s="8"/>
      <c r="S163" s="8"/>
      <c r="T163" s="8"/>
      <c r="U163" s="8"/>
      <c r="V163" s="8"/>
      <c r="W163" s="8"/>
      <c r="X163" s="8"/>
      <c r="Y163" s="8"/>
      <c r="Z163" s="8"/>
      <c r="AA163" s="8"/>
      <c r="AB163" s="8"/>
      <c r="AC163" s="8"/>
    </row>
    <row r="164" spans="1:29" ht="14.4">
      <c r="A164" s="58"/>
      <c r="B164" s="69">
        <v>134</v>
      </c>
      <c r="C164" s="43" t="s">
        <v>360</v>
      </c>
      <c r="D164" s="69">
        <v>7.0913918208667104</v>
      </c>
      <c r="E164" s="43">
        <f t="shared" si="8"/>
        <v>0.80379860847500506</v>
      </c>
      <c r="F164" s="71">
        <f t="shared" si="6"/>
        <v>80.37986084750051</v>
      </c>
      <c r="G164" s="84">
        <f t="shared" si="7"/>
        <v>822.28597646993023</v>
      </c>
      <c r="H164" s="43"/>
      <c r="I164" s="8"/>
      <c r="J164" s="8"/>
      <c r="K164" s="8"/>
      <c r="L164" s="8"/>
      <c r="M164" s="8"/>
      <c r="N164" s="8"/>
      <c r="O164" s="8"/>
      <c r="P164" s="8"/>
      <c r="Q164" s="8"/>
      <c r="R164" s="8"/>
      <c r="S164" s="8"/>
      <c r="T164" s="8"/>
      <c r="U164" s="8"/>
      <c r="V164" s="8"/>
      <c r="W164" s="8"/>
      <c r="X164" s="8"/>
      <c r="Y164" s="8"/>
      <c r="Z164" s="8"/>
      <c r="AA164" s="8"/>
      <c r="AB164" s="8"/>
      <c r="AC164" s="8"/>
    </row>
    <row r="165" spans="1:29" ht="14.4">
      <c r="A165" s="58"/>
      <c r="B165" s="69">
        <v>135</v>
      </c>
      <c r="C165" s="43" t="s">
        <v>361</v>
      </c>
      <c r="D165" s="69">
        <v>7.6003655660518703</v>
      </c>
      <c r="E165" s="43">
        <f t="shared" si="8"/>
        <v>0.81106026749275795</v>
      </c>
      <c r="F165" s="71">
        <f t="shared" si="6"/>
        <v>81.106026749275799</v>
      </c>
      <c r="G165" s="84">
        <f t="shared" si="7"/>
        <v>829.7146536450914</v>
      </c>
      <c r="H165" s="43"/>
      <c r="I165" s="8"/>
      <c r="J165" s="8"/>
      <c r="K165" s="8"/>
      <c r="L165" s="8"/>
      <c r="M165" s="8"/>
      <c r="N165" s="8"/>
      <c r="O165" s="8"/>
      <c r="P165" s="8"/>
      <c r="Q165" s="8"/>
      <c r="R165" s="8"/>
      <c r="S165" s="8"/>
      <c r="T165" s="8"/>
      <c r="U165" s="8"/>
      <c r="V165" s="8"/>
      <c r="W165" s="8"/>
      <c r="X165" s="8"/>
      <c r="Y165" s="8"/>
      <c r="Z165" s="8"/>
      <c r="AA165" s="8"/>
      <c r="AB165" s="8"/>
      <c r="AC165" s="8"/>
    </row>
    <row r="166" spans="1:29" ht="14.4">
      <c r="A166" s="58"/>
      <c r="B166" s="69">
        <v>136</v>
      </c>
      <c r="C166" s="43" t="s">
        <v>362</v>
      </c>
      <c r="D166" s="69">
        <v>8.1458701192690199</v>
      </c>
      <c r="E166" s="43">
        <f t="shared" si="8"/>
        <v>0.81832250425108788</v>
      </c>
      <c r="F166" s="71">
        <f t="shared" si="6"/>
        <v>81.832250425108782</v>
      </c>
      <c r="G166" s="84">
        <f t="shared" si="7"/>
        <v>837.14392184886287</v>
      </c>
      <c r="H166" s="43"/>
      <c r="I166" s="8"/>
      <c r="J166" s="8"/>
      <c r="K166" s="8"/>
      <c r="L166" s="8"/>
      <c r="M166" s="8"/>
      <c r="N166" s="8"/>
      <c r="O166" s="8"/>
      <c r="P166" s="8"/>
      <c r="Q166" s="8"/>
      <c r="R166" s="8"/>
      <c r="S166" s="8"/>
      <c r="T166" s="8"/>
      <c r="U166" s="8"/>
      <c r="V166" s="8"/>
      <c r="W166" s="8"/>
      <c r="X166" s="8"/>
      <c r="Y166" s="8"/>
      <c r="Z166" s="8"/>
      <c r="AA166" s="8"/>
      <c r="AB166" s="8"/>
      <c r="AC166" s="8"/>
    </row>
    <row r="167" spans="1:29" ht="14.4">
      <c r="A167" s="58"/>
      <c r="B167" s="69">
        <v>137</v>
      </c>
      <c r="C167" s="43" t="s">
        <v>363</v>
      </c>
      <c r="D167" s="69">
        <v>8.7305274230998897</v>
      </c>
      <c r="E167" s="43">
        <f t="shared" si="8"/>
        <v>0.82558528014337873</v>
      </c>
      <c r="F167" s="71">
        <f t="shared" si="6"/>
        <v>82.558528014337867</v>
      </c>
      <c r="G167" s="84">
        <f t="shared" si="7"/>
        <v>844.57374158667642</v>
      </c>
      <c r="H167" s="43"/>
      <c r="I167" s="8"/>
      <c r="J167" s="8"/>
      <c r="K167" s="8"/>
      <c r="L167" s="8"/>
      <c r="M167" s="8"/>
      <c r="N167" s="8"/>
      <c r="O167" s="8"/>
      <c r="P167" s="8"/>
      <c r="Q167" s="8"/>
      <c r="R167" s="8"/>
      <c r="S167" s="8"/>
      <c r="T167" s="8"/>
      <c r="U167" s="8"/>
      <c r="V167" s="8"/>
      <c r="W167" s="8"/>
      <c r="X167" s="8"/>
      <c r="Y167" s="8"/>
      <c r="Z167" s="8"/>
      <c r="AA167" s="8"/>
      <c r="AB167" s="8"/>
      <c r="AC167" s="8"/>
    </row>
    <row r="168" spans="1:29" ht="14.4">
      <c r="A168" s="58"/>
      <c r="B168" s="69">
        <v>138</v>
      </c>
      <c r="C168" s="43" t="s">
        <v>364</v>
      </c>
      <c r="D168" s="69">
        <v>9.3571476060238297</v>
      </c>
      <c r="E168" s="43">
        <f t="shared" si="8"/>
        <v>0.83284855913766254</v>
      </c>
      <c r="F168" s="71">
        <f t="shared" si="6"/>
        <v>83.284855913766251</v>
      </c>
      <c r="G168" s="84">
        <f t="shared" si="7"/>
        <v>852.00407599782875</v>
      </c>
      <c r="H168" s="43"/>
      <c r="I168" s="8"/>
      <c r="J168" s="8"/>
      <c r="K168" s="8"/>
      <c r="L168" s="8"/>
      <c r="M168" s="8"/>
      <c r="N168" s="8"/>
      <c r="O168" s="8"/>
      <c r="P168" s="8"/>
      <c r="Q168" s="8"/>
      <c r="R168" s="8"/>
      <c r="S168" s="8"/>
      <c r="T168" s="8"/>
      <c r="U168" s="8"/>
      <c r="V168" s="8"/>
      <c r="W168" s="8"/>
      <c r="X168" s="8"/>
      <c r="Y168" s="8"/>
      <c r="Z168" s="8"/>
      <c r="AA168" s="8"/>
      <c r="AB168" s="8"/>
      <c r="AC168" s="8"/>
    </row>
    <row r="169" spans="1:29" ht="14.4">
      <c r="A169" s="58"/>
      <c r="B169" s="69">
        <v>139</v>
      </c>
      <c r="C169" s="43" t="s">
        <v>365</v>
      </c>
      <c r="D169" s="69">
        <v>10.0287424891713</v>
      </c>
      <c r="E169" s="43">
        <f t="shared" si="8"/>
        <v>0.84011230760558853</v>
      </c>
      <c r="F169" s="71">
        <f t="shared" si="6"/>
        <v>84.011230760558846</v>
      </c>
      <c r="G169" s="84">
        <f t="shared" si="7"/>
        <v>859.43489068051701</v>
      </c>
      <c r="H169" s="43"/>
      <c r="I169" s="8"/>
      <c r="J169" s="8"/>
      <c r="K169" s="8"/>
      <c r="L169" s="8"/>
      <c r="M169" s="8"/>
      <c r="N169" s="8"/>
      <c r="O169" s="8"/>
      <c r="P169" s="8"/>
      <c r="Q169" s="8"/>
      <c r="R169" s="8"/>
      <c r="S169" s="8"/>
      <c r="T169" s="8"/>
      <c r="U169" s="8"/>
      <c r="V169" s="8"/>
      <c r="W169" s="8"/>
      <c r="X169" s="8"/>
      <c r="Y169" s="8"/>
      <c r="Z169" s="8"/>
      <c r="AA169" s="8"/>
      <c r="AB169" s="8"/>
      <c r="AC169" s="8"/>
    </row>
    <row r="170" spans="1:29" ht="14.4">
      <c r="A170" s="58"/>
      <c r="B170" s="69">
        <v>140</v>
      </c>
      <c r="C170" s="43" t="s">
        <v>366</v>
      </c>
      <c r="D170" s="69">
        <v>10.748540062504</v>
      </c>
      <c r="E170" s="43">
        <f t="shared" si="8"/>
        <v>0.8473764941626678</v>
      </c>
      <c r="F170" s="71">
        <f t="shared" si="6"/>
        <v>84.737649416266777</v>
      </c>
      <c r="G170" s="84">
        <f t="shared" si="7"/>
        <v>866.8661535284092</v>
      </c>
      <c r="H170" s="43"/>
      <c r="I170" s="8"/>
      <c r="J170" s="8"/>
      <c r="K170" s="8"/>
      <c r="L170" s="8"/>
      <c r="M170" s="8"/>
      <c r="N170" s="8"/>
      <c r="O170" s="8"/>
      <c r="P170" s="8"/>
      <c r="Q170" s="8"/>
      <c r="R170" s="8"/>
      <c r="S170" s="8"/>
      <c r="T170" s="8"/>
      <c r="U170" s="8"/>
      <c r="V170" s="8"/>
      <c r="W170" s="8"/>
      <c r="X170" s="8"/>
      <c r="Y170" s="8"/>
      <c r="Z170" s="8"/>
      <c r="AA170" s="8"/>
      <c r="AB170" s="8"/>
      <c r="AC170" s="8"/>
    </row>
    <row r="171" spans="1:29" ht="14.4">
      <c r="A171" s="58"/>
      <c r="B171" s="69">
        <v>141</v>
      </c>
      <c r="C171" s="43" t="s">
        <v>367</v>
      </c>
      <c r="D171" s="69">
        <v>11.52</v>
      </c>
      <c r="E171" s="43">
        <f t="shared" si="8"/>
        <v>0.85464108951905549</v>
      </c>
      <c r="F171" s="71">
        <f t="shared" si="6"/>
        <v>85.464108951905544</v>
      </c>
      <c r="G171" s="84">
        <f t="shared" si="7"/>
        <v>874.29783457799374</v>
      </c>
      <c r="H171" s="43"/>
      <c r="I171" s="8"/>
      <c r="J171" s="8"/>
      <c r="K171" s="8"/>
      <c r="L171" s="8"/>
      <c r="M171" s="8"/>
      <c r="N171" s="8"/>
      <c r="O171" s="8"/>
      <c r="P171" s="8"/>
      <c r="Q171" s="8"/>
      <c r="R171" s="8"/>
      <c r="S171" s="8"/>
      <c r="T171" s="8"/>
      <c r="U171" s="8"/>
      <c r="V171" s="8"/>
      <c r="W171" s="8"/>
      <c r="X171" s="8"/>
      <c r="Y171" s="8"/>
      <c r="Z171" s="8"/>
      <c r="AA171" s="8"/>
      <c r="AB171" s="8"/>
      <c r="AC171" s="8"/>
    </row>
    <row r="172" spans="1:29" ht="14.4">
      <c r="A172" s="58"/>
      <c r="B172" s="69">
        <v>142</v>
      </c>
      <c r="C172" s="43" t="s">
        <v>368</v>
      </c>
      <c r="D172" s="69">
        <v>12.346830288417999</v>
      </c>
      <c r="E172" s="43">
        <f t="shared" si="8"/>
        <v>0.86190606634019484</v>
      </c>
      <c r="F172" s="71">
        <f t="shared" si="6"/>
        <v>86.190606634019488</v>
      </c>
      <c r="G172" s="84">
        <f t="shared" si="7"/>
        <v>881.72990586601929</v>
      </c>
      <c r="H172" s="43"/>
      <c r="I172" s="8"/>
      <c r="J172" s="8"/>
      <c r="K172" s="8"/>
      <c r="L172" s="8"/>
      <c r="M172" s="8"/>
      <c r="N172" s="8"/>
      <c r="O172" s="8"/>
      <c r="P172" s="8"/>
      <c r="Q172" s="8"/>
      <c r="R172" s="8"/>
      <c r="S172" s="8"/>
      <c r="T172" s="8"/>
      <c r="U172" s="8"/>
      <c r="V172" s="8"/>
      <c r="W172" s="8"/>
      <c r="X172" s="8"/>
      <c r="Y172" s="8"/>
      <c r="Z172" s="8"/>
      <c r="AA172" s="8"/>
      <c r="AB172" s="8"/>
      <c r="AC172" s="8"/>
    </row>
    <row r="173" spans="1:29" ht="14.4">
      <c r="A173" s="58"/>
      <c r="B173" s="69">
        <v>143</v>
      </c>
      <c r="C173" s="43" t="s">
        <v>369</v>
      </c>
      <c r="D173" s="69">
        <v>13.233005049565801</v>
      </c>
      <c r="E173" s="43">
        <f t="shared" si="8"/>
        <v>0.86917139911667851</v>
      </c>
      <c r="F173" s="71">
        <f t="shared" si="6"/>
        <v>86.917139911667846</v>
      </c>
      <c r="G173" s="84">
        <f t="shared" si="7"/>
        <v>889.16234129636211</v>
      </c>
      <c r="H173" s="43"/>
      <c r="I173" s="8"/>
      <c r="J173" s="8"/>
      <c r="K173" s="8"/>
      <c r="L173" s="8"/>
      <c r="M173" s="8"/>
      <c r="N173" s="8"/>
      <c r="O173" s="8"/>
      <c r="P173" s="8"/>
      <c r="Q173" s="8"/>
      <c r="R173" s="8"/>
      <c r="S173" s="8"/>
      <c r="T173" s="8"/>
      <c r="U173" s="8"/>
      <c r="V173" s="8"/>
      <c r="W173" s="8"/>
      <c r="X173" s="8"/>
      <c r="Y173" s="8"/>
      <c r="Z173" s="8"/>
      <c r="AA173" s="8"/>
      <c r="AB173" s="8"/>
      <c r="AC173" s="8"/>
    </row>
    <row r="174" spans="1:29" ht="14.4">
      <c r="A174" s="58"/>
      <c r="B174" s="69">
        <v>144</v>
      </c>
      <c r="C174" s="43" t="s">
        <v>370</v>
      </c>
      <c r="D174" s="69">
        <v>14.182783641733399</v>
      </c>
      <c r="E174" s="43">
        <f t="shared" si="8"/>
        <v>0.87643706404270949</v>
      </c>
      <c r="F174" s="71">
        <f t="shared" si="6"/>
        <v>87.643706404270944</v>
      </c>
      <c r="G174" s="84">
        <f t="shared" si="7"/>
        <v>896.59511651569176</v>
      </c>
      <c r="H174" s="43"/>
      <c r="I174" s="8"/>
      <c r="J174" s="8"/>
      <c r="K174" s="8"/>
      <c r="L174" s="8"/>
      <c r="M174" s="8"/>
      <c r="N174" s="8"/>
      <c r="O174" s="8"/>
      <c r="P174" s="8"/>
      <c r="Q174" s="8"/>
      <c r="R174" s="8"/>
      <c r="S174" s="8"/>
      <c r="T174" s="8"/>
      <c r="U174" s="8"/>
      <c r="V174" s="8"/>
      <c r="W174" s="8"/>
      <c r="X174" s="8"/>
      <c r="Y174" s="8"/>
      <c r="Z174" s="8"/>
      <c r="AA174" s="8"/>
      <c r="AB174" s="8"/>
      <c r="AC174" s="8"/>
    </row>
    <row r="175" spans="1:29" ht="14.4">
      <c r="A175" s="58"/>
      <c r="B175" s="69">
        <v>145</v>
      </c>
      <c r="C175" s="43" t="s">
        <v>371</v>
      </c>
      <c r="D175" s="69">
        <v>15.2007311321037</v>
      </c>
      <c r="E175" s="43">
        <f t="shared" si="8"/>
        <v>0.88370303890262591</v>
      </c>
      <c r="F175" s="71">
        <f t="shared" si="6"/>
        <v>88.370303890262591</v>
      </c>
      <c r="G175" s="84">
        <f t="shared" si="7"/>
        <v>904.02820879738636</v>
      </c>
      <c r="H175" s="43"/>
      <c r="I175" s="8"/>
      <c r="J175" s="8"/>
      <c r="K175" s="8"/>
      <c r="L175" s="8"/>
      <c r="M175" s="8"/>
      <c r="N175" s="8"/>
      <c r="O175" s="8"/>
      <c r="P175" s="8"/>
      <c r="Q175" s="8"/>
      <c r="R175" s="8"/>
      <c r="S175" s="8"/>
      <c r="T175" s="8"/>
      <c r="U175" s="8"/>
      <c r="V175" s="8"/>
      <c r="W175" s="8"/>
      <c r="X175" s="8"/>
      <c r="Y175" s="8"/>
      <c r="Z175" s="8"/>
      <c r="AA175" s="8"/>
      <c r="AB175" s="8"/>
      <c r="AC175" s="8"/>
    </row>
    <row r="176" spans="1:29" ht="14.4">
      <c r="A176" s="58"/>
      <c r="B176" s="69">
        <v>146</v>
      </c>
      <c r="C176" s="43" t="s">
        <v>372</v>
      </c>
      <c r="D176" s="69">
        <v>16.291740238538001</v>
      </c>
      <c r="E176" s="43">
        <f t="shared" si="8"/>
        <v>0.89096930296493826</v>
      </c>
      <c r="F176" s="71">
        <f t="shared" si="6"/>
        <v>89.096930296493824</v>
      </c>
      <c r="G176" s="84">
        <f t="shared" si="7"/>
        <v>911.46159693313189</v>
      </c>
      <c r="H176" s="43"/>
      <c r="I176" s="8"/>
      <c r="J176" s="8"/>
      <c r="K176" s="8"/>
      <c r="L176" s="8"/>
      <c r="M176" s="8"/>
      <c r="N176" s="8"/>
      <c r="O176" s="8"/>
      <c r="P176" s="8"/>
      <c r="Q176" s="8"/>
      <c r="R176" s="8"/>
      <c r="S176" s="8"/>
      <c r="T176" s="8"/>
      <c r="U176" s="8"/>
      <c r="V176" s="8"/>
      <c r="W176" s="8"/>
      <c r="X176" s="8"/>
      <c r="Y176" s="8"/>
      <c r="Z176" s="8"/>
      <c r="AA176" s="8"/>
      <c r="AB176" s="8"/>
      <c r="AC176" s="8"/>
    </row>
    <row r="177" spans="1:29" ht="14.4">
      <c r="A177" s="58"/>
      <c r="B177" s="69">
        <v>147</v>
      </c>
      <c r="C177" s="43" t="s">
        <v>373</v>
      </c>
      <c r="D177" s="69">
        <v>17.461054846199701</v>
      </c>
      <c r="E177" s="43">
        <f t="shared" si="8"/>
        <v>0.89823583688339714</v>
      </c>
      <c r="F177" s="71">
        <f t="shared" si="6"/>
        <v>89.82358368833971</v>
      </c>
      <c r="G177" s="84">
        <f t="shared" si="7"/>
        <v>918.8952611317153</v>
      </c>
      <c r="H177" s="43"/>
      <c r="I177" s="8"/>
      <c r="J177" s="8"/>
      <c r="K177" s="8"/>
      <c r="L177" s="8"/>
      <c r="M177" s="8"/>
      <c r="N177" s="8"/>
      <c r="O177" s="8"/>
      <c r="P177" s="8"/>
      <c r="Q177" s="8"/>
      <c r="R177" s="8"/>
      <c r="S177" s="8"/>
      <c r="T177" s="8"/>
      <c r="U177" s="8"/>
      <c r="V177" s="8"/>
      <c r="W177" s="8"/>
      <c r="X177" s="8"/>
      <c r="Y177" s="8"/>
      <c r="Z177" s="8"/>
      <c r="AA177" s="8"/>
      <c r="AB177" s="8"/>
      <c r="AC177" s="8"/>
    </row>
    <row r="178" spans="1:29" ht="14.4">
      <c r="A178" s="58"/>
      <c r="B178" s="69">
        <v>148</v>
      </c>
      <c r="C178" s="43" t="s">
        <v>374</v>
      </c>
      <c r="D178" s="69">
        <v>18.714295212047599</v>
      </c>
      <c r="E178" s="43">
        <f t="shared" si="8"/>
        <v>0.90550262260462733</v>
      </c>
      <c r="F178" s="71">
        <f t="shared" si="6"/>
        <v>90.550262260462731</v>
      </c>
      <c r="G178" s="84">
        <f t="shared" si="7"/>
        <v>926.32918292453371</v>
      </c>
      <c r="H178" s="43"/>
      <c r="I178" s="8"/>
      <c r="J178" s="8"/>
      <c r="K178" s="8"/>
      <c r="L178" s="8"/>
      <c r="M178" s="8"/>
      <c r="N178" s="8"/>
      <c r="O178" s="8"/>
      <c r="P178" s="8"/>
      <c r="Q178" s="8"/>
      <c r="R178" s="8"/>
      <c r="S178" s="8"/>
      <c r="T178" s="8"/>
      <c r="U178" s="8"/>
      <c r="V178" s="8"/>
      <c r="W178" s="8"/>
      <c r="X178" s="8"/>
      <c r="Y178" s="8"/>
      <c r="Z178" s="8"/>
      <c r="AA178" s="8"/>
      <c r="AB178" s="8"/>
      <c r="AC178" s="8"/>
    </row>
    <row r="179" spans="1:29" ht="14.4">
      <c r="A179" s="58"/>
      <c r="B179" s="69">
        <v>149</v>
      </c>
      <c r="C179" s="43" t="s">
        <v>375</v>
      </c>
      <c r="D179" s="69">
        <v>20.0574849783426</v>
      </c>
      <c r="E179" s="43">
        <f t="shared" si="8"/>
        <v>0.91276964328189414</v>
      </c>
      <c r="F179" s="71">
        <f t="shared" si="6"/>
        <v>91.276964328189408</v>
      </c>
      <c r="G179" s="84">
        <f t="shared" si="7"/>
        <v>933.76334507737772</v>
      </c>
      <c r="H179" s="43"/>
      <c r="I179" s="8"/>
      <c r="J179" s="8"/>
      <c r="K179" s="8"/>
      <c r="L179" s="8"/>
      <c r="M179" s="8"/>
      <c r="N179" s="8"/>
      <c r="O179" s="8"/>
      <c r="P179" s="8"/>
      <c r="Q179" s="8"/>
      <c r="R179" s="8"/>
      <c r="S179" s="8"/>
      <c r="T179" s="8"/>
      <c r="U179" s="8"/>
      <c r="V179" s="8"/>
      <c r="W179" s="8"/>
      <c r="X179" s="8"/>
      <c r="Y179" s="8"/>
      <c r="Z179" s="8"/>
      <c r="AA179" s="8"/>
      <c r="AB179" s="8"/>
      <c r="AC179" s="8"/>
    </row>
    <row r="180" spans="1:29" ht="14.4">
      <c r="A180" s="58"/>
      <c r="B180" s="69">
        <v>150</v>
      </c>
      <c r="C180" s="43" t="s">
        <v>376</v>
      </c>
      <c r="D180" s="69">
        <v>21.497080125008001</v>
      </c>
      <c r="E180" s="43">
        <f t="shared" si="8"/>
        <v>0.92003688319460275</v>
      </c>
      <c r="F180" s="71">
        <f t="shared" si="6"/>
        <v>92.003688319460281</v>
      </c>
      <c r="G180" s="84">
        <f t="shared" si="7"/>
        <v>941.19773150807862</v>
      </c>
      <c r="H180" s="43"/>
      <c r="I180" s="8"/>
      <c r="J180" s="8"/>
      <c r="K180" s="8"/>
      <c r="L180" s="8"/>
      <c r="M180" s="8"/>
      <c r="N180" s="8"/>
      <c r="O180" s="8"/>
      <c r="P180" s="8"/>
      <c r="Q180" s="8"/>
      <c r="R180" s="8"/>
      <c r="S180" s="8"/>
      <c r="T180" s="8"/>
      <c r="U180" s="8"/>
      <c r="V180" s="8"/>
      <c r="W180" s="8"/>
      <c r="X180" s="8"/>
      <c r="Y180" s="8"/>
      <c r="Z180" s="8"/>
      <c r="AA180" s="8"/>
      <c r="AB180" s="8"/>
      <c r="AC180" s="8"/>
    </row>
    <row r="181" spans="1:29" ht="14.4">
      <c r="A181" s="58"/>
      <c r="B181" s="69">
        <v>151</v>
      </c>
      <c r="C181" s="43" t="s">
        <v>377</v>
      </c>
      <c r="D181" s="69">
        <v>23.04</v>
      </c>
      <c r="E181" s="43">
        <f t="shared" si="8"/>
        <v>0.92730432767314497</v>
      </c>
      <c r="F181" s="71">
        <f t="shared" si="6"/>
        <v>92.730432767314497</v>
      </c>
      <c r="G181" s="84">
        <f t="shared" si="7"/>
        <v>948.63232720962731</v>
      </c>
      <c r="H181" s="43"/>
      <c r="I181" s="8"/>
      <c r="J181" s="8"/>
      <c r="K181" s="8"/>
      <c r="L181" s="8"/>
      <c r="M181" s="8"/>
      <c r="N181" s="8"/>
      <c r="O181" s="8"/>
      <c r="P181" s="8"/>
      <c r="Q181" s="8"/>
      <c r="R181" s="8"/>
      <c r="S181" s="8"/>
      <c r="T181" s="8"/>
      <c r="U181" s="8"/>
      <c r="V181" s="8"/>
      <c r="W181" s="8"/>
      <c r="X181" s="8"/>
      <c r="Y181" s="8"/>
      <c r="Z181" s="8"/>
      <c r="AA181" s="8"/>
      <c r="AB181" s="8"/>
      <c r="AC181" s="8"/>
    </row>
    <row r="182" spans="1:29" ht="14.4">
      <c r="A182" s="58"/>
      <c r="B182" s="69">
        <v>152</v>
      </c>
      <c r="C182" s="43" t="s">
        <v>378</v>
      </c>
      <c r="D182" s="69">
        <v>24.693660576836098</v>
      </c>
      <c r="E182" s="43">
        <f t="shared" si="8"/>
        <v>0.93457196302874856</v>
      </c>
      <c r="F182" s="71">
        <f t="shared" si="6"/>
        <v>93.457196302874863</v>
      </c>
      <c r="G182" s="84">
        <f t="shared" si="7"/>
        <v>956.06711817840983</v>
      </c>
      <c r="H182" s="43"/>
      <c r="I182" s="8"/>
      <c r="J182" s="8"/>
      <c r="K182" s="8"/>
      <c r="L182" s="8"/>
      <c r="M182" s="8"/>
      <c r="N182" s="8"/>
      <c r="O182" s="8"/>
      <c r="P182" s="8"/>
      <c r="Q182" s="8"/>
      <c r="R182" s="8"/>
      <c r="S182" s="8"/>
      <c r="T182" s="8"/>
      <c r="U182" s="8"/>
      <c r="V182" s="8"/>
      <c r="W182" s="8"/>
      <c r="X182" s="8"/>
      <c r="Y182" s="8"/>
      <c r="Z182" s="8"/>
      <c r="AA182" s="8"/>
      <c r="AB182" s="8"/>
      <c r="AC182" s="8"/>
    </row>
    <row r="183" spans="1:29" ht="14.4">
      <c r="A183" s="58"/>
      <c r="B183" s="69">
        <v>153</v>
      </c>
      <c r="C183" s="43" t="s">
        <v>379</v>
      </c>
      <c r="D183" s="69">
        <v>26.466010099131601</v>
      </c>
      <c r="E183" s="43">
        <f t="shared" si="8"/>
        <v>0.94183977648799433</v>
      </c>
      <c r="F183" s="71">
        <f t="shared" si="6"/>
        <v>94.183977648799427</v>
      </c>
      <c r="G183" s="84">
        <f t="shared" si="7"/>
        <v>963.5020913472182</v>
      </c>
      <c r="H183" s="43"/>
      <c r="I183" s="8"/>
      <c r="J183" s="8"/>
      <c r="K183" s="8"/>
      <c r="L183" s="8"/>
      <c r="M183" s="8"/>
      <c r="N183" s="8"/>
      <c r="O183" s="8"/>
      <c r="P183" s="8"/>
      <c r="Q183" s="8"/>
      <c r="R183" s="8"/>
      <c r="S183" s="8"/>
      <c r="T183" s="8"/>
      <c r="U183" s="8"/>
      <c r="V183" s="8"/>
      <c r="W183" s="8"/>
      <c r="X183" s="8"/>
      <c r="Y183" s="8"/>
      <c r="Z183" s="8"/>
      <c r="AA183" s="8"/>
      <c r="AB183" s="8"/>
      <c r="AC183" s="8"/>
    </row>
    <row r="184" spans="1:29" ht="14.4">
      <c r="A184" s="58"/>
      <c r="B184" s="69">
        <v>154</v>
      </c>
      <c r="C184" s="43" t="s">
        <v>380</v>
      </c>
      <c r="D184" s="69">
        <v>28.365567283466799</v>
      </c>
      <c r="E184" s="43">
        <f t="shared" si="8"/>
        <v>0.94910775613168918</v>
      </c>
      <c r="F184" s="71">
        <f t="shared" si="6"/>
        <v>94.910775613168923</v>
      </c>
      <c r="G184" s="84">
        <f t="shared" si="7"/>
        <v>970.93723452271809</v>
      </c>
      <c r="H184" s="43"/>
      <c r="I184" s="8"/>
      <c r="J184" s="8"/>
      <c r="K184" s="8"/>
      <c r="L184" s="8"/>
      <c r="M184" s="8"/>
      <c r="N184" s="8"/>
      <c r="O184" s="8"/>
      <c r="P184" s="8"/>
      <c r="Q184" s="8"/>
      <c r="R184" s="8"/>
      <c r="S184" s="8"/>
      <c r="T184" s="8"/>
      <c r="U184" s="8"/>
      <c r="V184" s="8"/>
      <c r="W184" s="8"/>
      <c r="X184" s="8"/>
      <c r="Y184" s="8"/>
      <c r="Z184" s="8"/>
      <c r="AA184" s="8"/>
      <c r="AB184" s="8"/>
      <c r="AC184" s="8"/>
    </row>
    <row r="185" spans="1:29" ht="14.4">
      <c r="A185" s="58"/>
      <c r="B185" s="69">
        <v>155</v>
      </c>
      <c r="C185" s="43" t="s">
        <v>381</v>
      </c>
      <c r="D185" s="69">
        <v>30.401462264207399</v>
      </c>
      <c r="E185" s="43">
        <f t="shared" si="8"/>
        <v>0.95637589083781416</v>
      </c>
      <c r="F185" s="71">
        <f t="shared" si="6"/>
        <v>95.637589083781421</v>
      </c>
      <c r="G185" s="84">
        <f t="shared" si="7"/>
        <v>978.37253632708394</v>
      </c>
      <c r="H185" s="43"/>
      <c r="I185" s="8"/>
      <c r="J185" s="8"/>
      <c r="K185" s="8"/>
      <c r="L185" s="8"/>
      <c r="M185" s="8"/>
      <c r="N185" s="8"/>
      <c r="O185" s="8"/>
      <c r="P185" s="8"/>
      <c r="Q185" s="8"/>
      <c r="R185" s="8"/>
      <c r="S185" s="8"/>
      <c r="T185" s="8"/>
      <c r="U185" s="8"/>
      <c r="V185" s="8"/>
      <c r="W185" s="8"/>
      <c r="X185" s="8"/>
      <c r="Y185" s="8"/>
      <c r="Z185" s="8"/>
      <c r="AA185" s="8"/>
      <c r="AB185" s="8"/>
      <c r="AC185" s="8"/>
    </row>
    <row r="186" spans="1:29" ht="14.4">
      <c r="A186" s="58"/>
      <c r="B186" s="69">
        <v>156</v>
      </c>
      <c r="C186" s="43" t="s">
        <v>382</v>
      </c>
      <c r="D186" s="69">
        <v>32.583480477076101</v>
      </c>
      <c r="E186" s="43">
        <f t="shared" si="8"/>
        <v>0.96364417022827176</v>
      </c>
      <c r="F186" s="71">
        <f t="shared" si="6"/>
        <v>96.364417022827169</v>
      </c>
      <c r="G186" s="84">
        <f t="shared" si="7"/>
        <v>985.80798614352204</v>
      </c>
      <c r="H186" s="43"/>
      <c r="I186" s="8"/>
      <c r="J186" s="8"/>
      <c r="K186" s="8"/>
      <c r="L186" s="8"/>
      <c r="M186" s="8"/>
      <c r="N186" s="8"/>
      <c r="O186" s="8"/>
      <c r="P186" s="8"/>
      <c r="Q186" s="8"/>
      <c r="R186" s="8"/>
      <c r="S186" s="8"/>
      <c r="T186" s="8"/>
      <c r="U186" s="8"/>
      <c r="V186" s="8"/>
      <c r="W186" s="8"/>
      <c r="X186" s="8"/>
      <c r="Y186" s="8"/>
      <c r="Z186" s="8"/>
      <c r="AA186" s="8"/>
      <c r="AB186" s="8"/>
      <c r="AC186" s="8"/>
    </row>
    <row r="187" spans="1:29" ht="14.4">
      <c r="A187" s="58"/>
      <c r="B187" s="69">
        <v>157</v>
      </c>
      <c r="C187" s="43" t="s">
        <v>383</v>
      </c>
      <c r="D187" s="69">
        <v>34.922109692399502</v>
      </c>
      <c r="E187" s="43">
        <f t="shared" si="8"/>
        <v>0.97091258461918106</v>
      </c>
      <c r="F187" s="71">
        <f t="shared" si="6"/>
        <v>97.091258461918102</v>
      </c>
      <c r="G187" s="84">
        <f t="shared" si="7"/>
        <v>993.24357406542219</v>
      </c>
      <c r="H187" s="43"/>
      <c r="I187" s="8"/>
      <c r="J187" s="8"/>
      <c r="K187" s="8"/>
      <c r="L187" s="8"/>
      <c r="M187" s="8"/>
      <c r="N187" s="8"/>
      <c r="O187" s="8"/>
      <c r="P187" s="8"/>
      <c r="Q187" s="8"/>
      <c r="R187" s="8"/>
      <c r="S187" s="8"/>
      <c r="T187" s="8"/>
      <c r="U187" s="8"/>
      <c r="V187" s="8"/>
      <c r="W187" s="8"/>
      <c r="X187" s="8"/>
      <c r="Y187" s="8"/>
      <c r="Z187" s="8"/>
      <c r="AA187" s="8"/>
      <c r="AB187" s="8"/>
      <c r="AC187" s="8"/>
    </row>
    <row r="188" spans="1:29" ht="14.4">
      <c r="A188" s="58"/>
      <c r="B188" s="69">
        <v>158</v>
      </c>
      <c r="C188" s="43" t="s">
        <v>384</v>
      </c>
      <c r="D188" s="69">
        <v>37.428590424095297</v>
      </c>
      <c r="E188" s="43">
        <f t="shared" si="8"/>
        <v>0.97818112497449083</v>
      </c>
      <c r="F188" s="71">
        <f t="shared" si="6"/>
        <v>97.818112497449079</v>
      </c>
      <c r="G188" s="84">
        <f t="shared" si="7"/>
        <v>1000.6792908489041</v>
      </c>
      <c r="H188" s="43"/>
      <c r="I188" s="8"/>
      <c r="J188" s="8"/>
      <c r="K188" s="8"/>
      <c r="L188" s="8"/>
      <c r="M188" s="8"/>
      <c r="N188" s="8"/>
      <c r="O188" s="8"/>
      <c r="P188" s="8"/>
      <c r="Q188" s="8"/>
      <c r="R188" s="8"/>
      <c r="S188" s="8"/>
      <c r="T188" s="8"/>
      <c r="U188" s="8"/>
      <c r="V188" s="8"/>
      <c r="W188" s="8"/>
      <c r="X188" s="8"/>
      <c r="Y188" s="8"/>
      <c r="Z188" s="8"/>
      <c r="AA188" s="8"/>
      <c r="AB188" s="8"/>
      <c r="AC188" s="8"/>
    </row>
    <row r="189" spans="1:29" ht="14.4">
      <c r="A189" s="58"/>
      <c r="B189" s="69">
        <v>159</v>
      </c>
      <c r="C189" s="43" t="s">
        <v>385</v>
      </c>
      <c r="D189" s="69">
        <v>40.1149699566853</v>
      </c>
      <c r="E189" s="43">
        <f t="shared" si="8"/>
        <v>0.98544978286268026</v>
      </c>
      <c r="F189" s="71">
        <f t="shared" si="6"/>
        <v>98.544978286268019</v>
      </c>
      <c r="G189" s="84">
        <f t="shared" si="7"/>
        <v>1008.1151278685219</v>
      </c>
      <c r="H189" s="43"/>
      <c r="I189" s="8"/>
      <c r="J189" s="8"/>
      <c r="K189" s="8"/>
      <c r="L189" s="8"/>
      <c r="M189" s="8"/>
      <c r="N189" s="8"/>
      <c r="O189" s="8"/>
      <c r="P189" s="8"/>
      <c r="Q189" s="8"/>
      <c r="R189" s="8"/>
      <c r="S189" s="8"/>
      <c r="T189" s="8"/>
      <c r="U189" s="8"/>
      <c r="V189" s="8"/>
      <c r="W189" s="8"/>
      <c r="X189" s="8"/>
      <c r="Y189" s="8"/>
      <c r="Z189" s="8"/>
      <c r="AA189" s="8"/>
      <c r="AB189" s="8"/>
      <c r="AC189" s="8"/>
    </row>
    <row r="190" spans="1:29" ht="14.4">
      <c r="A190" s="58"/>
      <c r="B190" s="69">
        <v>160</v>
      </c>
      <c r="C190" s="43" t="s">
        <v>386</v>
      </c>
      <c r="D190" s="69">
        <v>42.994160250016002</v>
      </c>
      <c r="E190" s="43">
        <f t="shared" si="8"/>
        <v>0.9927185504163536</v>
      </c>
      <c r="F190" s="71">
        <f t="shared" si="6"/>
        <v>99.271855041635362</v>
      </c>
      <c r="G190" s="84">
        <f t="shared" si="7"/>
        <v>1015.5510770759297</v>
      </c>
      <c r="H190" s="43"/>
      <c r="I190" s="8"/>
      <c r="J190" s="8"/>
      <c r="K190" s="8"/>
      <c r="L190" s="8"/>
      <c r="M190" s="8"/>
      <c r="N190" s="8"/>
      <c r="O190" s="8"/>
      <c r="P190" s="8"/>
      <c r="Q190" s="8"/>
      <c r="R190" s="8"/>
      <c r="S190" s="8"/>
      <c r="T190" s="8"/>
      <c r="U190" s="8"/>
      <c r="V190" s="8"/>
      <c r="W190" s="8"/>
      <c r="X190" s="8"/>
      <c r="Y190" s="8"/>
      <c r="Z190" s="8"/>
      <c r="AA190" s="8"/>
      <c r="AB190" s="8"/>
      <c r="AC190" s="8"/>
    </row>
    <row r="191" spans="1:29" ht="14.4">
      <c r="A191" s="58"/>
      <c r="B191" s="69">
        <v>161</v>
      </c>
      <c r="C191" s="43" t="s">
        <v>387</v>
      </c>
      <c r="D191" s="69">
        <v>46.08</v>
      </c>
      <c r="E191" s="43">
        <f t="shared" si="8"/>
        <v>0.99998742029452692</v>
      </c>
      <c r="F191" s="71">
        <f t="shared" si="6"/>
        <v>99.998742029452686</v>
      </c>
      <c r="G191" s="84">
        <f t="shared" si="7"/>
        <v>1022.9871309613011</v>
      </c>
      <c r="H191" s="43" t="s">
        <v>525</v>
      </c>
      <c r="I191" s="8"/>
      <c r="J191" s="8"/>
      <c r="K191" s="8"/>
      <c r="L191" s="8"/>
      <c r="M191" s="8"/>
      <c r="N191" s="8"/>
      <c r="O191" s="8"/>
      <c r="P191" s="8"/>
      <c r="Q191" s="8"/>
      <c r="R191" s="8"/>
      <c r="S191" s="8"/>
      <c r="T191" s="8"/>
      <c r="U191" s="8"/>
      <c r="V191" s="8"/>
      <c r="W191" s="8"/>
      <c r="X191" s="8"/>
      <c r="Y191" s="8"/>
      <c r="Z191" s="8"/>
      <c r="AA191" s="8"/>
      <c r="AB191" s="8"/>
      <c r="AC191" s="8"/>
    </row>
    <row r="192" spans="1:29" ht="12.3">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row>
    <row r="193" spans="1:29" ht="12.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row>
    <row r="194" spans="1:29" ht="12.3">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row>
    <row r="195" spans="1:29" ht="12.3">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row>
    <row r="196" spans="1:29" ht="12.3">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row>
    <row r="197" spans="1:29" ht="12.3">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row>
    <row r="198" spans="1:29" ht="12.3">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row>
    <row r="199" spans="1:29" ht="12.3">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row>
    <row r="200" spans="1:29" ht="12.3">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row>
    <row r="201" spans="1:29" ht="12.3">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row>
    <row r="202" spans="1:29" ht="12.3">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row>
    <row r="203" spans="1:29" ht="12.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row>
    <row r="204" spans="1:29" ht="12.3">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row>
    <row r="205" spans="1:29" ht="12.3">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row>
    <row r="206" spans="1:29" ht="12.3">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row>
    <row r="207" spans="1:29" ht="12.3">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row>
    <row r="208" spans="1:29" ht="12.3">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row>
    <row r="209" spans="1:29" ht="12.3">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row>
    <row r="210" spans="1:29" ht="12.3">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row>
    <row r="211" spans="1:29" ht="12.3">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row>
    <row r="212" spans="1:29" ht="12.3">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row>
    <row r="213" spans="1:29" ht="12.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row>
    <row r="214" spans="1:29" ht="12.3">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row>
    <row r="215" spans="1:29" ht="12.3">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row>
    <row r="216" spans="1:29" ht="12.3">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row>
    <row r="217" spans="1:29" ht="12.3">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row>
    <row r="218" spans="1:29" ht="12.3">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row>
    <row r="219" spans="1:29" ht="12.3">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row>
    <row r="220" spans="1:29" ht="12.3">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row>
    <row r="221" spans="1:29" ht="12.3">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row>
    <row r="222" spans="1:29" ht="12.3">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row>
    <row r="223" spans="1:29" ht="1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row>
    <row r="224" spans="1:29" ht="12.3">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row>
    <row r="225" spans="1:29" ht="12.3">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row>
    <row r="226" spans="1:29" ht="12.3">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row>
    <row r="227" spans="1:29" ht="12.3">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row>
    <row r="228" spans="1:29" ht="12.3">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row>
    <row r="229" spans="1:29" ht="12.3">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row>
    <row r="230" spans="1:29" ht="12.3">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row>
    <row r="231" spans="1:29" ht="12.3">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row>
    <row r="232" spans="1:29" ht="12.3">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row>
    <row r="233" spans="1:29" ht="12.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row>
    <row r="234" spans="1:29" ht="12.3">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row>
    <row r="235" spans="1:29" ht="12.3">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row>
    <row r="236" spans="1:29" ht="12.3">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row>
    <row r="237" spans="1:29" ht="12.3">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row>
    <row r="238" spans="1:29" ht="12.3">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row>
    <row r="239" spans="1:29" ht="12.3">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row>
    <row r="240" spans="1:29" ht="12.3">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row>
    <row r="241" spans="1:29" ht="12.3">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row>
    <row r="242" spans="1:29" ht="12.3">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row>
    <row r="243" spans="1:29" ht="12.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row>
    <row r="244" spans="1:29" ht="12.3">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row>
    <row r="245" spans="1:29" ht="12.3">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row>
    <row r="246" spans="1:29" ht="12.3">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row>
    <row r="247" spans="1:29" ht="12.3">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row>
    <row r="248" spans="1:29" ht="12.3">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row>
    <row r="249" spans="1:29" ht="12.3">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row>
    <row r="250" spans="1:29" ht="12.3">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row>
    <row r="251" spans="1:29" ht="12.3">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row>
    <row r="252" spans="1:29" ht="12.3">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row>
    <row r="253" spans="1:29" ht="12.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row>
    <row r="254" spans="1:29" ht="12.3">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row>
    <row r="255" spans="1:29" ht="12.3">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row>
    <row r="256" spans="1:29" ht="12.3">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row>
    <row r="257" spans="1:29" ht="12.3">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row>
    <row r="258" spans="1:29" ht="12.3">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row>
    <row r="259" spans="1:29" ht="12.3">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row>
    <row r="260" spans="1:29" ht="12.3">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row>
    <row r="261" spans="1:29" ht="12.3">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row>
    <row r="262" spans="1:29" ht="12.3">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row>
    <row r="263" spans="1:29" ht="12.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row>
    <row r="264" spans="1:29" ht="12.3">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row>
    <row r="265" spans="1:29" ht="12.3">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row>
    <row r="266" spans="1:29" ht="12.3">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row>
    <row r="267" spans="1:29" ht="12.3">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row>
    <row r="268" spans="1:29" ht="12.3">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row>
    <row r="269" spans="1:29" ht="12.3">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row>
    <row r="270" spans="1:29" ht="12.3">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row>
    <row r="271" spans="1:29" ht="12.3">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row>
    <row r="272" spans="1:29" ht="12.3">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row>
    <row r="273" spans="1:29" ht="12.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row>
    <row r="274" spans="1:29" ht="12.3">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row>
    <row r="275" spans="1:29" ht="12.3">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row>
    <row r="276" spans="1:29" ht="12.3">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row>
    <row r="277" spans="1:29" ht="12.3">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row>
    <row r="278" spans="1:29" ht="12.3">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row>
    <row r="279" spans="1:29" ht="12.3">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row>
    <row r="280" spans="1:29" ht="12.3">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row>
    <row r="281" spans="1:29" ht="12.3">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row>
    <row r="282" spans="1:29" ht="12.3">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row>
    <row r="283" spans="1:29" ht="12.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row>
    <row r="284" spans="1:29" ht="12.3">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row>
    <row r="285" spans="1:29" ht="12.3">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row>
    <row r="286" spans="1:29" ht="12.3">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row>
    <row r="287" spans="1:29" ht="12.3">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row>
    <row r="288" spans="1:29" ht="12.3">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row>
    <row r="289" spans="1:29" ht="12.3">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row>
    <row r="290" spans="1:29" ht="12.3">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row>
    <row r="291" spans="1:29" ht="12.3">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row>
    <row r="292" spans="1:29" ht="12.3">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row>
    <row r="293" spans="1:29" ht="12.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row>
    <row r="294" spans="1:29" ht="12.3">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row>
    <row r="295" spans="1:29" ht="12.3">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row>
    <row r="296" spans="1:29" ht="12.3">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row>
    <row r="297" spans="1:29" ht="12.3">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row>
    <row r="298" spans="1:29" ht="12.3">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row>
    <row r="299" spans="1:29" ht="12.3">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row>
    <row r="300" spans="1:29" ht="12.3">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row>
    <row r="301" spans="1:29" ht="12.3">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row>
    <row r="302" spans="1:29" ht="12.3">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row>
    <row r="303" spans="1:29" ht="12.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row>
    <row r="304" spans="1:29" ht="12.3">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row>
    <row r="305" spans="1:29" ht="12.3">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row>
    <row r="306" spans="1:29" ht="12.3">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row>
    <row r="307" spans="1:29" ht="12.3">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row>
    <row r="308" spans="1:29" ht="12.3">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row>
    <row r="309" spans="1:29" ht="12.3">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row>
    <row r="310" spans="1:29" ht="12.3">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row>
    <row r="311" spans="1:29" ht="12.3">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row>
    <row r="312" spans="1:29" ht="12.3">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row>
    <row r="313" spans="1:29" ht="12.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row>
    <row r="314" spans="1:29" ht="12.3">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row>
    <row r="315" spans="1:29" ht="12.3">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row>
    <row r="316" spans="1:29" ht="12.3">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row>
    <row r="317" spans="1:29" ht="12.3">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row>
    <row r="318" spans="1:29" ht="12.3">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row>
    <row r="319" spans="1:29" ht="12.3">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row>
    <row r="320" spans="1:29" ht="12.3">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row>
    <row r="321" spans="1:29" ht="12.3">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row>
    <row r="322" spans="1:29" ht="12.3">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row>
    <row r="323" spans="1:29" ht="1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row>
    <row r="324" spans="1:29" ht="12.3">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row>
    <row r="325" spans="1:29" ht="12.3">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row>
    <row r="326" spans="1:29" ht="12.3">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row>
    <row r="327" spans="1:29" ht="12.3">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row>
    <row r="328" spans="1:29" ht="12.3">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row>
    <row r="329" spans="1:29" ht="12.3">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row>
    <row r="330" spans="1:29" ht="12.3">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row>
    <row r="331" spans="1:29" ht="12.3">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row>
    <row r="332" spans="1:29" ht="12.3">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row>
    <row r="333" spans="1:29" ht="12.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row>
    <row r="334" spans="1:29" ht="12.3">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row>
    <row r="335" spans="1:29" ht="12.3">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row>
    <row r="336" spans="1:29" ht="12.3">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row>
    <row r="337" spans="1:29" ht="12.3">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row>
    <row r="338" spans="1:29" ht="12.3">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row>
    <row r="339" spans="1:29" ht="12.3">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row>
    <row r="340" spans="1:29" ht="12.3">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row>
    <row r="341" spans="1:29" ht="12.3">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row>
    <row r="342" spans="1:29" ht="12.3">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row>
    <row r="343" spans="1:29" ht="12.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row>
    <row r="344" spans="1:29" ht="12.3">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row>
    <row r="345" spans="1:29" ht="12.3">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row>
    <row r="346" spans="1:29" ht="12.3">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row>
    <row r="347" spans="1:29" ht="12.3">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row>
    <row r="348" spans="1:29" ht="12.3">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row>
    <row r="349" spans="1:29" ht="12.3">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row>
    <row r="350" spans="1:29" ht="12.3">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row>
    <row r="351" spans="1:29" ht="12.3">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row>
    <row r="352" spans="1:29" ht="12.3">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row>
    <row r="353" spans="1:29" ht="12.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row>
    <row r="354" spans="1:29" ht="12.3">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row>
    <row r="355" spans="1:29" ht="12.3">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row>
    <row r="356" spans="1:29" ht="12.3">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row>
    <row r="357" spans="1:29" ht="12.3">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row>
    <row r="358" spans="1:29" ht="12.3">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row>
    <row r="359" spans="1:29" ht="12.3">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row>
    <row r="360" spans="1:29" ht="12.3">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row>
    <row r="361" spans="1:29" ht="12.3">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row>
    <row r="362" spans="1:29" ht="12.3">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row>
    <row r="363" spans="1:29" ht="12.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row>
    <row r="364" spans="1:29" ht="12.3">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row>
    <row r="365" spans="1:29" ht="12.3">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row>
    <row r="366" spans="1:29" ht="12.3">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row>
    <row r="367" spans="1:29" ht="12.3">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row>
    <row r="368" spans="1:29" ht="12.3">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row>
    <row r="369" spans="1:29" ht="12.3">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row>
    <row r="370" spans="1:29" ht="12.3">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row>
    <row r="371" spans="1:29" ht="12.3">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row>
    <row r="372" spans="1:29" ht="12.3">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row>
    <row r="373" spans="1:29" ht="12.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row>
    <row r="374" spans="1:29" ht="12.3">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row>
    <row r="375" spans="1:29" ht="12.3">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row>
    <row r="376" spans="1:29" ht="12.3">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row>
    <row r="377" spans="1:29" ht="12.3">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row>
    <row r="378" spans="1:29" ht="12.3">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row>
    <row r="379" spans="1:29" ht="12.3">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row>
    <row r="380" spans="1:29" ht="12.3">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row>
    <row r="381" spans="1:29" ht="12.3">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row>
    <row r="382" spans="1:29" ht="12.3">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row>
    <row r="383" spans="1:29" ht="12.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row>
    <row r="384" spans="1:29" ht="12.3">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row>
    <row r="385" spans="1:29" ht="12.3">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row>
    <row r="386" spans="1:29" ht="12.3">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row>
    <row r="387" spans="1:29" ht="12.3">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row>
    <row r="388" spans="1:29" ht="12.3">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row>
    <row r="389" spans="1:29" ht="12.3">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row>
    <row r="390" spans="1:29" ht="12.3">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row>
    <row r="391" spans="1:29" ht="12.3">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row>
    <row r="392" spans="1:29" ht="12.3">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row>
    <row r="393" spans="1:29" ht="12.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row>
    <row r="394" spans="1:29" ht="12.3">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row>
    <row r="395" spans="1:29" ht="12.3">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row>
    <row r="396" spans="1:29" ht="12.3">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row>
    <row r="397" spans="1:29" ht="12.3">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row>
    <row r="398" spans="1:29" ht="12.3">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row>
    <row r="399" spans="1:29" ht="12.3">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row>
    <row r="400" spans="1:29" ht="12.3">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row>
    <row r="401" spans="1:29" ht="12.3">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row>
    <row r="402" spans="1:29" ht="12.3">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row>
    <row r="403" spans="1:29" ht="12.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row>
    <row r="404" spans="1:29" ht="12.3">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row>
    <row r="405" spans="1:29" ht="12.3">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row>
    <row r="406" spans="1:29" ht="12.3">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row>
    <row r="407" spans="1:29" ht="12.3">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row>
    <row r="408" spans="1:29" ht="12.3">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row>
    <row r="409" spans="1:29" ht="12.3">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row>
    <row r="410" spans="1:29" ht="12.3">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row>
    <row r="411" spans="1:29" ht="12.3">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row>
    <row r="412" spans="1:29" ht="12.3">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row>
    <row r="413" spans="1:29" ht="12.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row>
    <row r="414" spans="1:29" ht="12.3">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row>
    <row r="415" spans="1:29" ht="12.3">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row>
    <row r="416" spans="1:29" ht="12.3">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row>
    <row r="417" spans="1:29" ht="12.3">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row>
    <row r="418" spans="1:29" ht="12.3">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row>
    <row r="419" spans="1:29" ht="12.3">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row>
    <row r="420" spans="1:29" ht="12.3">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row>
    <row r="421" spans="1:29" ht="12.3">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row>
    <row r="422" spans="1:29" ht="12.3">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row>
    <row r="423" spans="1:29" ht="1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row>
    <row r="424" spans="1:29" ht="12.3">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row>
    <row r="425" spans="1:29" ht="12.3">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row>
    <row r="426" spans="1:29" ht="12.3">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row>
    <row r="427" spans="1:29" ht="12.3">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row>
    <row r="428" spans="1:29" ht="12.3">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row>
    <row r="429" spans="1:29" ht="12.3">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row>
    <row r="430" spans="1:29" ht="12.3">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row>
    <row r="431" spans="1:29" ht="12.3">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row>
    <row r="432" spans="1:29" ht="12.3">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row>
    <row r="433" spans="1:29" ht="12.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row>
    <row r="434" spans="1:29" ht="12.3">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row>
    <row r="435" spans="1:29" ht="12.3">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row>
    <row r="436" spans="1:29" ht="12.3">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row>
    <row r="437" spans="1:29" ht="12.3">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row>
    <row r="438" spans="1:29" ht="12.3">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row>
    <row r="439" spans="1:29" ht="12.3">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row>
    <row r="440" spans="1:29" ht="12.3">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row>
    <row r="441" spans="1:29" ht="12.3">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row>
    <row r="442" spans="1:29" ht="12.3">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row>
    <row r="443" spans="1:29" ht="12.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row>
    <row r="444" spans="1:29" ht="12.3">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row>
    <row r="445" spans="1:29" ht="12.3">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row>
    <row r="446" spans="1:29" ht="12.3">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row>
    <row r="447" spans="1:29" ht="12.3">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row>
    <row r="448" spans="1:29" ht="12.3">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row>
    <row r="449" spans="1:29" ht="12.3">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row>
    <row r="450" spans="1:29" ht="12.3">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row>
    <row r="451" spans="1:29" ht="12.3">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row>
    <row r="452" spans="1:29" ht="12.3">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row>
    <row r="453" spans="1:29" ht="12.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row>
    <row r="454" spans="1:29" ht="12.3">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row>
    <row r="455" spans="1:29" ht="12.3">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row>
    <row r="456" spans="1:29" ht="12.3">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row>
    <row r="457" spans="1:29" ht="12.3">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row>
    <row r="458" spans="1:29" ht="12.3">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row>
    <row r="459" spans="1:29" ht="12.3">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row>
    <row r="460" spans="1:29" ht="12.3">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row>
    <row r="461" spans="1:29" ht="12.3">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row>
    <row r="462" spans="1:29" ht="12.3">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row>
    <row r="463" spans="1:29" ht="12.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row>
    <row r="464" spans="1:29" ht="12.3">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row>
    <row r="465" spans="1:29" ht="12.3">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row>
    <row r="466" spans="1:29" ht="12.3">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row>
    <row r="467" spans="1:29" ht="12.3">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row>
    <row r="468" spans="1:29" ht="12.3">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row>
    <row r="469" spans="1:29" ht="12.3">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row>
    <row r="470" spans="1:29" ht="12.3">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row>
    <row r="471" spans="1:29" ht="12.3">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row>
    <row r="472" spans="1:29" ht="12.3">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row>
    <row r="473" spans="1:29" ht="12.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row>
    <row r="474" spans="1:29" ht="12.3">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row>
    <row r="475" spans="1:29" ht="12.3">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row>
    <row r="476" spans="1:29" ht="12.3">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row>
    <row r="477" spans="1:29" ht="12.3">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row>
    <row r="478" spans="1:29" ht="12.3">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row>
    <row r="479" spans="1:29" ht="12.3">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row>
    <row r="480" spans="1:29" ht="12.3">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row>
    <row r="481" spans="1:29" ht="12.3">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row>
    <row r="482" spans="1:29" ht="12.3">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row>
    <row r="483" spans="1:29" ht="12.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row>
    <row r="484" spans="1:29" ht="12.3">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row>
    <row r="485" spans="1:29" ht="12.3">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row>
    <row r="486" spans="1:29" ht="12.3">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row>
    <row r="487" spans="1:29" ht="12.3">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row>
    <row r="488" spans="1:29" ht="12.3">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row>
    <row r="489" spans="1:29" ht="12.3">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row>
    <row r="490" spans="1:29" ht="12.3">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row>
    <row r="491" spans="1:29" ht="12.3">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row>
    <row r="492" spans="1:29" ht="12.3">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row>
    <row r="493" spans="1:29" ht="12.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row>
    <row r="494" spans="1:29" ht="12.3">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row>
    <row r="495" spans="1:29" ht="12.3">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row>
    <row r="496" spans="1:29" ht="12.3">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row>
    <row r="497" spans="1:29" ht="12.3">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row>
    <row r="498" spans="1:29" ht="12.3">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row>
    <row r="499" spans="1:29" ht="12.3">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row>
    <row r="500" spans="1:29" ht="12.3">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row>
    <row r="501" spans="1:29" ht="12.3">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row>
    <row r="502" spans="1:29" ht="12.3">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row>
    <row r="503" spans="1:29" ht="12.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row>
    <row r="504" spans="1:29" ht="12.3">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row>
    <row r="505" spans="1:29" ht="12.3">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row>
    <row r="506" spans="1:29" ht="12.3">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row>
    <row r="507" spans="1:29" ht="12.3">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row>
    <row r="508" spans="1:29" ht="12.3">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row>
    <row r="509" spans="1:29" ht="12.3">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row>
    <row r="510" spans="1:29" ht="12.3">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row>
    <row r="511" spans="1:29" ht="12.3">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row>
    <row r="512" spans="1:29" ht="12.3">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row>
    <row r="513" spans="1:29" ht="12.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row>
    <row r="514" spans="1:29" ht="12.3">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row>
    <row r="515" spans="1:29" ht="12.3">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row>
    <row r="516" spans="1:29" ht="12.3">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row>
    <row r="517" spans="1:29" ht="12.3">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row>
    <row r="518" spans="1:29" ht="12.3">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row>
    <row r="519" spans="1:29" ht="12.3">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row>
    <row r="520" spans="1:29" ht="12.3">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row>
    <row r="521" spans="1:29" ht="12.3">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row>
    <row r="522" spans="1:29" ht="12.3">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row>
    <row r="523" spans="1:29" ht="1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row>
    <row r="524" spans="1:29" ht="12.3">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row>
    <row r="525" spans="1:29" ht="12.3">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row>
    <row r="526" spans="1:29" ht="12.3">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row>
    <row r="527" spans="1:29" ht="12.3">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row>
    <row r="528" spans="1:29" ht="12.3">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row>
    <row r="529" spans="1:29" ht="12.3">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row>
    <row r="530" spans="1:29" ht="12.3">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row>
    <row r="531" spans="1:29" ht="12.3">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row>
    <row r="532" spans="1:29" ht="12.3">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row>
    <row r="533" spans="1:29" ht="12.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row>
    <row r="534" spans="1:29" ht="12.3">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row>
    <row r="535" spans="1:29" ht="12.3">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row>
    <row r="536" spans="1:29" ht="12.3">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row>
    <row r="537" spans="1:29" ht="12.3">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row>
    <row r="538" spans="1:29" ht="12.3">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row>
    <row r="539" spans="1:29" ht="12.3">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row>
    <row r="540" spans="1:29" ht="12.3">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row>
    <row r="541" spans="1:29" ht="12.3">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row>
    <row r="542" spans="1:29" ht="12.3">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row>
    <row r="543" spans="1:29" ht="12.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row>
    <row r="544" spans="1:29" ht="12.3">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row>
    <row r="545" spans="1:29" ht="12.3">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row>
    <row r="546" spans="1:29" ht="12.3">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row>
    <row r="547" spans="1:29" ht="12.3">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row>
    <row r="548" spans="1:29" ht="12.3">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row>
    <row r="549" spans="1:29" ht="12.3">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row>
    <row r="550" spans="1:29" ht="12.3">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row>
    <row r="551" spans="1:29" ht="12.3">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row>
    <row r="552" spans="1:29" ht="12.3">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row>
    <row r="553" spans="1:29" ht="12.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row>
    <row r="554" spans="1:29" ht="12.3">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row>
    <row r="555" spans="1:29" ht="12.3">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row>
    <row r="556" spans="1:29" ht="12.3">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row>
    <row r="557" spans="1:29" ht="12.3">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row>
    <row r="558" spans="1:29" ht="12.3">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row>
    <row r="559" spans="1:29" ht="12.3">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row>
    <row r="560" spans="1:29" ht="12.3">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row>
    <row r="561" spans="1:29" ht="12.3">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row>
    <row r="562" spans="1:29" ht="12.3">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row>
    <row r="563" spans="1:29" ht="12.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row>
    <row r="564" spans="1:29" ht="12.3">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row>
    <row r="565" spans="1:29" ht="12.3">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row>
    <row r="566" spans="1:29" ht="12.3">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row>
    <row r="567" spans="1:29" ht="12.3">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row>
    <row r="568" spans="1:29" ht="12.3">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row>
    <row r="569" spans="1:29" ht="12.3">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row>
    <row r="570" spans="1:29" ht="12.3">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row>
    <row r="571" spans="1:29" ht="12.3">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row>
    <row r="572" spans="1:29" ht="12.3">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row>
    <row r="573" spans="1:29" ht="12.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row>
    <row r="574" spans="1:29" ht="12.3">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row>
    <row r="575" spans="1:29" ht="12.3">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row>
    <row r="576" spans="1:29" ht="12.3">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row>
    <row r="577" spans="1:29" ht="12.3">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row>
    <row r="578" spans="1:29" ht="12.3">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row>
    <row r="579" spans="1:29" ht="12.3">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row>
    <row r="580" spans="1:29" ht="12.3">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row>
    <row r="581" spans="1:29" ht="12.3">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row>
    <row r="582" spans="1:29" ht="12.3">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row>
    <row r="583" spans="1:29" ht="12.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row>
    <row r="584" spans="1:29" ht="12.3">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row>
    <row r="585" spans="1:29" ht="12.3">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row>
    <row r="586" spans="1:29" ht="12.3">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row>
    <row r="587" spans="1:29" ht="12.3">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row>
    <row r="588" spans="1:29" ht="12.3">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row>
    <row r="589" spans="1:29" ht="12.3">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row>
    <row r="590" spans="1:29" ht="12.3">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row>
    <row r="591" spans="1:29" ht="12.3">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row>
    <row r="592" spans="1:29" ht="12.3">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row>
    <row r="593" spans="1:29" ht="12.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row>
    <row r="594" spans="1:29" ht="12.3">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row>
    <row r="595" spans="1:29" ht="12.3">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row>
    <row r="596" spans="1:29" ht="12.3">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row>
    <row r="597" spans="1:29" ht="12.3">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row>
    <row r="598" spans="1:29" ht="12.3">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row>
    <row r="599" spans="1:29" ht="12.3">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row>
    <row r="600" spans="1:29" ht="12.3">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row>
    <row r="601" spans="1:29" ht="12.3">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row>
    <row r="602" spans="1:29" ht="12.3">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row>
    <row r="603" spans="1:29" ht="12.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row>
    <row r="604" spans="1:29" ht="12.3">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row>
    <row r="605" spans="1:29" ht="12.3">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row>
    <row r="606" spans="1:29" ht="12.3">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row>
    <row r="607" spans="1:29" ht="12.3">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row>
    <row r="608" spans="1:29" ht="12.3">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row>
    <row r="609" spans="1:29" ht="12.3">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row>
    <row r="610" spans="1:29" ht="12.3">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row>
    <row r="611" spans="1:29" ht="12.3">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row>
    <row r="612" spans="1:29" ht="12.3">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row>
    <row r="613" spans="1:29" ht="12.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row>
    <row r="614" spans="1:29" ht="12.3">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row>
    <row r="615" spans="1:29" ht="12.3">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row>
    <row r="616" spans="1:29" ht="12.3">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row>
    <row r="617" spans="1:29" ht="12.3">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row>
    <row r="618" spans="1:29" ht="12.3">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row>
    <row r="619" spans="1:29" ht="12.3">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row>
    <row r="620" spans="1:29" ht="12.3">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row>
    <row r="621" spans="1:29" ht="12.3">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row>
    <row r="622" spans="1:29" ht="12.3">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row>
    <row r="623" spans="1:29" ht="1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row>
    <row r="624" spans="1:29" ht="12.3">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row>
    <row r="625" spans="1:29" ht="12.3">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row>
    <row r="626" spans="1:29" ht="12.3">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row>
    <row r="627" spans="1:29" ht="12.3">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row>
    <row r="628" spans="1:29" ht="12.3">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row>
    <row r="629" spans="1:29" ht="12.3">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row>
    <row r="630" spans="1:29" ht="12.3">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row>
    <row r="631" spans="1:29" ht="12.3">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row>
    <row r="632" spans="1:29" ht="12.3">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row>
    <row r="633" spans="1:29" ht="12.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row>
    <row r="634" spans="1:29" ht="12.3">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row>
    <row r="635" spans="1:29" ht="12.3">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row>
    <row r="636" spans="1:29" ht="12.3">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row>
    <row r="637" spans="1:29" ht="12.3">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row>
    <row r="638" spans="1:29" ht="12.3">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row>
    <row r="639" spans="1:29" ht="12.3">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row>
    <row r="640" spans="1:29" ht="12.3">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row>
    <row r="641" spans="1:29" ht="12.3">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row>
    <row r="642" spans="1:29" ht="12.3">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row>
    <row r="643" spans="1:29" ht="12.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row>
    <row r="644" spans="1:29" ht="12.3">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row>
    <row r="645" spans="1:29" ht="12.3">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row>
    <row r="646" spans="1:29" ht="12.3">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row>
    <row r="647" spans="1:29" ht="12.3">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row>
    <row r="648" spans="1:29" ht="12.3">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row>
    <row r="649" spans="1:29" ht="12.3">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row>
    <row r="650" spans="1:29" ht="12.3">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row>
    <row r="651" spans="1:29" ht="12.3">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row>
    <row r="652" spans="1:29" ht="12.3">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row>
    <row r="653" spans="1:29" ht="12.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row>
    <row r="654" spans="1:29" ht="12.3">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row>
    <row r="655" spans="1:29" ht="12.3">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row>
    <row r="656" spans="1:29" ht="12.3">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row>
    <row r="657" spans="1:29" ht="12.3">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row>
    <row r="658" spans="1:29" ht="12.3">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row>
    <row r="659" spans="1:29" ht="12.3">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row>
    <row r="660" spans="1:29" ht="12.3">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row>
    <row r="661" spans="1:29" ht="12.3">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row>
    <row r="662" spans="1:29" ht="12.3">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row>
    <row r="663" spans="1:29" ht="12.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row>
    <row r="664" spans="1:29" ht="12.3">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row>
    <row r="665" spans="1:29" ht="12.3">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row>
    <row r="666" spans="1:29" ht="12.3">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row>
    <row r="667" spans="1:29" ht="12.3">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row>
    <row r="668" spans="1:29" ht="12.3">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row>
    <row r="669" spans="1:29" ht="12.3">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row>
    <row r="670" spans="1:29" ht="12.3">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row>
    <row r="671" spans="1:29" ht="12.3">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row>
    <row r="672" spans="1:29" ht="12.3">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row>
    <row r="673" spans="1:29" ht="12.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row>
    <row r="674" spans="1:29" ht="12.3">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row>
    <row r="675" spans="1:29" ht="12.3">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row>
    <row r="676" spans="1:29" ht="12.3">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row>
    <row r="677" spans="1:29" ht="12.3">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row>
    <row r="678" spans="1:29" ht="12.3">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row>
    <row r="679" spans="1:29" ht="12.3">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row>
    <row r="680" spans="1:29" ht="12.3">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row>
    <row r="681" spans="1:29" ht="12.3">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row>
    <row r="682" spans="1:29" ht="12.3">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row>
    <row r="683" spans="1:29" ht="12.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row>
    <row r="684" spans="1:29" ht="12.3">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row>
    <row r="685" spans="1:29" ht="12.3">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row>
    <row r="686" spans="1:29" ht="12.3">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row>
    <row r="687" spans="1:29" ht="12.3">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row>
    <row r="688" spans="1:29" ht="12.3">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row>
    <row r="689" spans="1:29" ht="12.3">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row>
    <row r="690" spans="1:29" ht="12.3">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row>
    <row r="691" spans="1:29" ht="12.3">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row>
    <row r="692" spans="1:29" ht="12.3">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row>
    <row r="693" spans="1:29" ht="12.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row>
    <row r="694" spans="1:29" ht="12.3">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row>
    <row r="695" spans="1:29" ht="12.3">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row>
    <row r="696" spans="1:29" ht="12.3">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row>
    <row r="697" spans="1:29" ht="12.3">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row>
    <row r="698" spans="1:29" ht="12.3">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row>
    <row r="699" spans="1:29" ht="12.3">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row>
    <row r="700" spans="1:29" ht="12.3">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row>
    <row r="701" spans="1:29" ht="12.3">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row>
    <row r="702" spans="1:29" ht="12.3">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row>
    <row r="703" spans="1:29" ht="12.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row>
    <row r="704" spans="1:29" ht="12.3">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row>
    <row r="705" spans="1:29" ht="12.3">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row>
    <row r="706" spans="1:29" ht="12.3">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row>
    <row r="707" spans="1:29" ht="12.3">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row>
    <row r="708" spans="1:29" ht="12.3">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row>
    <row r="709" spans="1:29" ht="12.3">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row>
    <row r="710" spans="1:29" ht="12.3">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row>
    <row r="711" spans="1:29" ht="12.3">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row>
    <row r="712" spans="1:29" ht="12.3">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row>
    <row r="713" spans="1:29" ht="12.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row>
    <row r="714" spans="1:29" ht="12.3">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row>
    <row r="715" spans="1:29" ht="12.3">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row>
    <row r="716" spans="1:29" ht="12.3">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row>
    <row r="717" spans="1:29" ht="12.3">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row>
    <row r="718" spans="1:29" ht="12.3">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row>
    <row r="719" spans="1:29" ht="12.3">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row>
    <row r="720" spans="1:29" ht="12.3">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row>
    <row r="721" spans="1:29" ht="12.3">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row>
    <row r="722" spans="1:29" ht="12.3">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row>
    <row r="723" spans="1:29" ht="1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row>
    <row r="724" spans="1:29" ht="12.3">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row>
    <row r="725" spans="1:29" ht="12.3">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row>
    <row r="726" spans="1:29" ht="12.3">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row>
    <row r="727" spans="1:29" ht="12.3">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row>
    <row r="728" spans="1:29" ht="12.3">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row>
    <row r="729" spans="1:29" ht="12.3">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row>
    <row r="730" spans="1:29" ht="12.3">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row>
    <row r="731" spans="1:29" ht="12.3">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row>
    <row r="732" spans="1:29" ht="12.3">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row>
    <row r="733" spans="1:29" ht="12.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row>
    <row r="734" spans="1:29" ht="12.3">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row>
    <row r="735" spans="1:29" ht="12.3">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row>
    <row r="736" spans="1:29" ht="12.3">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row>
    <row r="737" spans="1:29" ht="12.3">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row>
    <row r="738" spans="1:29" ht="12.3">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row>
    <row r="739" spans="1:29" ht="12.3">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row>
    <row r="740" spans="1:29" ht="12.3">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row>
    <row r="741" spans="1:29" ht="12.3">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row>
    <row r="742" spans="1:29" ht="12.3">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row>
    <row r="743" spans="1:29" ht="12.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row>
    <row r="744" spans="1:29" ht="12.3">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row>
    <row r="745" spans="1:29" ht="12.3">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row>
    <row r="746" spans="1:29" ht="12.3">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row>
    <row r="747" spans="1:29" ht="12.3">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row>
    <row r="748" spans="1:29" ht="12.3">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row>
    <row r="749" spans="1:29" ht="12.3">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row>
    <row r="750" spans="1:29" ht="12.3">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row>
    <row r="751" spans="1:29" ht="12.3">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row>
    <row r="752" spans="1:29" ht="12.3">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row>
    <row r="753" spans="1:29" ht="12.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row>
    <row r="754" spans="1:29" ht="12.3">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row>
    <row r="755" spans="1:29" ht="12.3">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row>
    <row r="756" spans="1:29" ht="12.3">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row>
    <row r="757" spans="1:29" ht="12.3">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row>
    <row r="758" spans="1:29" ht="12.3">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row>
    <row r="759" spans="1:29" ht="12.3">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row>
    <row r="760" spans="1:29" ht="12.3">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row>
    <row r="761" spans="1:29" ht="12.3">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row>
    <row r="762" spans="1:29" ht="12.3">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row>
    <row r="763" spans="1:29" ht="12.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row>
    <row r="764" spans="1:29" ht="12.3">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row>
    <row r="765" spans="1:29" ht="12.3">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row>
    <row r="766" spans="1:29" ht="12.3">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row>
    <row r="767" spans="1:29" ht="12.3">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row>
    <row r="768" spans="1:29" ht="12.3">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row>
    <row r="769" spans="1:29" ht="12.3">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row>
    <row r="770" spans="1:29" ht="12.3">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row>
    <row r="771" spans="1:29" ht="12.3">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row>
    <row r="772" spans="1:29" ht="12.3">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row>
    <row r="773" spans="1:29" ht="12.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row>
    <row r="774" spans="1:29" ht="12.3">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row>
    <row r="775" spans="1:29" ht="12.3">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row>
    <row r="776" spans="1:29" ht="12.3">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row>
    <row r="777" spans="1:29" ht="12.3">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row>
    <row r="778" spans="1:29" ht="12.3">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row>
    <row r="779" spans="1:29" ht="12.3">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row>
    <row r="780" spans="1:29" ht="12.3">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row>
    <row r="781" spans="1:29" ht="12.3">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row>
    <row r="782" spans="1:29" ht="12.3">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row>
    <row r="783" spans="1:29" ht="12.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row>
    <row r="784" spans="1:29" ht="12.3">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row>
    <row r="785" spans="1:29" ht="12.3">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row>
    <row r="786" spans="1:29" ht="12.3">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row>
    <row r="787" spans="1:29" ht="12.3">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row>
    <row r="788" spans="1:29" ht="12.3">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row>
    <row r="789" spans="1:29" ht="12.3">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row>
    <row r="790" spans="1:29" ht="12.3">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row>
    <row r="791" spans="1:29" ht="12.3">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row>
    <row r="792" spans="1:29" ht="12.3">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row>
    <row r="793" spans="1:29" ht="12.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row>
    <row r="794" spans="1:29" ht="12.3">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row>
    <row r="795" spans="1:29" ht="12.3">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row>
    <row r="796" spans="1:29" ht="12.3">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row>
    <row r="797" spans="1:29" ht="12.3">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row>
    <row r="798" spans="1:29" ht="12.3">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row>
    <row r="799" spans="1:29" ht="12.3">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row>
    <row r="800" spans="1:29" ht="12.3">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row>
    <row r="801" spans="1:29" ht="12.3">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row>
    <row r="802" spans="1:29" ht="12.3">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row>
    <row r="803" spans="1:29" ht="12.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row>
    <row r="804" spans="1:29" ht="12.3">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row>
    <row r="805" spans="1:29" ht="12.3">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row>
    <row r="806" spans="1:29" ht="12.3">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row>
    <row r="807" spans="1:29" ht="12.3">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row>
    <row r="808" spans="1:29" ht="12.3">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row>
    <row r="809" spans="1:29" ht="12.3">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row>
    <row r="810" spans="1:29" ht="12.3">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row>
    <row r="811" spans="1:29" ht="12.3">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row>
    <row r="812" spans="1:29" ht="12.3">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row>
    <row r="813" spans="1:29" ht="12.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row>
    <row r="814" spans="1:29" ht="12.3">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row>
    <row r="815" spans="1:29" ht="12.3">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row>
    <row r="816" spans="1:29" ht="12.3">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row>
    <row r="817" spans="1:29" ht="12.3">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row>
    <row r="818" spans="1:29" ht="12.3">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row>
    <row r="819" spans="1:29" ht="12.3">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row>
    <row r="820" spans="1:29" ht="12.3">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row>
    <row r="821" spans="1:29" ht="12.3">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row>
    <row r="822" spans="1:29" ht="12.3">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row>
    <row r="823" spans="1:29" ht="1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row>
    <row r="824" spans="1:29" ht="12.3">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row>
    <row r="825" spans="1:29" ht="12.3">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row>
    <row r="826" spans="1:29" ht="12.3">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row>
    <row r="827" spans="1:29" ht="12.3">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row>
    <row r="828" spans="1:29" ht="12.3">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row>
    <row r="829" spans="1:29" ht="12.3">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row>
    <row r="830" spans="1:29" ht="12.3">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row>
    <row r="831" spans="1:29" ht="12.3">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row>
    <row r="832" spans="1:29" ht="12.3">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row>
    <row r="833" spans="1:29" ht="12.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row>
    <row r="834" spans="1:29" ht="12.3">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row>
    <row r="835" spans="1:29" ht="12.3">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row>
    <row r="836" spans="1:29" ht="12.3">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row>
    <row r="837" spans="1:29" ht="12.3">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row>
    <row r="838" spans="1:29" ht="12.3">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row>
    <row r="839" spans="1:29" ht="12.3">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row>
    <row r="840" spans="1:29" ht="12.3">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row>
    <row r="841" spans="1:29" ht="12.3">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row>
    <row r="842" spans="1:29" ht="12.3">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row>
    <row r="843" spans="1:29" ht="12.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row>
    <row r="844" spans="1:29" ht="12.3">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row>
    <row r="845" spans="1:29" ht="12.3">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row>
    <row r="846" spans="1:29" ht="12.3">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row>
    <row r="847" spans="1:29" ht="12.3">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row>
    <row r="848" spans="1:29" ht="12.3">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row>
    <row r="849" spans="1:29" ht="12.3">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row>
    <row r="850" spans="1:29" ht="12.3">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row>
    <row r="851" spans="1:29" ht="12.3">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row>
    <row r="852" spans="1:29" ht="12.3">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row>
    <row r="853" spans="1:29" ht="12.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row>
    <row r="854" spans="1:29" ht="12.3">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row>
    <row r="855" spans="1:29" ht="12.3">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row>
    <row r="856" spans="1:29" ht="12.3">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row>
    <row r="857" spans="1:29" ht="12.3">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row>
    <row r="858" spans="1:29" ht="12.3">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row>
    <row r="859" spans="1:29" ht="12.3">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row>
    <row r="860" spans="1:29" ht="12.3">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row>
    <row r="861" spans="1:29" ht="12.3">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row>
    <row r="862" spans="1:29" ht="12.3">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row>
    <row r="863" spans="1:29" ht="12.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row>
    <row r="864" spans="1:29" ht="12.3">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row>
    <row r="865" spans="1:29" ht="12.3">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row>
    <row r="866" spans="1:29" ht="12.3">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row>
    <row r="867" spans="1:29" ht="12.3">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row>
    <row r="868" spans="1:29" ht="12.3">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row>
    <row r="869" spans="1:29" ht="12.3">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row>
    <row r="870" spans="1:29" ht="12.3">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row>
    <row r="871" spans="1:29" ht="12.3">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row>
    <row r="872" spans="1:29" ht="12.3">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row>
    <row r="873" spans="1:29" ht="12.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row>
    <row r="874" spans="1:29" ht="12.3">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row>
    <row r="875" spans="1:29" ht="12.3">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row>
    <row r="876" spans="1:29" ht="12.3">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row>
    <row r="877" spans="1:29" ht="12.3">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row>
    <row r="878" spans="1:29" ht="12.3">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row>
    <row r="879" spans="1:29" ht="12.3">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row>
    <row r="880" spans="1:29" ht="12.3">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row>
    <row r="881" spans="1:29" ht="12.3">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row>
    <row r="882" spans="1:29" ht="12.3">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row>
    <row r="883" spans="1:29" ht="12.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row>
    <row r="884" spans="1:29" ht="12.3">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row>
    <row r="885" spans="1:29" ht="12.3">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row>
    <row r="886" spans="1:29" ht="12.3">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row>
    <row r="887" spans="1:29" ht="12.3">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row>
    <row r="888" spans="1:29" ht="12.3">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row>
    <row r="889" spans="1:29" ht="12.3">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row>
    <row r="890" spans="1:29" ht="12.3">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row>
    <row r="891" spans="1:29" ht="12.3">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row>
    <row r="892" spans="1:29" ht="12.3">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row>
    <row r="893" spans="1:29" ht="12.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row>
    <row r="894" spans="1:29" ht="12.3">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row>
    <row r="895" spans="1:29" ht="12.3">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row>
    <row r="896" spans="1:29" ht="12.3">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row>
    <row r="897" spans="1:29" ht="12.3">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row>
    <row r="898" spans="1:29" ht="12.3">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row>
    <row r="899" spans="1:29" ht="12.3">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row>
    <row r="900" spans="1:29" ht="12.3">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row>
    <row r="901" spans="1:29" ht="12.3">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row>
    <row r="902" spans="1:29" ht="12.3">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row>
    <row r="903" spans="1:29" ht="12.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row>
    <row r="904" spans="1:29" ht="12.3">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row>
    <row r="905" spans="1:29" ht="12.3">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row>
    <row r="906" spans="1:29" ht="12.3">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row>
    <row r="907" spans="1:29" ht="12.3">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row>
    <row r="908" spans="1:29" ht="12.3">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row>
    <row r="909" spans="1:29" ht="12.3">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row>
    <row r="910" spans="1:29" ht="12.3">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row>
    <row r="911" spans="1:29" ht="12.3">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row>
    <row r="912" spans="1:29" ht="12.3">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row>
    <row r="913" spans="1:29" ht="12.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row>
    <row r="914" spans="1:29" ht="12.3">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row>
    <row r="915" spans="1:29" ht="12.3">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row>
    <row r="916" spans="1:29" ht="12.3">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row>
    <row r="917" spans="1:29" ht="12.3">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row>
    <row r="918" spans="1:29" ht="12.3">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row>
    <row r="919" spans="1:29" ht="12.3">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row>
    <row r="920" spans="1:29" ht="12.3">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row>
    <row r="921" spans="1:29" ht="12.3">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row>
    <row r="922" spans="1:29" ht="12.3">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row>
    <row r="923" spans="1:29" ht="1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row>
    <row r="924" spans="1:29" ht="12.3">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row>
    <row r="925" spans="1:29" ht="12.3">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row>
    <row r="926" spans="1:29" ht="12.3">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row>
    <row r="927" spans="1:29" ht="12.3">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row>
    <row r="928" spans="1:29" ht="12.3">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row>
    <row r="929" spans="1:29" ht="12.3">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row>
    <row r="930" spans="1:29" ht="12.3">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row>
    <row r="931" spans="1:29" ht="12.3">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row>
    <row r="932" spans="1:29" ht="12.3">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row>
    <row r="933" spans="1:29" ht="12.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row>
    <row r="934" spans="1:29" ht="12.3">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row>
    <row r="935" spans="1:29" ht="12.3">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row>
    <row r="936" spans="1:29" ht="12.3">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row>
    <row r="937" spans="1:29" ht="12.3">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row>
    <row r="938" spans="1:29" ht="12.3">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row>
    <row r="939" spans="1:29" ht="12.3">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row>
    <row r="940" spans="1:29" ht="12.3">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row>
    <row r="941" spans="1:29" ht="12.3">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row>
    <row r="942" spans="1:29" ht="12.3">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row>
    <row r="943" spans="1:29" ht="12.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row>
    <row r="944" spans="1:29" ht="12.3">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row>
    <row r="945" spans="1:29" ht="12.3">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row>
    <row r="946" spans="1:29" ht="12.3">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row>
    <row r="947" spans="1:29" ht="12.3">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row>
    <row r="948" spans="1:29" ht="12.3">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row>
    <row r="949" spans="1:29" ht="12.3">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row>
    <row r="950" spans="1:29" ht="12.3">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row>
    <row r="951" spans="1:29" ht="12.3">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row>
    <row r="952" spans="1:29" ht="12.3">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row>
    <row r="953" spans="1:29" ht="12.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row>
    <row r="954" spans="1:29" ht="12.3">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row>
    <row r="955" spans="1:29" ht="12.3">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row>
    <row r="956" spans="1:29" ht="12.3">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row>
    <row r="957" spans="1:29" ht="12.3">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row>
    <row r="958" spans="1:29" ht="12.3">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row>
    <row r="959" spans="1:29" ht="12.3">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row>
    <row r="960" spans="1:29" ht="12.3">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row>
    <row r="961" spans="1:29" ht="12.3">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row>
    <row r="962" spans="1:29" ht="12.3">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row>
    <row r="963" spans="1:29" ht="12.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row>
    <row r="964" spans="1:29" ht="12.3">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row>
    <row r="965" spans="1:29" ht="12.3">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row>
    <row r="966" spans="1:29" ht="12.3">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row>
    <row r="967" spans="1:29" ht="12.3">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row>
    <row r="968" spans="1:29" ht="12.3">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row>
    <row r="969" spans="1:29" ht="12.3">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row>
    <row r="970" spans="1:29" ht="12.3">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row>
    <row r="971" spans="1:29" ht="12.3">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row>
    <row r="972" spans="1:29" ht="12.3">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row>
    <row r="973" spans="1:29" ht="12.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row>
    <row r="974" spans="1:29" ht="12.3">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row>
    <row r="975" spans="1:29" ht="12.3">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row>
    <row r="976" spans="1:29" ht="12.3">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row>
    <row r="977" spans="1:29" ht="12.3">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row>
    <row r="978" spans="1:29" ht="12.3">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row>
    <row r="979" spans="1:29" ht="12.3">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row>
    <row r="980" spans="1:29" ht="12.3">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row>
    <row r="981" spans="1:29" ht="12.3">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row>
    <row r="982" spans="1:29" ht="12.3">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row>
    <row r="983" spans="1:29" ht="12.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row>
    <row r="984" spans="1:29" ht="12.3">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row>
    <row r="985" spans="1:29" ht="12.3">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row>
    <row r="986" spans="1:29" ht="12.3">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row>
    <row r="987" spans="1:29" ht="12.3">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row>
    <row r="988" spans="1:29" ht="12.3">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row>
    <row r="989" spans="1:29" ht="12.3">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row>
    <row r="990" spans="1:29" ht="12.3">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row>
    <row r="991" spans="1:29" ht="12.3">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row>
    <row r="992" spans="1:29" ht="12.3">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row>
    <row r="993" spans="1:29" ht="12.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row>
    <row r="994" spans="1:29" ht="12.3">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row>
    <row r="995" spans="1:29" ht="12.3">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row>
    <row r="996" spans="1:29" ht="12.3">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row>
    <row r="997" spans="1:29" ht="12.3">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row>
    <row r="998" spans="1:29" ht="12.3">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row>
    <row r="999" spans="1:29" ht="12.3">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row>
    <row r="1000" spans="1:29" ht="12.3">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row>
    <row r="1001" spans="1:29" ht="12.3">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row>
    <row r="1002" spans="1:29" ht="12.3">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c r="AB1002" s="8"/>
      <c r="AC1002" s="8"/>
    </row>
    <row r="1003" spans="1:29" ht="12.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c r="AB1003" s="8"/>
      <c r="AC1003" s="8"/>
    </row>
    <row r="1004" spans="1:29" ht="12.3">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c r="AA1004" s="8"/>
      <c r="AB1004" s="8"/>
      <c r="AC1004" s="8"/>
    </row>
  </sheetData>
  <mergeCells count="2">
    <mergeCell ref="D2:G2"/>
    <mergeCell ref="D29:G2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C1004"/>
  <sheetViews>
    <sheetView workbookViewId="0"/>
  </sheetViews>
  <sheetFormatPr defaultColWidth="12.609375" defaultRowHeight="15.75" customHeight="1"/>
  <cols>
    <col min="1" max="1" width="12.109375" customWidth="1"/>
    <col min="2" max="2" width="3.71875" customWidth="1"/>
    <col min="3" max="3" width="12.88671875" customWidth="1"/>
    <col min="6" max="6" width="7.88671875" customWidth="1"/>
    <col min="7" max="7" width="10.38671875" customWidth="1"/>
    <col min="8" max="8" width="76.5" customWidth="1"/>
    <col min="9" max="9" width="3.609375" customWidth="1"/>
  </cols>
  <sheetData>
    <row r="1" spans="1:29" ht="12.3">
      <c r="A1" s="8"/>
      <c r="B1" s="9"/>
      <c r="C1" s="9"/>
      <c r="D1" s="9"/>
      <c r="E1" s="9"/>
      <c r="F1" s="9"/>
      <c r="G1" s="9"/>
      <c r="H1" s="9"/>
      <c r="I1" s="8"/>
      <c r="J1" s="8"/>
      <c r="K1" s="8"/>
      <c r="L1" s="8"/>
      <c r="M1" s="8"/>
      <c r="N1" s="8"/>
      <c r="O1" s="8"/>
      <c r="P1" s="8"/>
      <c r="Q1" s="8"/>
      <c r="R1" s="8"/>
      <c r="S1" s="8"/>
      <c r="T1" s="8"/>
      <c r="U1" s="8"/>
      <c r="V1" s="8"/>
      <c r="W1" s="8"/>
      <c r="X1" s="8"/>
      <c r="Y1" s="8"/>
      <c r="Z1" s="8"/>
      <c r="AA1" s="8"/>
      <c r="AB1" s="8"/>
      <c r="AC1" s="8"/>
    </row>
    <row r="2" spans="1:29" ht="29.25" customHeight="1">
      <c r="A2" s="8"/>
      <c r="B2" s="56"/>
      <c r="C2" s="13" t="s">
        <v>526</v>
      </c>
      <c r="D2" s="138" t="s">
        <v>142</v>
      </c>
      <c r="E2" s="130"/>
      <c r="F2" s="130"/>
      <c r="G2" s="131"/>
      <c r="H2" s="16"/>
      <c r="I2" s="8"/>
      <c r="J2" s="8"/>
      <c r="K2" s="8"/>
      <c r="L2" s="8"/>
      <c r="M2" s="8"/>
      <c r="N2" s="8"/>
      <c r="O2" s="8"/>
      <c r="P2" s="8"/>
      <c r="Q2" s="8"/>
      <c r="R2" s="8"/>
      <c r="S2" s="8"/>
      <c r="T2" s="8"/>
      <c r="U2" s="8"/>
      <c r="V2" s="8"/>
      <c r="W2" s="8"/>
      <c r="X2" s="8"/>
      <c r="Y2" s="8"/>
      <c r="Z2" s="8"/>
      <c r="AA2" s="8"/>
      <c r="AB2" s="8"/>
      <c r="AC2" s="8"/>
    </row>
    <row r="3" spans="1:29" ht="36.9">
      <c r="A3" s="55"/>
      <c r="B3" s="49" t="s">
        <v>58</v>
      </c>
      <c r="C3" s="12" t="s">
        <v>59</v>
      </c>
      <c r="D3" s="12" t="s">
        <v>143</v>
      </c>
      <c r="E3" s="13" t="s">
        <v>144</v>
      </c>
      <c r="F3" s="13" t="s">
        <v>145</v>
      </c>
      <c r="G3" s="13" t="s">
        <v>146</v>
      </c>
      <c r="H3" s="12" t="s">
        <v>153</v>
      </c>
      <c r="I3" s="8"/>
      <c r="J3" s="8"/>
      <c r="K3" s="8"/>
      <c r="L3" s="8"/>
      <c r="M3" s="8"/>
      <c r="N3" s="8"/>
      <c r="O3" s="8"/>
      <c r="P3" s="8"/>
      <c r="Q3" s="8"/>
      <c r="R3" s="8"/>
      <c r="S3" s="8"/>
      <c r="T3" s="8"/>
      <c r="U3" s="8"/>
      <c r="V3" s="8"/>
      <c r="W3" s="8"/>
      <c r="X3" s="8"/>
      <c r="Y3" s="8"/>
      <c r="Z3" s="8"/>
      <c r="AA3" s="8"/>
      <c r="AB3" s="8"/>
      <c r="AC3" s="8"/>
    </row>
    <row r="4" spans="1:29" ht="12.3">
      <c r="A4" s="58"/>
      <c r="B4" s="50">
        <v>1</v>
      </c>
      <c r="C4" s="16" t="s">
        <v>75</v>
      </c>
      <c r="D4" s="17">
        <v>1.4247000000000001E-6</v>
      </c>
      <c r="E4" s="43">
        <v>9.2477555078029405E-2</v>
      </c>
      <c r="F4" s="99">
        <f t="shared" ref="F4:F27" si="0">E4*100</f>
        <v>9.2477555078029408</v>
      </c>
      <c r="G4" s="33">
        <f t="shared" ref="G4:G27" si="1">E4*1023</f>
        <v>94.604538844824077</v>
      </c>
      <c r="H4" s="16" t="s">
        <v>161</v>
      </c>
      <c r="I4" s="8"/>
      <c r="J4" s="64" t="s">
        <v>162</v>
      </c>
      <c r="K4" s="8"/>
      <c r="L4" s="8"/>
      <c r="M4" s="8"/>
      <c r="N4" s="8"/>
      <c r="O4" s="8"/>
      <c r="P4" s="8"/>
      <c r="Q4" s="8"/>
      <c r="R4" s="8"/>
      <c r="S4" s="8"/>
      <c r="T4" s="8"/>
      <c r="U4" s="8"/>
      <c r="V4" s="8"/>
      <c r="W4" s="8"/>
      <c r="X4" s="8"/>
      <c r="Y4" s="8"/>
      <c r="Z4" s="8"/>
      <c r="AA4" s="8"/>
      <c r="AB4" s="8"/>
      <c r="AC4" s="8"/>
    </row>
    <row r="5" spans="1:29" ht="12.3">
      <c r="A5" s="58"/>
      <c r="B5" s="50">
        <v>2</v>
      </c>
      <c r="C5" s="16" t="s">
        <v>76</v>
      </c>
      <c r="D5" s="17">
        <v>7.0312499999999997E-4</v>
      </c>
      <c r="E5" s="43">
        <v>9.8290163845878006E-2</v>
      </c>
      <c r="F5" s="99">
        <f t="shared" si="0"/>
        <v>9.8290163845878009</v>
      </c>
      <c r="G5" s="33">
        <f t="shared" si="1"/>
        <v>100.5508376143332</v>
      </c>
      <c r="H5" s="16" t="s">
        <v>164</v>
      </c>
      <c r="I5" s="8"/>
      <c r="J5" s="56" t="s">
        <v>165</v>
      </c>
      <c r="K5" s="8"/>
      <c r="L5" s="8"/>
      <c r="M5" s="8"/>
      <c r="N5" s="8"/>
      <c r="O5" s="8"/>
      <c r="P5" s="8"/>
      <c r="Q5" s="8"/>
      <c r="R5" s="8"/>
      <c r="S5" s="8"/>
      <c r="T5" s="8"/>
      <c r="U5" s="8"/>
      <c r="V5" s="8"/>
      <c r="W5" s="8"/>
      <c r="X5" s="8"/>
      <c r="Y5" s="8"/>
      <c r="Z5" s="8"/>
      <c r="AA5" s="8"/>
      <c r="AB5" s="8"/>
      <c r="AC5" s="8"/>
    </row>
    <row r="6" spans="1:29" ht="12.3">
      <c r="A6" s="58"/>
      <c r="B6" s="50">
        <v>3</v>
      </c>
      <c r="C6" s="16" t="s">
        <v>77</v>
      </c>
      <c r="D6" s="17">
        <v>1.4062499999999999E-3</v>
      </c>
      <c r="E6" s="43">
        <v>0.104114574267098</v>
      </c>
      <c r="F6" s="99">
        <f t="shared" si="0"/>
        <v>10.4114574267098</v>
      </c>
      <c r="G6" s="33">
        <f t="shared" si="1"/>
        <v>106.50920947524125</v>
      </c>
      <c r="H6" s="16"/>
      <c r="I6" s="8"/>
      <c r="K6" s="8"/>
      <c r="L6" s="8"/>
      <c r="M6" s="8"/>
      <c r="N6" s="8"/>
      <c r="O6" s="8"/>
      <c r="P6" s="8"/>
      <c r="Q6" s="8"/>
      <c r="R6" s="8"/>
      <c r="S6" s="8"/>
      <c r="T6" s="8"/>
      <c r="U6" s="8"/>
      <c r="V6" s="8"/>
      <c r="W6" s="8"/>
      <c r="X6" s="8"/>
      <c r="Y6" s="8"/>
      <c r="Z6" s="8"/>
      <c r="AA6" s="8"/>
      <c r="AB6" s="8"/>
      <c r="AC6" s="8"/>
    </row>
    <row r="7" spans="1:29" ht="12.3">
      <c r="A7" s="58"/>
      <c r="B7" s="50">
        <v>4</v>
      </c>
      <c r="C7" s="16" t="s">
        <v>78</v>
      </c>
      <c r="D7" s="17">
        <v>2.8124999999999999E-3</v>
      </c>
      <c r="E7" s="43">
        <v>0.11576339510953899</v>
      </c>
      <c r="F7" s="99">
        <f t="shared" si="0"/>
        <v>11.576339510953899</v>
      </c>
      <c r="G7" s="33">
        <f t="shared" si="1"/>
        <v>118.42595319705839</v>
      </c>
      <c r="H7" s="16" t="s">
        <v>527</v>
      </c>
      <c r="I7" s="8"/>
      <c r="J7" s="8" t="s">
        <v>528</v>
      </c>
      <c r="K7" s="8"/>
      <c r="L7" s="8"/>
      <c r="M7" s="8"/>
      <c r="N7" s="8"/>
      <c r="O7" s="8"/>
      <c r="P7" s="8"/>
      <c r="Q7" s="8"/>
      <c r="R7" s="8"/>
      <c r="S7" s="8"/>
      <c r="T7" s="8"/>
      <c r="U7" s="8"/>
      <c r="V7" s="8"/>
      <c r="W7" s="8"/>
      <c r="X7" s="8"/>
      <c r="Y7" s="8"/>
      <c r="Z7" s="8"/>
      <c r="AA7" s="8"/>
      <c r="AB7" s="8"/>
      <c r="AC7" s="8"/>
    </row>
    <row r="8" spans="1:29" ht="12.3">
      <c r="A8" s="58"/>
      <c r="B8" s="50">
        <v>5</v>
      </c>
      <c r="C8" s="16" t="s">
        <v>79</v>
      </c>
      <c r="D8" s="17">
        <v>5.6249999999999998E-3</v>
      </c>
      <c r="E8" s="43">
        <v>0.138912725200705</v>
      </c>
      <c r="F8" s="99">
        <f t="shared" si="0"/>
        <v>13.891272520070499</v>
      </c>
      <c r="G8" s="33">
        <f t="shared" si="1"/>
        <v>142.10771788032122</v>
      </c>
      <c r="H8" s="16"/>
      <c r="I8" s="8"/>
      <c r="J8" s="2" t="s">
        <v>529</v>
      </c>
      <c r="K8" s="8"/>
      <c r="L8" s="8"/>
      <c r="M8" s="8"/>
      <c r="N8" s="8"/>
      <c r="O8" s="8"/>
      <c r="P8" s="8"/>
      <c r="Q8" s="8"/>
      <c r="R8" s="8"/>
      <c r="S8" s="8"/>
      <c r="T8" s="8"/>
      <c r="U8" s="8"/>
      <c r="V8" s="8"/>
      <c r="W8" s="8"/>
      <c r="X8" s="8"/>
      <c r="Y8" s="8"/>
      <c r="Z8" s="8"/>
      <c r="AA8" s="8"/>
      <c r="AB8" s="8"/>
      <c r="AC8" s="8"/>
    </row>
    <row r="9" spans="1:29" ht="12.3">
      <c r="A9" s="58"/>
      <c r="B9" s="50">
        <v>6</v>
      </c>
      <c r="C9" s="16" t="s">
        <v>80</v>
      </c>
      <c r="D9" s="17">
        <v>1.125E-2</v>
      </c>
      <c r="E9" s="43">
        <v>0.174499833345514</v>
      </c>
      <c r="F9" s="99">
        <f t="shared" si="0"/>
        <v>17.449983334551401</v>
      </c>
      <c r="G9" s="33">
        <f t="shared" si="1"/>
        <v>178.51332951246081</v>
      </c>
      <c r="H9" s="16"/>
      <c r="I9" s="8"/>
      <c r="J9" s="8" t="s">
        <v>530</v>
      </c>
      <c r="K9" s="8"/>
      <c r="L9" s="8"/>
      <c r="M9" s="8"/>
      <c r="N9" s="8"/>
      <c r="O9" s="8"/>
      <c r="P9" s="8"/>
      <c r="Q9" s="8"/>
      <c r="R9" s="8"/>
      <c r="S9" s="8"/>
      <c r="T9" s="8"/>
      <c r="U9" s="8"/>
      <c r="V9" s="8"/>
      <c r="W9" s="8"/>
      <c r="X9" s="8"/>
      <c r="Y9" s="8"/>
      <c r="Z9" s="8"/>
      <c r="AA9" s="8"/>
      <c r="AB9" s="8"/>
      <c r="AC9" s="8"/>
    </row>
    <row r="10" spans="1:29" ht="12.3">
      <c r="A10" s="58"/>
      <c r="B10" s="50">
        <v>7</v>
      </c>
      <c r="C10" s="16" t="s">
        <v>81</v>
      </c>
      <c r="D10" s="17">
        <v>2.2499999999999999E-2</v>
      </c>
      <c r="E10" s="43">
        <v>0.21917673757141301</v>
      </c>
      <c r="F10" s="99">
        <f t="shared" si="0"/>
        <v>21.917673757141301</v>
      </c>
      <c r="G10" s="33">
        <f t="shared" si="1"/>
        <v>224.21780253555551</v>
      </c>
      <c r="H10" s="16"/>
      <c r="I10" s="8"/>
      <c r="J10" s="8" t="s">
        <v>531</v>
      </c>
      <c r="K10" s="8"/>
      <c r="L10" s="8"/>
      <c r="M10" s="8"/>
      <c r="N10" s="8"/>
      <c r="O10" s="8"/>
      <c r="P10" s="8"/>
      <c r="Q10" s="8"/>
      <c r="R10" s="8"/>
      <c r="S10" s="8"/>
      <c r="T10" s="8"/>
      <c r="U10" s="8"/>
      <c r="V10" s="8"/>
      <c r="W10" s="8"/>
      <c r="X10" s="8"/>
      <c r="Y10" s="8"/>
      <c r="Z10" s="8"/>
      <c r="AA10" s="8"/>
      <c r="AB10" s="8"/>
      <c r="AC10" s="8"/>
    </row>
    <row r="11" spans="1:29" ht="12.3">
      <c r="A11" s="58"/>
      <c r="B11" s="50">
        <v>8</v>
      </c>
      <c r="C11" s="16" t="s">
        <v>82</v>
      </c>
      <c r="D11" s="17">
        <v>4.4999999999999998E-2</v>
      </c>
      <c r="E11" s="43">
        <v>0.27045281127804199</v>
      </c>
      <c r="F11" s="99">
        <f t="shared" si="0"/>
        <v>27.045281127804198</v>
      </c>
      <c r="G11" s="33">
        <f t="shared" si="1"/>
        <v>276.67322593743694</v>
      </c>
      <c r="H11" s="16"/>
      <c r="I11" s="8"/>
      <c r="J11" s="8" t="s">
        <v>532</v>
      </c>
      <c r="K11" s="8"/>
      <c r="L11" s="8"/>
      <c r="M11" s="8"/>
      <c r="N11" s="8"/>
      <c r="O11" s="8"/>
      <c r="P11" s="8"/>
      <c r="Q11" s="8"/>
      <c r="R11" s="8"/>
      <c r="S11" s="8"/>
      <c r="T11" s="8"/>
      <c r="U11" s="8"/>
      <c r="V11" s="8"/>
      <c r="W11" s="8"/>
      <c r="X11" s="8"/>
      <c r="Y11" s="8"/>
      <c r="Z11" s="8"/>
      <c r="AA11" s="8"/>
      <c r="AB11" s="8"/>
      <c r="AC11" s="8"/>
    </row>
    <row r="12" spans="1:29" ht="12.3">
      <c r="A12" s="58"/>
      <c r="B12" s="50">
        <v>9</v>
      </c>
      <c r="C12" s="16" t="s">
        <v>83</v>
      </c>
      <c r="D12" s="17">
        <v>0.09</v>
      </c>
      <c r="E12" s="43">
        <v>0.325844532554252</v>
      </c>
      <c r="F12" s="99">
        <f t="shared" si="0"/>
        <v>32.584453255425203</v>
      </c>
      <c r="G12" s="33">
        <f t="shared" si="1"/>
        <v>333.3389568029998</v>
      </c>
      <c r="H12" s="16"/>
      <c r="I12" s="8"/>
      <c r="J12" s="8" t="s">
        <v>533</v>
      </c>
      <c r="K12" s="8"/>
      <c r="L12" s="8"/>
      <c r="M12" s="8"/>
      <c r="N12" s="8"/>
      <c r="O12" s="8"/>
      <c r="P12" s="8"/>
      <c r="Q12" s="8"/>
      <c r="R12" s="8"/>
      <c r="S12" s="8"/>
      <c r="T12" s="8"/>
      <c r="U12" s="8"/>
      <c r="V12" s="8"/>
      <c r="W12" s="8"/>
      <c r="X12" s="8"/>
      <c r="Y12" s="8"/>
      <c r="Z12" s="8"/>
      <c r="AA12" s="8"/>
      <c r="AB12" s="8"/>
      <c r="AC12" s="8"/>
    </row>
    <row r="13" spans="1:29" ht="12.3">
      <c r="A13" s="58"/>
      <c r="B13" s="50">
        <v>10</v>
      </c>
      <c r="C13" s="16" t="s">
        <v>84</v>
      </c>
      <c r="D13" s="69">
        <v>0.12727922061357799</v>
      </c>
      <c r="E13" s="43">
        <v>0.35449442076787402</v>
      </c>
      <c r="F13" s="99">
        <f t="shared" si="0"/>
        <v>35.449442076787399</v>
      </c>
      <c r="G13" s="33">
        <f t="shared" si="1"/>
        <v>362.64779244553512</v>
      </c>
      <c r="H13" s="16"/>
      <c r="I13" s="8"/>
      <c r="J13" s="8"/>
      <c r="K13" s="8"/>
      <c r="L13" s="8"/>
      <c r="M13" s="8"/>
      <c r="N13" s="8"/>
      <c r="O13" s="8"/>
      <c r="P13" s="8"/>
      <c r="Q13" s="8"/>
      <c r="R13" s="8"/>
      <c r="S13" s="8"/>
      <c r="T13" s="8"/>
      <c r="U13" s="8"/>
      <c r="V13" s="8"/>
      <c r="W13" s="8"/>
      <c r="X13" s="8"/>
      <c r="Y13" s="8"/>
      <c r="Z13" s="8"/>
      <c r="AA13" s="8"/>
      <c r="AB13" s="8"/>
      <c r="AC13" s="8"/>
    </row>
    <row r="14" spans="1:29" ht="14.4">
      <c r="A14" s="58"/>
      <c r="B14" s="50">
        <v>11</v>
      </c>
      <c r="C14" s="43" t="s">
        <v>85</v>
      </c>
      <c r="D14" s="69">
        <v>0.16794593847662501</v>
      </c>
      <c r="E14" s="43">
        <v>0.37772080081200698</v>
      </c>
      <c r="F14" s="71">
        <f t="shared" si="0"/>
        <v>37.772080081200698</v>
      </c>
      <c r="G14" s="72">
        <f t="shared" si="1"/>
        <v>386.40837923068312</v>
      </c>
      <c r="H14" s="16"/>
      <c r="I14" s="8"/>
      <c r="J14" s="2" t="s">
        <v>534</v>
      </c>
      <c r="K14" s="8"/>
      <c r="L14" s="8"/>
      <c r="M14" s="8"/>
      <c r="N14" s="8"/>
      <c r="O14" s="8"/>
      <c r="P14" s="8"/>
      <c r="Q14" s="8"/>
      <c r="R14" s="8"/>
      <c r="S14" s="8"/>
      <c r="T14" s="8"/>
      <c r="U14" s="8"/>
      <c r="V14" s="8"/>
      <c r="W14" s="8"/>
      <c r="X14" s="8"/>
      <c r="Y14" s="8"/>
      <c r="Z14" s="8"/>
      <c r="AA14" s="8"/>
      <c r="AB14" s="8"/>
      <c r="AC14" s="8"/>
    </row>
    <row r="15" spans="1:29" ht="12.3">
      <c r="A15" s="58"/>
      <c r="B15" s="50">
        <v>12</v>
      </c>
      <c r="C15" s="16" t="s">
        <v>86</v>
      </c>
      <c r="D15" s="17">
        <v>0.18</v>
      </c>
      <c r="E15" s="43">
        <v>0.38356164383561597</v>
      </c>
      <c r="F15" s="99">
        <f t="shared" si="0"/>
        <v>38.356164383561598</v>
      </c>
      <c r="G15" s="33">
        <f t="shared" si="1"/>
        <v>392.38356164383515</v>
      </c>
      <c r="H15" s="16"/>
      <c r="I15" s="8"/>
      <c r="J15" s="2" t="s">
        <v>535</v>
      </c>
      <c r="K15" s="8"/>
      <c r="L15" s="8"/>
      <c r="M15" s="8"/>
      <c r="N15" s="8"/>
      <c r="O15" s="8"/>
      <c r="P15" s="8"/>
      <c r="Q15" s="8"/>
      <c r="R15" s="8"/>
      <c r="S15" s="8"/>
      <c r="T15" s="8"/>
      <c r="U15" s="8"/>
      <c r="V15" s="8"/>
      <c r="W15" s="8"/>
      <c r="X15" s="8"/>
      <c r="Y15" s="8"/>
      <c r="Z15" s="8"/>
      <c r="AA15" s="8"/>
      <c r="AB15" s="8"/>
      <c r="AC15" s="8"/>
    </row>
    <row r="16" spans="1:29" ht="14.4">
      <c r="A16" s="58"/>
      <c r="B16" s="50">
        <v>13</v>
      </c>
      <c r="C16" s="43" t="s">
        <v>87</v>
      </c>
      <c r="D16" s="69">
        <v>0.206765703899466</v>
      </c>
      <c r="E16" s="43">
        <v>0.39527859394056297</v>
      </c>
      <c r="F16" s="71">
        <f t="shared" si="0"/>
        <v>39.5278593940563</v>
      </c>
      <c r="G16" s="72">
        <f t="shared" si="1"/>
        <v>404.3700016011959</v>
      </c>
      <c r="H16" s="16"/>
      <c r="I16" s="8"/>
      <c r="J16" s="8" t="s">
        <v>536</v>
      </c>
      <c r="K16" s="8"/>
      <c r="L16" s="8"/>
      <c r="M16" s="8"/>
      <c r="N16" s="8"/>
      <c r="O16" s="8"/>
      <c r="P16" s="8"/>
      <c r="Q16" s="8"/>
      <c r="R16" s="8"/>
      <c r="S16" s="8"/>
      <c r="T16" s="8"/>
      <c r="U16" s="8"/>
      <c r="V16" s="8"/>
      <c r="W16" s="8"/>
      <c r="X16" s="8"/>
      <c r="Y16" s="8"/>
      <c r="Z16" s="8"/>
      <c r="AA16" s="8"/>
      <c r="AB16" s="8"/>
      <c r="AC16" s="8"/>
    </row>
    <row r="17" spans="1:29" ht="12.3">
      <c r="A17" s="58"/>
      <c r="B17" s="50">
        <v>14</v>
      </c>
      <c r="C17" s="16" t="s">
        <v>88</v>
      </c>
      <c r="D17" s="17">
        <f>0.18*2^0.5</f>
        <v>0.2545584412271571</v>
      </c>
      <c r="E17" s="43">
        <v>0.41293145220836502</v>
      </c>
      <c r="F17" s="99">
        <f t="shared" si="0"/>
        <v>41.2931452208365</v>
      </c>
      <c r="G17" s="33">
        <f t="shared" si="1"/>
        <v>422.42887560915744</v>
      </c>
      <c r="H17" s="16"/>
      <c r="I17" s="8"/>
      <c r="J17" s="8" t="s">
        <v>537</v>
      </c>
      <c r="K17" s="8"/>
      <c r="L17" s="8"/>
      <c r="M17" s="8"/>
      <c r="N17" s="8"/>
      <c r="O17" s="8"/>
      <c r="P17" s="8"/>
      <c r="Q17" s="8"/>
      <c r="R17" s="8"/>
      <c r="S17" s="8"/>
      <c r="T17" s="8"/>
      <c r="U17" s="8"/>
      <c r="V17" s="8"/>
      <c r="W17" s="8"/>
      <c r="X17" s="8"/>
      <c r="Y17" s="8"/>
      <c r="Z17" s="8"/>
      <c r="AA17" s="8"/>
      <c r="AB17" s="8"/>
      <c r="AC17" s="8"/>
    </row>
    <row r="18" spans="1:29" ht="12.3">
      <c r="A18" s="58"/>
      <c r="B18" s="50">
        <v>15</v>
      </c>
      <c r="C18" s="16" t="s">
        <v>89</v>
      </c>
      <c r="D18" s="17">
        <v>0.36</v>
      </c>
      <c r="E18" s="43">
        <v>0.442519088068835</v>
      </c>
      <c r="F18" s="99">
        <f t="shared" si="0"/>
        <v>44.251908806883499</v>
      </c>
      <c r="G18" s="33">
        <f t="shared" si="1"/>
        <v>452.69702709441822</v>
      </c>
      <c r="H18" s="16"/>
      <c r="I18" s="8"/>
      <c r="J18" s="2" t="s">
        <v>538</v>
      </c>
      <c r="K18" s="8"/>
      <c r="L18" s="8"/>
      <c r="M18" s="8"/>
      <c r="N18" s="8"/>
      <c r="O18" s="8"/>
      <c r="P18" s="8"/>
      <c r="Q18" s="8"/>
      <c r="R18" s="8"/>
      <c r="S18" s="8"/>
      <c r="T18" s="8"/>
      <c r="U18" s="8"/>
      <c r="V18" s="8"/>
      <c r="W18" s="8"/>
      <c r="X18" s="8"/>
      <c r="Y18" s="8"/>
      <c r="Z18" s="8"/>
      <c r="AA18" s="8"/>
      <c r="AB18" s="8"/>
      <c r="AC18" s="8"/>
    </row>
    <row r="19" spans="1:29" ht="12.3">
      <c r="A19" s="58"/>
      <c r="B19" s="50">
        <v>16</v>
      </c>
      <c r="C19" s="16" t="s">
        <v>90</v>
      </c>
      <c r="D19" s="17">
        <v>0.72</v>
      </c>
      <c r="E19" s="43">
        <v>0.50211769330431799</v>
      </c>
      <c r="F19" s="99">
        <f t="shared" si="0"/>
        <v>50.2117693304318</v>
      </c>
      <c r="G19" s="33">
        <f t="shared" si="1"/>
        <v>513.66640025031734</v>
      </c>
      <c r="H19" s="16"/>
      <c r="I19" s="8"/>
      <c r="J19" s="8" t="s">
        <v>539</v>
      </c>
      <c r="K19" s="8"/>
      <c r="L19" s="8"/>
      <c r="M19" s="8"/>
      <c r="N19" s="8"/>
      <c r="O19" s="8"/>
      <c r="P19" s="8"/>
      <c r="Q19" s="8"/>
      <c r="R19" s="8"/>
      <c r="S19" s="8"/>
      <c r="T19" s="8"/>
      <c r="U19" s="8"/>
      <c r="V19" s="8"/>
      <c r="W19" s="8"/>
      <c r="X19" s="8"/>
      <c r="Y19" s="8"/>
      <c r="Z19" s="8"/>
      <c r="AA19" s="8"/>
      <c r="AB19" s="8"/>
      <c r="AC19" s="8"/>
    </row>
    <row r="20" spans="1:29" ht="12.3">
      <c r="A20" s="58"/>
      <c r="B20" s="82">
        <v>17</v>
      </c>
      <c r="C20" s="73" t="s">
        <v>91</v>
      </c>
      <c r="D20" s="74">
        <v>0.9</v>
      </c>
      <c r="E20" s="98">
        <v>0.52138352581896996</v>
      </c>
      <c r="F20" s="100">
        <f t="shared" si="0"/>
        <v>52.138352581896996</v>
      </c>
      <c r="G20" s="77">
        <f t="shared" si="1"/>
        <v>533.37534691280632</v>
      </c>
      <c r="H20" s="73" t="s">
        <v>205</v>
      </c>
      <c r="I20" s="8"/>
      <c r="K20" s="8"/>
      <c r="L20" s="8"/>
      <c r="M20" s="8"/>
      <c r="N20" s="8"/>
      <c r="O20" s="8"/>
      <c r="P20" s="8"/>
      <c r="Q20" s="8"/>
      <c r="R20" s="8"/>
      <c r="S20" s="8"/>
      <c r="T20" s="8"/>
      <c r="U20" s="8"/>
      <c r="V20" s="8"/>
      <c r="W20" s="8"/>
      <c r="X20" s="8"/>
      <c r="Y20" s="8"/>
      <c r="Z20" s="8"/>
      <c r="AA20" s="8"/>
      <c r="AB20" s="8"/>
      <c r="AC20" s="8"/>
    </row>
    <row r="21" spans="1:29" ht="12.3">
      <c r="A21" s="58"/>
      <c r="B21" s="50">
        <v>18</v>
      </c>
      <c r="C21" s="16" t="s">
        <v>92</v>
      </c>
      <c r="D21" s="17">
        <v>1.44</v>
      </c>
      <c r="E21" s="43">
        <v>0.56204234382158302</v>
      </c>
      <c r="F21" s="99">
        <f t="shared" si="0"/>
        <v>56.204234382158305</v>
      </c>
      <c r="G21" s="33">
        <f t="shared" si="1"/>
        <v>574.96931772947949</v>
      </c>
      <c r="H21" s="16"/>
      <c r="I21" s="8"/>
      <c r="J21" s="8" t="s">
        <v>540</v>
      </c>
      <c r="K21" s="8"/>
      <c r="L21" s="8"/>
      <c r="M21" s="8"/>
      <c r="N21" s="8"/>
      <c r="O21" s="8"/>
      <c r="P21" s="8"/>
      <c r="Q21" s="8"/>
      <c r="R21" s="8"/>
      <c r="S21" s="8"/>
      <c r="T21" s="8"/>
      <c r="U21" s="8"/>
      <c r="V21" s="8"/>
      <c r="W21" s="8"/>
      <c r="X21" s="8"/>
      <c r="Y21" s="8"/>
      <c r="Z21" s="8"/>
      <c r="AA21" s="8"/>
      <c r="AB21" s="8"/>
      <c r="AC21" s="8"/>
    </row>
    <row r="22" spans="1:29" ht="12.3">
      <c r="A22" s="58"/>
      <c r="B22" s="50">
        <v>19</v>
      </c>
      <c r="C22" s="16" t="s">
        <v>93</v>
      </c>
      <c r="D22" s="17">
        <v>2.88</v>
      </c>
      <c r="E22" s="43">
        <v>0.62213141142899697</v>
      </c>
      <c r="F22" s="99">
        <f t="shared" si="0"/>
        <v>62.213141142899694</v>
      </c>
      <c r="G22" s="33">
        <f t="shared" si="1"/>
        <v>636.4404338918639</v>
      </c>
      <c r="H22" s="16"/>
      <c r="I22" s="8"/>
      <c r="J22" s="2" t="s">
        <v>541</v>
      </c>
      <c r="K22" s="8"/>
      <c r="L22" s="8"/>
      <c r="M22" s="8"/>
      <c r="N22" s="8"/>
      <c r="O22" s="8"/>
      <c r="P22" s="8"/>
      <c r="Q22" s="8"/>
      <c r="R22" s="8"/>
      <c r="S22" s="8"/>
      <c r="T22" s="8"/>
      <c r="U22" s="8"/>
      <c r="V22" s="8"/>
      <c r="W22" s="8"/>
      <c r="X22" s="8"/>
      <c r="Y22" s="8"/>
      <c r="Z22" s="8"/>
      <c r="AA22" s="8"/>
      <c r="AB22" s="8"/>
      <c r="AC22" s="8"/>
    </row>
    <row r="23" spans="1:29" ht="12.3">
      <c r="A23" s="58"/>
      <c r="B23" s="50">
        <v>20</v>
      </c>
      <c r="C23" s="16" t="s">
        <v>94</v>
      </c>
      <c r="D23" s="17">
        <v>5.76</v>
      </c>
      <c r="E23" s="43">
        <v>0.68230303980653995</v>
      </c>
      <c r="F23" s="99">
        <f t="shared" si="0"/>
        <v>68.230303980654</v>
      </c>
      <c r="G23" s="33">
        <f t="shared" si="1"/>
        <v>697.99600972209032</v>
      </c>
      <c r="H23" s="16"/>
      <c r="I23" s="8"/>
      <c r="J23" s="8" t="s">
        <v>542</v>
      </c>
      <c r="K23" s="8"/>
      <c r="L23" s="8"/>
      <c r="M23" s="8"/>
      <c r="N23" s="8"/>
      <c r="O23" s="8"/>
      <c r="P23" s="8"/>
      <c r="Q23" s="8"/>
      <c r="R23" s="8"/>
      <c r="S23" s="8"/>
      <c r="T23" s="8"/>
      <c r="U23" s="8"/>
      <c r="V23" s="8"/>
      <c r="W23" s="8"/>
      <c r="X23" s="8"/>
      <c r="Y23" s="8"/>
      <c r="Z23" s="8"/>
      <c r="AA23" s="8"/>
      <c r="AB23" s="8"/>
      <c r="AC23" s="8"/>
    </row>
    <row r="24" spans="1:29" ht="24.6">
      <c r="A24" s="58"/>
      <c r="B24" s="50">
        <v>21</v>
      </c>
      <c r="C24" s="16" t="s">
        <v>95</v>
      </c>
      <c r="D24" s="17">
        <v>11.52</v>
      </c>
      <c r="E24" s="43">
        <v>0.74251603708218805</v>
      </c>
      <c r="F24" s="99">
        <f t="shared" si="0"/>
        <v>74.251603708218809</v>
      </c>
      <c r="G24" s="33">
        <f t="shared" si="1"/>
        <v>759.5939059350784</v>
      </c>
      <c r="H24" s="101" t="s">
        <v>543</v>
      </c>
      <c r="I24" s="8"/>
      <c r="J24" s="8" t="s">
        <v>544</v>
      </c>
      <c r="K24" s="8"/>
      <c r="L24" s="8"/>
      <c r="M24" s="8"/>
      <c r="N24" s="8"/>
      <c r="O24" s="8"/>
      <c r="P24" s="8"/>
      <c r="Q24" s="8"/>
      <c r="R24" s="8"/>
      <c r="S24" s="8"/>
      <c r="T24" s="8"/>
      <c r="U24" s="8"/>
      <c r="V24" s="8"/>
      <c r="W24" s="8"/>
      <c r="X24" s="8"/>
      <c r="Y24" s="8"/>
      <c r="Z24" s="8"/>
      <c r="AA24" s="8"/>
      <c r="AB24" s="8"/>
      <c r="AC24" s="8"/>
    </row>
    <row r="25" spans="1:29" ht="12.3">
      <c r="A25" s="58"/>
      <c r="B25" s="50">
        <v>22</v>
      </c>
      <c r="C25" s="16" t="s">
        <v>96</v>
      </c>
      <c r="D25" s="17">
        <v>23.04</v>
      </c>
      <c r="E25" s="43">
        <v>0.80274974099257301</v>
      </c>
      <c r="F25" s="99">
        <f t="shared" si="0"/>
        <v>80.274974099257307</v>
      </c>
      <c r="G25" s="33">
        <f t="shared" si="1"/>
        <v>821.2129850354022</v>
      </c>
      <c r="H25" s="16"/>
      <c r="I25" s="8"/>
      <c r="J25" s="8" t="s">
        <v>545</v>
      </c>
      <c r="K25" s="8"/>
      <c r="L25" s="8"/>
      <c r="M25" s="8"/>
      <c r="N25" s="8"/>
      <c r="O25" s="8"/>
      <c r="P25" s="8"/>
      <c r="Q25" s="8"/>
      <c r="R25" s="8"/>
      <c r="S25" s="8"/>
      <c r="T25" s="8"/>
      <c r="U25" s="8"/>
      <c r="V25" s="8"/>
      <c r="W25" s="8"/>
      <c r="X25" s="8"/>
      <c r="Y25" s="8"/>
      <c r="Z25" s="8"/>
      <c r="AA25" s="8"/>
      <c r="AB25" s="8"/>
      <c r="AC25" s="8"/>
    </row>
    <row r="26" spans="1:29" ht="12.3">
      <c r="A26" s="58"/>
      <c r="B26" s="50">
        <v>23</v>
      </c>
      <c r="C26" s="16" t="s">
        <v>97</v>
      </c>
      <c r="D26" s="17">
        <v>46.08</v>
      </c>
      <c r="E26" s="43">
        <v>0.86299380377394697</v>
      </c>
      <c r="F26" s="99">
        <f t="shared" si="0"/>
        <v>86.299380377394698</v>
      </c>
      <c r="G26" s="33">
        <f t="shared" si="1"/>
        <v>882.84266126074772</v>
      </c>
      <c r="H26" s="16"/>
      <c r="I26" s="8"/>
      <c r="J26" s="2" t="s">
        <v>546</v>
      </c>
      <c r="K26" s="8"/>
      <c r="L26" s="8"/>
      <c r="M26" s="8"/>
      <c r="N26" s="8"/>
      <c r="O26" s="8"/>
      <c r="P26" s="8"/>
      <c r="Q26" s="8"/>
      <c r="R26" s="8"/>
      <c r="S26" s="8"/>
      <c r="T26" s="8"/>
      <c r="U26" s="8"/>
      <c r="V26" s="8"/>
      <c r="W26" s="8"/>
      <c r="X26" s="8"/>
      <c r="Y26" s="8"/>
      <c r="Z26" s="8"/>
      <c r="AA26" s="8"/>
      <c r="AB26" s="8"/>
      <c r="AC26" s="8"/>
    </row>
    <row r="27" spans="1:29" ht="12.3">
      <c r="A27" s="58"/>
      <c r="B27" s="50">
        <v>24</v>
      </c>
      <c r="C27" s="16" t="s">
        <v>98</v>
      </c>
      <c r="D27" s="5">
        <f>0.18*2^9</f>
        <v>92.16</v>
      </c>
      <c r="E27" s="43">
        <v>0.92324304738012197</v>
      </c>
      <c r="F27" s="99">
        <f t="shared" si="0"/>
        <v>92.324304738012202</v>
      </c>
      <c r="G27" s="33">
        <f t="shared" si="1"/>
        <v>944.47763746986482</v>
      </c>
      <c r="H27" s="43"/>
      <c r="I27" s="8"/>
      <c r="K27" s="8"/>
      <c r="L27" s="8"/>
      <c r="M27" s="8"/>
      <c r="N27" s="8"/>
      <c r="O27" s="8"/>
      <c r="P27" s="8"/>
      <c r="Q27" s="8"/>
      <c r="R27" s="8"/>
      <c r="S27" s="8"/>
      <c r="T27" s="8"/>
      <c r="U27" s="8"/>
      <c r="V27" s="8"/>
      <c r="W27" s="8"/>
      <c r="X27" s="8"/>
      <c r="Y27" s="8"/>
      <c r="Z27" s="8"/>
      <c r="AA27" s="8"/>
      <c r="AB27" s="8"/>
      <c r="AC27" s="8"/>
    </row>
    <row r="28" spans="1:29" ht="12.3">
      <c r="A28" s="81"/>
      <c r="B28" s="81"/>
      <c r="C28" s="81"/>
      <c r="D28" s="81"/>
      <c r="E28" s="81"/>
      <c r="F28" s="81"/>
      <c r="G28" s="81"/>
      <c r="H28" s="81"/>
      <c r="I28" s="81"/>
      <c r="J28" s="81"/>
      <c r="K28" s="81"/>
      <c r="L28" s="81"/>
      <c r="M28" s="81"/>
      <c r="N28" s="81"/>
      <c r="O28" s="81"/>
      <c r="P28" s="81"/>
      <c r="Q28" s="81"/>
      <c r="R28" s="81"/>
      <c r="S28" s="81"/>
      <c r="T28" s="81"/>
      <c r="U28" s="81"/>
      <c r="V28" s="81"/>
      <c r="W28" s="81"/>
      <c r="X28" s="81"/>
      <c r="Y28" s="81"/>
      <c r="Z28" s="81"/>
      <c r="AA28" s="81"/>
      <c r="AB28" s="81"/>
      <c r="AC28" s="81"/>
    </row>
    <row r="29" spans="1:29" ht="12.3">
      <c r="A29" s="8"/>
      <c r="B29" s="43"/>
      <c r="C29" s="13" t="s">
        <v>526</v>
      </c>
      <c r="D29" s="135" t="s">
        <v>142</v>
      </c>
      <c r="E29" s="133"/>
      <c r="F29" s="133"/>
      <c r="G29" s="134"/>
      <c r="H29" s="41" t="s">
        <v>228</v>
      </c>
      <c r="I29" s="8"/>
      <c r="J29" s="8"/>
      <c r="K29" s="8"/>
      <c r="L29" s="8"/>
      <c r="M29" s="8"/>
      <c r="N29" s="8"/>
      <c r="O29" s="8"/>
      <c r="P29" s="8"/>
      <c r="Q29" s="8"/>
      <c r="R29" s="8"/>
      <c r="S29" s="8"/>
      <c r="T29" s="8"/>
      <c r="U29" s="8"/>
      <c r="V29" s="8"/>
      <c r="W29" s="8"/>
      <c r="X29" s="8"/>
      <c r="Y29" s="8"/>
      <c r="Z29" s="8"/>
      <c r="AA29" s="8"/>
      <c r="AB29" s="8"/>
      <c r="AC29" s="8"/>
    </row>
    <row r="30" spans="1:29" ht="36.9">
      <c r="A30" s="8"/>
      <c r="B30" s="41" t="s">
        <v>58</v>
      </c>
      <c r="C30" s="41" t="s">
        <v>59</v>
      </c>
      <c r="D30" s="41" t="s">
        <v>143</v>
      </c>
      <c r="E30" s="83" t="s">
        <v>144</v>
      </c>
      <c r="F30" s="83" t="s">
        <v>145</v>
      </c>
      <c r="G30" s="83" t="s">
        <v>146</v>
      </c>
      <c r="H30" s="43"/>
      <c r="I30" s="8"/>
      <c r="J30" s="8"/>
      <c r="K30" s="8"/>
      <c r="L30" s="8"/>
      <c r="M30" s="8"/>
      <c r="N30" s="8"/>
      <c r="O30" s="8"/>
      <c r="P30" s="8"/>
      <c r="Q30" s="8"/>
      <c r="R30" s="8"/>
      <c r="S30" s="8"/>
      <c r="T30" s="8"/>
      <c r="U30" s="8"/>
      <c r="V30" s="8"/>
      <c r="W30" s="8"/>
      <c r="X30" s="8"/>
      <c r="Y30" s="8"/>
      <c r="Z30" s="8"/>
      <c r="AA30" s="8"/>
      <c r="AB30" s="8"/>
      <c r="AC30" s="8"/>
    </row>
    <row r="31" spans="1:29" ht="14.4">
      <c r="A31" s="58"/>
      <c r="B31" s="69">
        <v>1</v>
      </c>
      <c r="C31" s="43" t="s">
        <v>229</v>
      </c>
      <c r="D31" s="69">
        <v>7.0312499999999997E-4</v>
      </c>
      <c r="E31" s="43">
        <v>9.8290163845878006E-2</v>
      </c>
      <c r="F31" s="71">
        <f t="shared" ref="F31:F217" si="2">E31*100</f>
        <v>9.8290163845878009</v>
      </c>
      <c r="G31" s="84">
        <f t="shared" ref="G31:G217" si="3">E31*1023</f>
        <v>100.5508376143332</v>
      </c>
      <c r="H31" s="43"/>
      <c r="I31" s="8"/>
      <c r="J31" s="8"/>
      <c r="K31" s="8"/>
      <c r="L31" s="8"/>
      <c r="M31" s="8"/>
      <c r="N31" s="8"/>
      <c r="O31" s="8"/>
      <c r="P31" s="8"/>
      <c r="Q31" s="8"/>
      <c r="R31" s="8"/>
      <c r="S31" s="8"/>
      <c r="T31" s="8"/>
      <c r="U31" s="8"/>
      <c r="V31" s="8"/>
      <c r="W31" s="8"/>
      <c r="X31" s="8"/>
      <c r="Y31" s="8"/>
      <c r="Z31" s="8"/>
      <c r="AA31" s="8"/>
      <c r="AB31" s="8"/>
      <c r="AC31" s="8"/>
    </row>
    <row r="32" spans="1:29" ht="14.4">
      <c r="A32" s="58"/>
      <c r="B32" s="69">
        <v>2</v>
      </c>
      <c r="C32" s="43" t="s">
        <v>230</v>
      </c>
      <c r="D32" s="69">
        <v>7.5359071584583004E-4</v>
      </c>
      <c r="E32" s="43">
        <v>9.8708201948661797E-2</v>
      </c>
      <c r="F32" s="71">
        <f t="shared" si="2"/>
        <v>9.8708201948661802</v>
      </c>
      <c r="G32" s="84">
        <f t="shared" si="3"/>
        <v>100.97849059348101</v>
      </c>
      <c r="H32" s="43"/>
      <c r="I32" s="8"/>
      <c r="J32" s="8"/>
      <c r="K32" s="8"/>
      <c r="L32" s="8"/>
      <c r="M32" s="8"/>
      <c r="N32" s="8"/>
      <c r="O32" s="8"/>
      <c r="P32" s="8"/>
      <c r="Q32" s="8"/>
      <c r="R32" s="8"/>
      <c r="S32" s="8"/>
      <c r="T32" s="8"/>
      <c r="U32" s="8"/>
      <c r="V32" s="8"/>
      <c r="W32" s="8"/>
      <c r="X32" s="8"/>
      <c r="Y32" s="8"/>
      <c r="Z32" s="8"/>
      <c r="AA32" s="8"/>
      <c r="AB32" s="8"/>
      <c r="AC32" s="8"/>
    </row>
    <row r="33" spans="1:29" ht="14.4">
      <c r="A33" s="58"/>
      <c r="B33" s="69">
        <v>3</v>
      </c>
      <c r="C33" s="43" t="s">
        <v>231</v>
      </c>
      <c r="D33" s="69">
        <v>8.0767853085729003E-4</v>
      </c>
      <c r="E33" s="43">
        <v>9.9156244094694895E-2</v>
      </c>
      <c r="F33" s="71">
        <f t="shared" si="2"/>
        <v>9.9156244094694888</v>
      </c>
      <c r="G33" s="84">
        <f t="shared" si="3"/>
        <v>101.43683770887287</v>
      </c>
      <c r="H33" s="43"/>
      <c r="I33" s="8"/>
      <c r="J33" s="8"/>
      <c r="K33" s="8"/>
      <c r="L33" s="8"/>
      <c r="M33" s="8"/>
      <c r="N33" s="8"/>
      <c r="O33" s="8"/>
      <c r="P33" s="8"/>
      <c r="Q33" s="8"/>
      <c r="R33" s="8"/>
      <c r="S33" s="8"/>
      <c r="T33" s="8"/>
      <c r="U33" s="8"/>
      <c r="V33" s="8"/>
      <c r="W33" s="8"/>
      <c r="X33" s="8"/>
      <c r="Y33" s="8"/>
      <c r="Z33" s="8"/>
      <c r="AA33" s="8"/>
      <c r="AB33" s="8"/>
      <c r="AC33" s="8"/>
    </row>
    <row r="34" spans="1:29" ht="14.4">
      <c r="A34" s="58"/>
      <c r="B34" s="69">
        <v>4</v>
      </c>
      <c r="C34" s="43" t="s">
        <v>232</v>
      </c>
      <c r="D34" s="69">
        <v>8.6564841563314401E-4</v>
      </c>
      <c r="E34" s="43">
        <v>9.9636443775496505E-2</v>
      </c>
      <c r="F34" s="71">
        <f t="shared" si="2"/>
        <v>9.9636443775496506</v>
      </c>
      <c r="G34" s="84">
        <f t="shared" si="3"/>
        <v>101.92808198233293</v>
      </c>
      <c r="H34" s="43"/>
      <c r="I34" s="8"/>
      <c r="J34" s="8"/>
      <c r="K34" s="8"/>
      <c r="L34" s="8"/>
      <c r="M34" s="8"/>
      <c r="N34" s="8"/>
      <c r="O34" s="8"/>
      <c r="P34" s="8"/>
      <c r="Q34" s="8"/>
      <c r="R34" s="8"/>
      <c r="S34" s="8"/>
      <c r="T34" s="8"/>
      <c r="U34" s="8"/>
      <c r="V34" s="8"/>
      <c r="W34" s="8"/>
      <c r="X34" s="8"/>
      <c r="Y34" s="8"/>
      <c r="Z34" s="8"/>
      <c r="AA34" s="8"/>
      <c r="AB34" s="8"/>
      <c r="AC34" s="8"/>
    </row>
    <row r="35" spans="1:29" ht="14.4">
      <c r="A35" s="58"/>
      <c r="B35" s="69">
        <v>5</v>
      </c>
      <c r="C35" s="43" t="s">
        <v>233</v>
      </c>
      <c r="D35" s="69">
        <v>9.2777899976219098E-4</v>
      </c>
      <c r="E35" s="43">
        <v>0.100151109051359</v>
      </c>
      <c r="F35" s="71">
        <f t="shared" si="2"/>
        <v>10.0151109051359</v>
      </c>
      <c r="G35" s="84">
        <f t="shared" si="3"/>
        <v>102.45458455954027</v>
      </c>
      <c r="H35" s="43"/>
      <c r="I35" s="8"/>
      <c r="J35" s="8"/>
      <c r="K35" s="8"/>
      <c r="L35" s="8"/>
      <c r="M35" s="8"/>
      <c r="N35" s="8"/>
      <c r="O35" s="8"/>
      <c r="P35" s="8"/>
      <c r="Q35" s="8"/>
      <c r="R35" s="8"/>
      <c r="S35" s="8"/>
      <c r="T35" s="8"/>
      <c r="U35" s="8"/>
      <c r="V35" s="8"/>
      <c r="W35" s="8"/>
      <c r="X35" s="8"/>
      <c r="Y35" s="8"/>
      <c r="Z35" s="8"/>
      <c r="AA35" s="8"/>
      <c r="AB35" s="8"/>
      <c r="AC35" s="8"/>
    </row>
    <row r="36" spans="1:29" ht="14.4">
      <c r="A36" s="58"/>
      <c r="B36" s="69">
        <v>6</v>
      </c>
      <c r="C36" s="43" t="s">
        <v>234</v>
      </c>
      <c r="D36" s="69">
        <v>9.9436891104358197E-4</v>
      </c>
      <c r="E36" s="43">
        <v>0.10070271363481299</v>
      </c>
      <c r="F36" s="71">
        <f t="shared" si="2"/>
        <v>10.0702713634813</v>
      </c>
      <c r="G36" s="84">
        <f t="shared" si="3"/>
        <v>103.01887604841369</v>
      </c>
      <c r="H36" s="43"/>
      <c r="I36" s="8"/>
      <c r="J36" s="8"/>
      <c r="K36" s="8"/>
      <c r="L36" s="8"/>
      <c r="M36" s="8"/>
      <c r="N36" s="8"/>
      <c r="O36" s="8"/>
      <c r="P36" s="8"/>
      <c r="Q36" s="8"/>
      <c r="R36" s="8"/>
      <c r="S36" s="8"/>
      <c r="T36" s="8"/>
      <c r="U36" s="8"/>
      <c r="V36" s="8"/>
      <c r="W36" s="8"/>
      <c r="X36" s="8"/>
      <c r="Y36" s="8"/>
      <c r="Z36" s="8"/>
      <c r="AA36" s="8"/>
      <c r="AB36" s="8"/>
      <c r="AC36" s="8"/>
    </row>
    <row r="37" spans="1:29" ht="14.4">
      <c r="A37" s="58"/>
      <c r="B37" s="69">
        <v>7</v>
      </c>
      <c r="C37" s="43" t="s">
        <v>235</v>
      </c>
      <c r="D37" s="69">
        <v>1.06573821082762E-3</v>
      </c>
      <c r="E37" s="43">
        <v>0.101293908791685</v>
      </c>
      <c r="F37" s="71">
        <f t="shared" si="2"/>
        <v>10.129390879168501</v>
      </c>
      <c r="G37" s="84">
        <f t="shared" si="3"/>
        <v>103.62366869389375</v>
      </c>
      <c r="H37" s="43"/>
      <c r="I37" s="8"/>
      <c r="J37" s="8"/>
      <c r="K37" s="8"/>
      <c r="L37" s="8"/>
      <c r="M37" s="8"/>
      <c r="N37" s="8"/>
      <c r="O37" s="8"/>
      <c r="P37" s="8"/>
      <c r="Q37" s="8"/>
      <c r="R37" s="8"/>
      <c r="S37" s="8"/>
      <c r="T37" s="8"/>
      <c r="U37" s="8"/>
      <c r="V37" s="8"/>
      <c r="W37" s="8"/>
      <c r="X37" s="8"/>
      <c r="Y37" s="8"/>
      <c r="Z37" s="8"/>
      <c r="AA37" s="8"/>
      <c r="AB37" s="8"/>
      <c r="AC37" s="8"/>
    </row>
    <row r="38" spans="1:29" ht="14.4">
      <c r="A38" s="58"/>
      <c r="B38" s="69">
        <v>8</v>
      </c>
      <c r="C38" s="43" t="s">
        <v>236</v>
      </c>
      <c r="D38" s="69">
        <v>1.1422299323759499E-3</v>
      </c>
      <c r="E38" s="43">
        <v>0.10192753606554</v>
      </c>
      <c r="F38" s="71">
        <f t="shared" si="2"/>
        <v>10.192753606554</v>
      </c>
      <c r="G38" s="84">
        <f t="shared" si="3"/>
        <v>104.27186939504742</v>
      </c>
      <c r="H38" s="43"/>
      <c r="I38" s="8"/>
      <c r="J38" s="8"/>
      <c r="K38" s="8"/>
      <c r="L38" s="8"/>
      <c r="M38" s="8"/>
      <c r="N38" s="8"/>
      <c r="O38" s="8"/>
      <c r="P38" s="8"/>
      <c r="Q38" s="8"/>
      <c r="R38" s="8"/>
      <c r="S38" s="8"/>
      <c r="T38" s="8"/>
      <c r="U38" s="8"/>
      <c r="V38" s="8"/>
      <c r="W38" s="8"/>
      <c r="X38" s="8"/>
      <c r="Y38" s="8"/>
      <c r="Z38" s="8"/>
      <c r="AA38" s="8"/>
      <c r="AB38" s="8"/>
      <c r="AC38" s="8"/>
    </row>
    <row r="39" spans="1:29" ht="14.4">
      <c r="A39" s="58"/>
      <c r="B39" s="69">
        <v>9</v>
      </c>
      <c r="C39" s="43" t="s">
        <v>237</v>
      </c>
      <c r="D39" s="69">
        <v>1.22421172963517E-3</v>
      </c>
      <c r="E39" s="43">
        <v>0.102606640973802</v>
      </c>
      <c r="F39" s="71">
        <f t="shared" si="2"/>
        <v>10.2606640973802</v>
      </c>
      <c r="G39" s="84">
        <f t="shared" si="3"/>
        <v>104.96659371619944</v>
      </c>
      <c r="H39" s="43"/>
      <c r="I39" s="8"/>
      <c r="J39" s="8"/>
      <c r="K39" s="8"/>
      <c r="L39" s="8"/>
      <c r="M39" s="8"/>
      <c r="N39" s="8"/>
      <c r="O39" s="8"/>
      <c r="P39" s="8"/>
      <c r="Q39" s="8"/>
      <c r="R39" s="8"/>
      <c r="S39" s="8"/>
      <c r="T39" s="8"/>
      <c r="U39" s="8"/>
      <c r="V39" s="8"/>
      <c r="W39" s="8"/>
      <c r="X39" s="8"/>
      <c r="Y39" s="8"/>
      <c r="Z39" s="8"/>
      <c r="AA39" s="8"/>
      <c r="AB39" s="8"/>
      <c r="AC39" s="8"/>
    </row>
    <row r="40" spans="1:29" ht="14.4">
      <c r="A40" s="58"/>
      <c r="B40" s="69">
        <v>10</v>
      </c>
      <c r="C40" s="43" t="s">
        <v>238</v>
      </c>
      <c r="D40" s="69">
        <v>1.31207764434863E-3</v>
      </c>
      <c r="E40" s="43">
        <v>0.103334487580268</v>
      </c>
      <c r="F40" s="71">
        <f t="shared" si="2"/>
        <v>10.333448758026801</v>
      </c>
      <c r="G40" s="84">
        <f t="shared" si="3"/>
        <v>105.71118079461417</v>
      </c>
      <c r="H40" s="43"/>
      <c r="I40" s="8"/>
      <c r="J40" s="8"/>
      <c r="K40" s="8"/>
      <c r="L40" s="8"/>
      <c r="M40" s="8"/>
      <c r="N40" s="8"/>
      <c r="O40" s="8"/>
      <c r="P40" s="8"/>
      <c r="Q40" s="8"/>
      <c r="R40" s="8"/>
      <c r="S40" s="8"/>
      <c r="T40" s="8"/>
      <c r="U40" s="8"/>
      <c r="V40" s="8"/>
      <c r="W40" s="8"/>
      <c r="X40" s="8"/>
      <c r="Y40" s="8"/>
      <c r="Z40" s="8"/>
      <c r="AA40" s="8"/>
      <c r="AB40" s="8"/>
      <c r="AC40" s="8"/>
    </row>
    <row r="41" spans="1:29" ht="14.4">
      <c r="A41" s="58"/>
      <c r="B41" s="69">
        <v>11</v>
      </c>
      <c r="C41" s="43" t="s">
        <v>239</v>
      </c>
      <c r="D41" s="69">
        <v>1.4062499999999999E-3</v>
      </c>
      <c r="E41" s="43">
        <v>0.104114574267098</v>
      </c>
      <c r="F41" s="71">
        <f t="shared" si="2"/>
        <v>10.4114574267098</v>
      </c>
      <c r="G41" s="84">
        <f t="shared" si="3"/>
        <v>106.50920947524125</v>
      </c>
      <c r="H41" s="43"/>
      <c r="I41" s="8"/>
      <c r="J41" s="8"/>
      <c r="K41" s="8"/>
      <c r="L41" s="8"/>
      <c r="M41" s="8"/>
      <c r="N41" s="8"/>
      <c r="O41" s="8"/>
      <c r="P41" s="8"/>
      <c r="Q41" s="8"/>
      <c r="R41" s="8"/>
      <c r="S41" s="8"/>
      <c r="T41" s="8"/>
      <c r="U41" s="8"/>
      <c r="V41" s="8"/>
      <c r="W41" s="8"/>
      <c r="X41" s="8"/>
      <c r="Y41" s="8"/>
      <c r="Z41" s="8"/>
      <c r="AA41" s="8"/>
      <c r="AB41" s="8"/>
      <c r="AC41" s="8"/>
    </row>
    <row r="42" spans="1:29" ht="14.4">
      <c r="A42" s="58"/>
      <c r="B42" s="69">
        <v>12</v>
      </c>
      <c r="C42" s="43" t="s">
        <v>240</v>
      </c>
      <c r="D42" s="69">
        <v>1.5071814316916601E-3</v>
      </c>
      <c r="E42" s="43">
        <v>0.104950650475979</v>
      </c>
      <c r="F42" s="71">
        <f t="shared" si="2"/>
        <v>10.495065047597899</v>
      </c>
      <c r="G42" s="84">
        <f t="shared" si="3"/>
        <v>107.36451543692651</v>
      </c>
      <c r="H42" s="43"/>
      <c r="I42" s="8"/>
      <c r="J42" s="8"/>
      <c r="K42" s="8"/>
      <c r="L42" s="8"/>
      <c r="M42" s="8"/>
      <c r="N42" s="8"/>
      <c r="O42" s="8"/>
      <c r="P42" s="8"/>
      <c r="Q42" s="8"/>
      <c r="R42" s="8"/>
      <c r="S42" s="8"/>
      <c r="T42" s="8"/>
      <c r="U42" s="8"/>
      <c r="V42" s="8"/>
      <c r="W42" s="8"/>
      <c r="X42" s="8"/>
      <c r="Y42" s="8"/>
      <c r="Z42" s="8"/>
      <c r="AA42" s="8"/>
      <c r="AB42" s="8"/>
      <c r="AC42" s="8"/>
    </row>
    <row r="43" spans="1:29" ht="14.4">
      <c r="A43" s="58"/>
      <c r="B43" s="69">
        <v>13</v>
      </c>
      <c r="C43" s="43" t="s">
        <v>241</v>
      </c>
      <c r="D43" s="69">
        <v>1.6153570617145801E-3</v>
      </c>
      <c r="E43" s="43">
        <v>0.10584673476638801</v>
      </c>
      <c r="F43" s="71">
        <f t="shared" si="2"/>
        <v>10.5846734766388</v>
      </c>
      <c r="G43" s="84">
        <f t="shared" si="3"/>
        <v>108.28120966601493</v>
      </c>
      <c r="H43" s="43"/>
      <c r="I43" s="8"/>
      <c r="J43" s="8"/>
      <c r="K43" s="8"/>
      <c r="L43" s="8"/>
      <c r="M43" s="8"/>
      <c r="N43" s="8"/>
      <c r="O43" s="8"/>
      <c r="P43" s="8"/>
      <c r="Q43" s="8"/>
      <c r="R43" s="8"/>
      <c r="S43" s="8"/>
      <c r="T43" s="8"/>
      <c r="U43" s="8"/>
      <c r="V43" s="8"/>
      <c r="W43" s="8"/>
      <c r="X43" s="8"/>
      <c r="Y43" s="8"/>
      <c r="Z43" s="8"/>
      <c r="AA43" s="8"/>
      <c r="AB43" s="8"/>
      <c r="AC43" s="8"/>
    </row>
    <row r="44" spans="1:29" ht="14.4">
      <c r="A44" s="58"/>
      <c r="B44" s="69">
        <v>14</v>
      </c>
      <c r="C44" s="43" t="s">
        <v>242</v>
      </c>
      <c r="D44" s="69">
        <v>1.73129683126628E-3</v>
      </c>
      <c r="E44" s="43">
        <v>0.106807134124678</v>
      </c>
      <c r="F44" s="71">
        <f t="shared" si="2"/>
        <v>10.680713412467799</v>
      </c>
      <c r="G44" s="84">
        <f t="shared" si="3"/>
        <v>109.26369820954559</v>
      </c>
      <c r="H44" s="43"/>
      <c r="I44" s="8"/>
      <c r="J44" s="8"/>
      <c r="K44" s="8"/>
      <c r="L44" s="8"/>
      <c r="M44" s="8"/>
      <c r="N44" s="8"/>
      <c r="O44" s="8"/>
      <c r="P44" s="8"/>
      <c r="Q44" s="8"/>
      <c r="R44" s="8"/>
      <c r="S44" s="8"/>
      <c r="T44" s="8"/>
      <c r="U44" s="8"/>
      <c r="V44" s="8"/>
      <c r="W44" s="8"/>
      <c r="X44" s="8"/>
      <c r="Y44" s="8"/>
      <c r="Z44" s="8"/>
      <c r="AA44" s="8"/>
      <c r="AB44" s="8"/>
      <c r="AC44" s="8"/>
    </row>
    <row r="45" spans="1:29" ht="14.4">
      <c r="A45" s="58"/>
      <c r="B45" s="69">
        <v>15</v>
      </c>
      <c r="C45" s="43" t="s">
        <v>243</v>
      </c>
      <c r="D45" s="69">
        <v>1.85555799952438E-3</v>
      </c>
      <c r="E45" s="43">
        <v>0.10783646468137401</v>
      </c>
      <c r="F45" s="71">
        <f t="shared" si="2"/>
        <v>10.7836464681374</v>
      </c>
      <c r="G45" s="84">
        <f t="shared" si="3"/>
        <v>110.31670336904561</v>
      </c>
      <c r="H45" s="43"/>
      <c r="I45" s="8"/>
      <c r="J45" s="8"/>
      <c r="K45" s="8"/>
      <c r="L45" s="8"/>
      <c r="M45" s="8"/>
      <c r="N45" s="8"/>
      <c r="O45" s="8"/>
      <c r="P45" s="8"/>
      <c r="Q45" s="8"/>
      <c r="R45" s="8"/>
      <c r="S45" s="8"/>
      <c r="T45" s="8"/>
      <c r="U45" s="8"/>
      <c r="V45" s="8"/>
      <c r="W45" s="8"/>
      <c r="X45" s="8"/>
      <c r="Y45" s="8"/>
      <c r="Z45" s="8"/>
      <c r="AA45" s="8"/>
      <c r="AB45" s="8"/>
      <c r="AC45" s="8"/>
    </row>
    <row r="46" spans="1:29" ht="14.4">
      <c r="A46" s="58"/>
      <c r="B46" s="69">
        <v>16</v>
      </c>
      <c r="C46" s="43" t="s">
        <v>244</v>
      </c>
      <c r="D46" s="69">
        <v>1.98873782208716E-3</v>
      </c>
      <c r="E46" s="43">
        <v>0.108939673844969</v>
      </c>
      <c r="F46" s="71">
        <f t="shared" si="2"/>
        <v>10.8939673844969</v>
      </c>
      <c r="G46" s="84">
        <f t="shared" si="3"/>
        <v>111.44528634340328</v>
      </c>
      <c r="H46" s="43"/>
      <c r="I46" s="8"/>
      <c r="J46" s="8"/>
      <c r="K46" s="8"/>
      <c r="L46" s="8"/>
      <c r="M46" s="8"/>
      <c r="N46" s="8"/>
      <c r="O46" s="8"/>
      <c r="P46" s="8"/>
      <c r="Q46" s="8"/>
      <c r="R46" s="8"/>
      <c r="S46" s="8"/>
      <c r="T46" s="8"/>
      <c r="U46" s="8"/>
      <c r="V46" s="8"/>
      <c r="W46" s="8"/>
      <c r="X46" s="8"/>
      <c r="Y46" s="8"/>
      <c r="Z46" s="8"/>
      <c r="AA46" s="8"/>
      <c r="AB46" s="8"/>
      <c r="AC46" s="8"/>
    </row>
    <row r="47" spans="1:29" ht="14.4">
      <c r="A47" s="58"/>
      <c r="B47" s="69">
        <v>17</v>
      </c>
      <c r="C47" s="43" t="s">
        <v>245</v>
      </c>
      <c r="D47" s="69">
        <v>2.13147642165524E-3</v>
      </c>
      <c r="E47" s="43">
        <v>0.11012206415871199</v>
      </c>
      <c r="F47" s="71">
        <f t="shared" si="2"/>
        <v>11.0122064158712</v>
      </c>
      <c r="G47" s="84">
        <f t="shared" si="3"/>
        <v>112.65487163436237</v>
      </c>
      <c r="H47" s="43"/>
      <c r="I47" s="8"/>
      <c r="J47" s="8"/>
      <c r="K47" s="8"/>
      <c r="L47" s="8"/>
      <c r="M47" s="8"/>
      <c r="N47" s="8"/>
      <c r="O47" s="8"/>
      <c r="P47" s="8"/>
      <c r="Q47" s="8"/>
      <c r="R47" s="8"/>
      <c r="S47" s="8"/>
      <c r="T47" s="8"/>
      <c r="U47" s="8"/>
      <c r="V47" s="8"/>
      <c r="W47" s="8"/>
      <c r="X47" s="8"/>
      <c r="Y47" s="8"/>
      <c r="Z47" s="8"/>
      <c r="AA47" s="8"/>
      <c r="AB47" s="8"/>
      <c r="AC47" s="8"/>
    </row>
    <row r="48" spans="1:29" ht="14.4">
      <c r="A48" s="58"/>
      <c r="B48" s="69">
        <v>18</v>
      </c>
      <c r="C48" s="43" t="s">
        <v>246</v>
      </c>
      <c r="D48" s="69">
        <v>2.2844598647519098E-3</v>
      </c>
      <c r="E48" s="43">
        <v>0.111389318714706</v>
      </c>
      <c r="F48" s="71">
        <f t="shared" si="2"/>
        <v>11.1389318714706</v>
      </c>
      <c r="G48" s="84">
        <f t="shared" si="3"/>
        <v>113.95127304514425</v>
      </c>
      <c r="H48" s="43"/>
      <c r="I48" s="8"/>
      <c r="J48" s="8"/>
      <c r="K48" s="8"/>
      <c r="L48" s="8"/>
      <c r="M48" s="8"/>
      <c r="N48" s="8"/>
      <c r="O48" s="8"/>
      <c r="P48" s="8"/>
      <c r="Q48" s="8"/>
      <c r="R48" s="8"/>
      <c r="S48" s="8"/>
      <c r="T48" s="8"/>
      <c r="U48" s="8"/>
      <c r="V48" s="8"/>
      <c r="W48" s="8"/>
      <c r="X48" s="8"/>
      <c r="Y48" s="8"/>
      <c r="Z48" s="8"/>
      <c r="AA48" s="8"/>
      <c r="AB48" s="8"/>
      <c r="AC48" s="8"/>
    </row>
    <row r="49" spans="1:29" ht="14.4">
      <c r="A49" s="58"/>
      <c r="B49" s="69">
        <v>19</v>
      </c>
      <c r="C49" s="43" t="s">
        <v>247</v>
      </c>
      <c r="D49" s="69">
        <v>2.44842345927034E-3</v>
      </c>
      <c r="E49" s="43">
        <v>0.11274752851466301</v>
      </c>
      <c r="F49" s="71">
        <f t="shared" si="2"/>
        <v>11.274752851466301</v>
      </c>
      <c r="G49" s="84">
        <f t="shared" si="3"/>
        <v>115.34072167050026</v>
      </c>
      <c r="H49" s="43"/>
      <c r="I49" s="8"/>
      <c r="J49" s="8"/>
      <c r="K49" s="8"/>
      <c r="L49" s="8"/>
      <c r="M49" s="8"/>
      <c r="N49" s="8"/>
      <c r="O49" s="8"/>
      <c r="P49" s="8"/>
      <c r="Q49" s="8"/>
      <c r="R49" s="8"/>
      <c r="S49" s="8"/>
      <c r="T49" s="8"/>
      <c r="U49" s="8"/>
      <c r="V49" s="8"/>
      <c r="W49" s="8"/>
      <c r="X49" s="8"/>
      <c r="Y49" s="8"/>
      <c r="Z49" s="8"/>
      <c r="AA49" s="8"/>
      <c r="AB49" s="8"/>
      <c r="AC49" s="8"/>
    </row>
    <row r="50" spans="1:29" ht="14.4">
      <c r="A50" s="58"/>
      <c r="B50" s="69">
        <v>20</v>
      </c>
      <c r="C50" s="43" t="s">
        <v>248</v>
      </c>
      <c r="D50" s="69">
        <v>2.6241552886972701E-3</v>
      </c>
      <c r="E50" s="43">
        <v>0.114203221744163</v>
      </c>
      <c r="F50" s="71">
        <f t="shared" si="2"/>
        <v>11.420322174416301</v>
      </c>
      <c r="G50" s="84">
        <f t="shared" si="3"/>
        <v>116.82989584427875</v>
      </c>
      <c r="H50" s="43"/>
      <c r="I50" s="8"/>
      <c r="J50" s="8"/>
      <c r="K50" s="8"/>
      <c r="L50" s="8"/>
      <c r="M50" s="8"/>
      <c r="N50" s="8"/>
      <c r="O50" s="8"/>
      <c r="P50" s="8"/>
      <c r="Q50" s="8"/>
      <c r="R50" s="8"/>
      <c r="S50" s="8"/>
      <c r="T50" s="8"/>
      <c r="U50" s="8"/>
      <c r="V50" s="8"/>
      <c r="W50" s="8"/>
      <c r="X50" s="8"/>
      <c r="Y50" s="8"/>
      <c r="Z50" s="8"/>
      <c r="AA50" s="8"/>
      <c r="AB50" s="8"/>
      <c r="AC50" s="8"/>
    </row>
    <row r="51" spans="1:29" ht="14.4">
      <c r="A51" s="58"/>
      <c r="B51" s="69">
        <v>21</v>
      </c>
      <c r="C51" s="43" t="s">
        <v>249</v>
      </c>
      <c r="D51" s="69">
        <v>2.8124999999999999E-3</v>
      </c>
      <c r="E51" s="43">
        <v>0.11576339510953899</v>
      </c>
      <c r="F51" s="71">
        <f t="shared" si="2"/>
        <v>11.576339510953899</v>
      </c>
      <c r="G51" s="84">
        <f t="shared" si="3"/>
        <v>118.42595319705839</v>
      </c>
      <c r="H51" s="43"/>
      <c r="I51" s="8"/>
      <c r="J51" s="8"/>
      <c r="K51" s="8"/>
      <c r="L51" s="8"/>
      <c r="M51" s="8"/>
      <c r="N51" s="8"/>
      <c r="O51" s="8"/>
      <c r="P51" s="8"/>
      <c r="Q51" s="8"/>
      <c r="R51" s="8"/>
      <c r="S51" s="8"/>
      <c r="T51" s="8"/>
      <c r="U51" s="8"/>
      <c r="V51" s="8"/>
      <c r="W51" s="8"/>
      <c r="X51" s="8"/>
      <c r="Y51" s="8"/>
      <c r="Z51" s="8"/>
      <c r="AA51" s="8"/>
      <c r="AB51" s="8"/>
      <c r="AC51" s="8"/>
    </row>
    <row r="52" spans="1:29" ht="14.4">
      <c r="A52" s="58"/>
      <c r="B52" s="69">
        <v>22</v>
      </c>
      <c r="C52" s="43" t="s">
        <v>250</v>
      </c>
      <c r="D52" s="69">
        <v>3.0143628633833202E-3</v>
      </c>
      <c r="E52" s="43">
        <v>0.117435547519018</v>
      </c>
      <c r="F52" s="71">
        <f t="shared" si="2"/>
        <v>11.743554751901799</v>
      </c>
      <c r="G52" s="84">
        <f t="shared" si="3"/>
        <v>120.13656511195541</v>
      </c>
      <c r="H52" s="43"/>
      <c r="I52" s="8"/>
      <c r="J52" s="8"/>
      <c r="K52" s="8"/>
      <c r="L52" s="8"/>
      <c r="M52" s="8"/>
      <c r="N52" s="8"/>
      <c r="O52" s="8"/>
      <c r="P52" s="8"/>
      <c r="Q52" s="8"/>
      <c r="R52" s="8"/>
      <c r="S52" s="8"/>
      <c r="T52" s="8"/>
      <c r="U52" s="8"/>
      <c r="V52" s="8"/>
      <c r="W52" s="8"/>
      <c r="X52" s="8"/>
      <c r="Y52" s="8"/>
      <c r="Z52" s="8"/>
      <c r="AA52" s="8"/>
      <c r="AB52" s="8"/>
      <c r="AC52" s="8"/>
    </row>
    <row r="53" spans="1:29" ht="14.4">
      <c r="A53" s="58"/>
      <c r="B53" s="69">
        <v>23</v>
      </c>
      <c r="C53" s="43" t="s">
        <v>251</v>
      </c>
      <c r="D53" s="69">
        <v>3.2307141234291601E-3</v>
      </c>
      <c r="E53" s="43">
        <v>0.119227716099836</v>
      </c>
      <c r="F53" s="71">
        <f t="shared" si="2"/>
        <v>11.922771609983601</v>
      </c>
      <c r="G53" s="84">
        <f t="shared" si="3"/>
        <v>121.96995357013222</v>
      </c>
      <c r="H53" s="43"/>
      <c r="I53" s="8"/>
      <c r="J53" s="8"/>
      <c r="K53" s="8"/>
      <c r="L53" s="8"/>
      <c r="M53" s="8"/>
      <c r="N53" s="8"/>
      <c r="O53" s="8"/>
      <c r="P53" s="8"/>
      <c r="Q53" s="8"/>
      <c r="R53" s="8"/>
      <c r="S53" s="8"/>
      <c r="T53" s="8"/>
      <c r="U53" s="8"/>
      <c r="V53" s="8"/>
      <c r="W53" s="8"/>
      <c r="X53" s="8"/>
      <c r="Y53" s="8"/>
      <c r="Z53" s="8"/>
      <c r="AA53" s="8"/>
      <c r="AB53" s="8"/>
      <c r="AC53" s="8"/>
    </row>
    <row r="54" spans="1:29" ht="14.4">
      <c r="A54" s="58"/>
      <c r="B54" s="69">
        <v>24</v>
      </c>
      <c r="C54" s="43" t="s">
        <v>252</v>
      </c>
      <c r="D54" s="69">
        <v>3.46259366253257E-3</v>
      </c>
      <c r="E54" s="43">
        <v>0.121148514832983</v>
      </c>
      <c r="F54" s="71">
        <f t="shared" si="2"/>
        <v>12.114851483298301</v>
      </c>
      <c r="G54" s="84">
        <f t="shared" si="3"/>
        <v>123.93493067414161</v>
      </c>
      <c r="H54" s="43"/>
      <c r="I54" s="8"/>
      <c r="J54" s="8"/>
      <c r="K54" s="8"/>
      <c r="L54" s="8"/>
      <c r="M54" s="8"/>
      <c r="N54" s="8"/>
      <c r="O54" s="8"/>
      <c r="P54" s="8"/>
      <c r="Q54" s="8"/>
      <c r="R54" s="8"/>
      <c r="S54" s="8"/>
      <c r="T54" s="8"/>
      <c r="U54" s="8"/>
      <c r="V54" s="8"/>
      <c r="W54" s="8"/>
      <c r="X54" s="8"/>
      <c r="Y54" s="8"/>
      <c r="Z54" s="8"/>
      <c r="AA54" s="8"/>
      <c r="AB54" s="8"/>
      <c r="AC54" s="8"/>
    </row>
    <row r="55" spans="1:29" ht="14.4">
      <c r="A55" s="58"/>
      <c r="B55" s="69">
        <v>25</v>
      </c>
      <c r="C55" s="43" t="s">
        <v>253</v>
      </c>
      <c r="D55" s="69">
        <v>3.71111599904876E-3</v>
      </c>
      <c r="E55" s="43">
        <v>0.123207175929807</v>
      </c>
      <c r="F55" s="71">
        <f t="shared" si="2"/>
        <v>12.320717592980699</v>
      </c>
      <c r="G55" s="84">
        <f t="shared" si="3"/>
        <v>126.04094097619256</v>
      </c>
      <c r="H55" s="43"/>
      <c r="I55" s="8"/>
      <c r="J55" s="8"/>
      <c r="K55" s="8"/>
      <c r="L55" s="8"/>
      <c r="M55" s="8"/>
      <c r="N55" s="8"/>
      <c r="O55" s="8"/>
      <c r="P55" s="8"/>
      <c r="Q55" s="8"/>
      <c r="R55" s="8"/>
      <c r="S55" s="8"/>
      <c r="T55" s="8"/>
      <c r="U55" s="8"/>
      <c r="V55" s="8"/>
      <c r="W55" s="8"/>
      <c r="X55" s="8"/>
      <c r="Y55" s="8"/>
      <c r="Z55" s="8"/>
      <c r="AA55" s="8"/>
      <c r="AB55" s="8"/>
      <c r="AC55" s="8"/>
    </row>
    <row r="56" spans="1:29" ht="14.4">
      <c r="A56" s="58"/>
      <c r="B56" s="69">
        <v>26</v>
      </c>
      <c r="C56" s="43" t="s">
        <v>254</v>
      </c>
      <c r="D56" s="69">
        <v>3.9774756441743296E-3</v>
      </c>
      <c r="E56" s="43">
        <v>0.12541359426528201</v>
      </c>
      <c r="F56" s="71">
        <f t="shared" si="2"/>
        <v>12.541359426528201</v>
      </c>
      <c r="G56" s="84">
        <f t="shared" si="3"/>
        <v>128.29810693338351</v>
      </c>
      <c r="H56" s="43"/>
      <c r="I56" s="8"/>
      <c r="J56" s="8"/>
      <c r="K56" s="8"/>
      <c r="L56" s="8"/>
      <c r="M56" s="8"/>
      <c r="N56" s="8"/>
      <c r="O56" s="8"/>
      <c r="P56" s="8"/>
      <c r="Q56" s="8"/>
      <c r="R56" s="8"/>
      <c r="S56" s="8"/>
      <c r="T56" s="8"/>
      <c r="U56" s="8"/>
      <c r="V56" s="8"/>
      <c r="W56" s="8"/>
      <c r="X56" s="8"/>
      <c r="Y56" s="8"/>
      <c r="Z56" s="8"/>
      <c r="AA56" s="8"/>
      <c r="AB56" s="8"/>
      <c r="AC56" s="8"/>
    </row>
    <row r="57" spans="1:29" ht="14.4">
      <c r="A57" s="58"/>
      <c r="B57" s="69">
        <v>27</v>
      </c>
      <c r="C57" s="43" t="s">
        <v>255</v>
      </c>
      <c r="D57" s="69">
        <v>4.2629528433104904E-3</v>
      </c>
      <c r="E57" s="43">
        <v>0.12777837488448399</v>
      </c>
      <c r="F57" s="71">
        <f t="shared" si="2"/>
        <v>12.777837488448398</v>
      </c>
      <c r="G57" s="84">
        <f t="shared" si="3"/>
        <v>130.71727750682712</v>
      </c>
      <c r="H57" s="43"/>
      <c r="I57" s="8"/>
      <c r="J57" s="8"/>
      <c r="K57" s="8"/>
      <c r="L57" s="8"/>
      <c r="M57" s="8"/>
      <c r="N57" s="8"/>
      <c r="O57" s="8"/>
      <c r="P57" s="8"/>
      <c r="Q57" s="8"/>
      <c r="R57" s="8"/>
      <c r="S57" s="8"/>
      <c r="T57" s="8"/>
      <c r="U57" s="8"/>
      <c r="V57" s="8"/>
      <c r="W57" s="8"/>
      <c r="X57" s="8"/>
      <c r="Y57" s="8"/>
      <c r="Z57" s="8"/>
      <c r="AA57" s="8"/>
      <c r="AB57" s="8"/>
      <c r="AC57" s="8"/>
    </row>
    <row r="58" spans="1:29" ht="14.4">
      <c r="A58" s="58"/>
      <c r="B58" s="69">
        <v>28</v>
      </c>
      <c r="C58" s="43" t="s">
        <v>256</v>
      </c>
      <c r="D58" s="69">
        <v>4.5689197295038196E-3</v>
      </c>
      <c r="E58" s="43">
        <v>0.13031288400475599</v>
      </c>
      <c r="F58" s="71">
        <f t="shared" si="2"/>
        <v>13.031288400475599</v>
      </c>
      <c r="G58" s="84">
        <f t="shared" si="3"/>
        <v>133.31008033686538</v>
      </c>
      <c r="H58" s="43"/>
      <c r="I58" s="8"/>
      <c r="J58" s="8"/>
      <c r="K58" s="8"/>
      <c r="L58" s="8"/>
      <c r="M58" s="8"/>
      <c r="N58" s="8"/>
      <c r="O58" s="8"/>
      <c r="P58" s="8"/>
      <c r="Q58" s="8"/>
      <c r="R58" s="8"/>
      <c r="S58" s="8"/>
      <c r="T58" s="8"/>
      <c r="U58" s="8"/>
      <c r="V58" s="8"/>
      <c r="W58" s="8"/>
      <c r="X58" s="8"/>
      <c r="Y58" s="8"/>
      <c r="Z58" s="8"/>
      <c r="AA58" s="8"/>
      <c r="AB58" s="8"/>
      <c r="AC58" s="8"/>
    </row>
    <row r="59" spans="1:29" ht="14.4">
      <c r="A59" s="58"/>
      <c r="B59" s="69">
        <v>29</v>
      </c>
      <c r="C59" s="43" t="s">
        <v>257</v>
      </c>
      <c r="D59" s="69">
        <v>4.8968469185406904E-3</v>
      </c>
      <c r="E59" s="43">
        <v>0.13302930361295201</v>
      </c>
      <c r="F59" s="71">
        <f t="shared" si="2"/>
        <v>13.302930361295202</v>
      </c>
      <c r="G59" s="84">
        <f t="shared" si="3"/>
        <v>136.08897759604992</v>
      </c>
      <c r="H59" s="43"/>
      <c r="I59" s="8"/>
      <c r="J59" s="8"/>
      <c r="K59" s="8"/>
      <c r="L59" s="8"/>
      <c r="M59" s="8"/>
      <c r="N59" s="8"/>
      <c r="O59" s="8"/>
      <c r="P59" s="8"/>
      <c r="Q59" s="8"/>
      <c r="R59" s="8"/>
      <c r="S59" s="8"/>
      <c r="T59" s="8"/>
      <c r="U59" s="8"/>
      <c r="V59" s="8"/>
      <c r="W59" s="8"/>
      <c r="X59" s="8"/>
      <c r="Y59" s="8"/>
      <c r="Z59" s="8"/>
      <c r="AA59" s="8"/>
      <c r="AB59" s="8"/>
      <c r="AC59" s="8"/>
    </row>
    <row r="60" spans="1:29" ht="14.4">
      <c r="A60" s="58"/>
      <c r="B60" s="69">
        <v>30</v>
      </c>
      <c r="C60" s="43" t="s">
        <v>258</v>
      </c>
      <c r="D60" s="69">
        <v>5.2483105773945401E-3</v>
      </c>
      <c r="E60" s="43">
        <v>0.13591673199934401</v>
      </c>
      <c r="F60" s="71">
        <f t="shared" si="2"/>
        <v>13.591673199934402</v>
      </c>
      <c r="G60" s="84">
        <f t="shared" si="3"/>
        <v>139.04281683532892</v>
      </c>
      <c r="H60" s="43"/>
      <c r="I60" s="8"/>
      <c r="J60" s="8"/>
      <c r="K60" s="8"/>
      <c r="L60" s="8"/>
      <c r="M60" s="8"/>
      <c r="N60" s="8"/>
      <c r="O60" s="8"/>
      <c r="P60" s="8"/>
      <c r="Q60" s="8"/>
      <c r="R60" s="8"/>
      <c r="S60" s="8"/>
      <c r="T60" s="8"/>
      <c r="U60" s="8"/>
      <c r="V60" s="8"/>
      <c r="W60" s="8"/>
      <c r="X60" s="8"/>
      <c r="Y60" s="8"/>
      <c r="Z60" s="8"/>
      <c r="AA60" s="8"/>
      <c r="AB60" s="8"/>
      <c r="AC60" s="8"/>
    </row>
    <row r="61" spans="1:29" ht="14.4">
      <c r="A61" s="58"/>
      <c r="B61" s="69">
        <v>31</v>
      </c>
      <c r="C61" s="43" t="s">
        <v>259</v>
      </c>
      <c r="D61" s="69">
        <v>5.6249999999999998E-3</v>
      </c>
      <c r="E61" s="43">
        <v>0.138912725200705</v>
      </c>
      <c r="F61" s="71">
        <f t="shared" si="2"/>
        <v>13.891272520070499</v>
      </c>
      <c r="G61" s="84">
        <f t="shared" si="3"/>
        <v>142.10771788032122</v>
      </c>
      <c r="H61" s="43"/>
      <c r="I61" s="8"/>
      <c r="J61" s="8"/>
      <c r="K61" s="8"/>
      <c r="L61" s="8"/>
      <c r="M61" s="8"/>
      <c r="N61" s="8"/>
      <c r="O61" s="8"/>
      <c r="P61" s="8"/>
      <c r="Q61" s="8"/>
      <c r="R61" s="8"/>
      <c r="S61" s="8"/>
      <c r="T61" s="8"/>
      <c r="U61" s="8"/>
      <c r="V61" s="8"/>
      <c r="W61" s="8"/>
      <c r="X61" s="8"/>
      <c r="Y61" s="8"/>
      <c r="Z61" s="8"/>
      <c r="AA61" s="8"/>
      <c r="AB61" s="8"/>
      <c r="AC61" s="8"/>
    </row>
    <row r="62" spans="1:29" ht="14.4">
      <c r="A62" s="58"/>
      <c r="B62" s="69">
        <v>32</v>
      </c>
      <c r="C62" s="43" t="s">
        <v>260</v>
      </c>
      <c r="D62" s="69">
        <v>6.0287257267666403E-3</v>
      </c>
      <c r="E62" s="43">
        <v>0.14201309600220999</v>
      </c>
      <c r="F62" s="71">
        <f t="shared" si="2"/>
        <v>14.201309600220998</v>
      </c>
      <c r="G62" s="84">
        <f t="shared" si="3"/>
        <v>145.27939721026081</v>
      </c>
      <c r="H62" s="43"/>
      <c r="I62" s="8"/>
      <c r="J62" s="8"/>
      <c r="K62" s="8"/>
      <c r="L62" s="8"/>
      <c r="M62" s="8"/>
      <c r="N62" s="8"/>
      <c r="O62" s="8"/>
      <c r="P62" s="8"/>
      <c r="Q62" s="8"/>
      <c r="R62" s="8"/>
      <c r="S62" s="8"/>
      <c r="T62" s="8"/>
      <c r="U62" s="8"/>
      <c r="V62" s="8"/>
      <c r="W62" s="8"/>
      <c r="X62" s="8"/>
      <c r="Y62" s="8"/>
      <c r="Z62" s="8"/>
      <c r="AA62" s="8"/>
      <c r="AB62" s="8"/>
      <c r="AC62" s="8"/>
    </row>
    <row r="63" spans="1:29" ht="14.4">
      <c r="A63" s="58"/>
      <c r="B63" s="69">
        <v>33</v>
      </c>
      <c r="C63" s="43" t="s">
        <v>261</v>
      </c>
      <c r="D63" s="69">
        <v>6.4614282468583202E-3</v>
      </c>
      <c r="E63" s="43">
        <v>0.145217634254725</v>
      </c>
      <c r="F63" s="71">
        <f t="shared" si="2"/>
        <v>14.5217634254725</v>
      </c>
      <c r="G63" s="84">
        <f t="shared" si="3"/>
        <v>148.55763984258368</v>
      </c>
      <c r="H63" s="43"/>
      <c r="I63" s="8"/>
      <c r="J63" s="8"/>
      <c r="K63" s="8"/>
      <c r="L63" s="8"/>
      <c r="M63" s="8"/>
      <c r="N63" s="8"/>
      <c r="O63" s="8"/>
      <c r="P63" s="8"/>
      <c r="Q63" s="8"/>
      <c r="R63" s="8"/>
      <c r="S63" s="8"/>
      <c r="T63" s="8"/>
      <c r="U63" s="8"/>
      <c r="V63" s="8"/>
      <c r="W63" s="8"/>
      <c r="X63" s="8"/>
      <c r="Y63" s="8"/>
      <c r="Z63" s="8"/>
      <c r="AA63" s="8"/>
      <c r="AB63" s="8"/>
      <c r="AC63" s="8"/>
    </row>
    <row r="64" spans="1:29" ht="14.4">
      <c r="A64" s="58"/>
      <c r="B64" s="69">
        <v>34</v>
      </c>
      <c r="C64" s="43" t="s">
        <v>262</v>
      </c>
      <c r="D64" s="69">
        <v>6.9251873250651503E-3</v>
      </c>
      <c r="E64" s="43">
        <v>0.14852588153464399</v>
      </c>
      <c r="F64" s="71">
        <f t="shared" si="2"/>
        <v>14.852588153464399</v>
      </c>
      <c r="G64" s="84">
        <f t="shared" si="3"/>
        <v>151.9419768099408</v>
      </c>
      <c r="H64" s="43"/>
      <c r="I64" s="8"/>
      <c r="J64" s="8"/>
      <c r="K64" s="8"/>
      <c r="L64" s="8"/>
      <c r="M64" s="8"/>
      <c r="N64" s="8"/>
      <c r="O64" s="8"/>
      <c r="P64" s="8"/>
      <c r="Q64" s="8"/>
      <c r="R64" s="8"/>
      <c r="S64" s="8"/>
      <c r="T64" s="8"/>
      <c r="U64" s="8"/>
      <c r="V64" s="8"/>
      <c r="W64" s="8"/>
      <c r="X64" s="8"/>
      <c r="Y64" s="8"/>
      <c r="Z64" s="8"/>
      <c r="AA64" s="8"/>
      <c r="AB64" s="8"/>
      <c r="AC64" s="8"/>
    </row>
    <row r="65" spans="1:29" ht="14.4">
      <c r="A65" s="58"/>
      <c r="B65" s="69">
        <v>35</v>
      </c>
      <c r="C65" s="43" t="s">
        <v>263</v>
      </c>
      <c r="D65" s="69">
        <v>7.4222319980975296E-3</v>
      </c>
      <c r="E65" s="43">
        <v>0.151937135506444</v>
      </c>
      <c r="F65" s="71">
        <f t="shared" si="2"/>
        <v>15.1937135506444</v>
      </c>
      <c r="G65" s="84">
        <f t="shared" si="3"/>
        <v>155.43168962309221</v>
      </c>
      <c r="H65" s="43"/>
      <c r="I65" s="8"/>
      <c r="J65" s="8"/>
      <c r="K65" s="8"/>
      <c r="L65" s="8"/>
      <c r="M65" s="8"/>
      <c r="N65" s="8"/>
      <c r="O65" s="8"/>
      <c r="P65" s="8"/>
      <c r="Q65" s="8"/>
      <c r="R65" s="8"/>
      <c r="S65" s="8"/>
      <c r="T65" s="8"/>
      <c r="U65" s="8"/>
      <c r="V65" s="8"/>
      <c r="W65" s="8"/>
      <c r="X65" s="8"/>
      <c r="Y65" s="8"/>
      <c r="Z65" s="8"/>
      <c r="AA65" s="8"/>
      <c r="AB65" s="8"/>
      <c r="AC65" s="8"/>
    </row>
    <row r="66" spans="1:29" ht="14.4">
      <c r="A66" s="58"/>
      <c r="B66" s="69">
        <v>36</v>
      </c>
      <c r="C66" s="43" t="s">
        <v>264</v>
      </c>
      <c r="D66" s="69">
        <v>7.9549512883486592E-3</v>
      </c>
      <c r="E66" s="43">
        <v>0.15545045654921999</v>
      </c>
      <c r="F66" s="71">
        <f t="shared" si="2"/>
        <v>15.545045654921999</v>
      </c>
      <c r="G66" s="84">
        <f t="shared" si="3"/>
        <v>159.02581704985204</v>
      </c>
      <c r="H66" s="43"/>
      <c r="I66" s="8"/>
      <c r="J66" s="8"/>
      <c r="K66" s="8"/>
      <c r="L66" s="8"/>
      <c r="M66" s="8"/>
      <c r="N66" s="8"/>
      <c r="O66" s="8"/>
      <c r="P66" s="8"/>
      <c r="Q66" s="8"/>
      <c r="R66" s="8"/>
      <c r="S66" s="8"/>
      <c r="T66" s="8"/>
      <c r="U66" s="8"/>
      <c r="V66" s="8"/>
      <c r="W66" s="8"/>
      <c r="X66" s="8"/>
      <c r="Y66" s="8"/>
      <c r="Z66" s="8"/>
      <c r="AA66" s="8"/>
      <c r="AB66" s="8"/>
      <c r="AC66" s="8"/>
    </row>
    <row r="67" spans="1:29" ht="14.4">
      <c r="A67" s="58"/>
      <c r="B67" s="69">
        <v>37</v>
      </c>
      <c r="C67" s="43" t="s">
        <v>265</v>
      </c>
      <c r="D67" s="69">
        <v>8.5259056866209808E-3</v>
      </c>
      <c r="E67" s="43">
        <v>0.15906467653779199</v>
      </c>
      <c r="F67" s="71">
        <f t="shared" si="2"/>
        <v>15.906467653779199</v>
      </c>
      <c r="G67" s="84">
        <f t="shared" si="3"/>
        <v>162.72316409816122</v>
      </c>
      <c r="H67" s="43"/>
      <c r="I67" s="8"/>
      <c r="J67" s="8"/>
      <c r="K67" s="8"/>
      <c r="L67" s="8"/>
      <c r="M67" s="8"/>
      <c r="N67" s="8"/>
      <c r="O67" s="8"/>
      <c r="P67" s="8"/>
      <c r="Q67" s="8"/>
      <c r="R67" s="8"/>
      <c r="S67" s="8"/>
      <c r="T67" s="8"/>
      <c r="U67" s="8"/>
      <c r="V67" s="8"/>
      <c r="W67" s="8"/>
      <c r="X67" s="8"/>
      <c r="Y67" s="8"/>
      <c r="Z67" s="8"/>
      <c r="AA67" s="8"/>
      <c r="AB67" s="8"/>
      <c r="AC67" s="8"/>
    </row>
    <row r="68" spans="1:29" ht="14.4">
      <c r="A68" s="58"/>
      <c r="B68" s="69">
        <v>38</v>
      </c>
      <c r="C68" s="43" t="s">
        <v>266</v>
      </c>
      <c r="D68" s="69">
        <v>9.1378394590076496E-3</v>
      </c>
      <c r="E68" s="43">
        <v>0.16277840954060899</v>
      </c>
      <c r="F68" s="71">
        <f t="shared" si="2"/>
        <v>16.277840954060899</v>
      </c>
      <c r="G68" s="84">
        <f t="shared" si="3"/>
        <v>166.522312960043</v>
      </c>
      <c r="H68" s="43"/>
      <c r="I68" s="8"/>
      <c r="J68" s="8"/>
      <c r="K68" s="8"/>
      <c r="L68" s="8"/>
      <c r="M68" s="8"/>
      <c r="N68" s="8"/>
      <c r="O68" s="8"/>
      <c r="P68" s="8"/>
      <c r="Q68" s="8"/>
      <c r="R68" s="8"/>
      <c r="S68" s="8"/>
      <c r="T68" s="8"/>
      <c r="U68" s="8"/>
      <c r="V68" s="8"/>
      <c r="W68" s="8"/>
      <c r="X68" s="8"/>
      <c r="Y68" s="8"/>
      <c r="Z68" s="8"/>
      <c r="AA68" s="8"/>
      <c r="AB68" s="8"/>
      <c r="AC68" s="8"/>
    </row>
    <row r="69" spans="1:29" ht="14.4">
      <c r="A69" s="58"/>
      <c r="B69" s="69">
        <v>39</v>
      </c>
      <c r="C69" s="43" t="s">
        <v>267</v>
      </c>
      <c r="D69" s="69">
        <v>9.7936938370813895E-3</v>
      </c>
      <c r="E69" s="43">
        <v>0.16659006434898699</v>
      </c>
      <c r="F69" s="71">
        <f t="shared" si="2"/>
        <v>16.6590064348987</v>
      </c>
      <c r="G69" s="84">
        <f t="shared" si="3"/>
        <v>170.4216358290137</v>
      </c>
      <c r="H69" s="43"/>
      <c r="I69" s="8"/>
      <c r="J69" s="8"/>
      <c r="K69" s="8"/>
      <c r="L69" s="8"/>
      <c r="M69" s="8"/>
      <c r="N69" s="8"/>
      <c r="O69" s="8"/>
      <c r="P69" s="8"/>
      <c r="Q69" s="8"/>
      <c r="R69" s="8"/>
      <c r="S69" s="8"/>
      <c r="T69" s="8"/>
      <c r="U69" s="8"/>
      <c r="V69" s="8"/>
      <c r="W69" s="8"/>
      <c r="X69" s="8"/>
      <c r="Y69" s="8"/>
      <c r="Z69" s="8"/>
      <c r="AA69" s="8"/>
      <c r="AB69" s="8"/>
      <c r="AC69" s="8"/>
    </row>
    <row r="70" spans="1:29" ht="14.4">
      <c r="A70" s="58"/>
      <c r="B70" s="69">
        <v>40</v>
      </c>
      <c r="C70" s="43" t="s">
        <v>268</v>
      </c>
      <c r="D70" s="69">
        <v>1.0496621154789E-2</v>
      </c>
      <c r="E70" s="43">
        <v>0.170497858429423</v>
      </c>
      <c r="F70" s="71">
        <f t="shared" si="2"/>
        <v>17.049785842942299</v>
      </c>
      <c r="G70" s="84">
        <f t="shared" si="3"/>
        <v>174.41930917329972</v>
      </c>
      <c r="H70" s="43"/>
      <c r="I70" s="8"/>
      <c r="J70" s="8"/>
      <c r="K70" s="8"/>
      <c r="L70" s="8"/>
      <c r="M70" s="8"/>
      <c r="N70" s="8"/>
      <c r="O70" s="8"/>
      <c r="P70" s="8"/>
      <c r="Q70" s="8"/>
      <c r="R70" s="8"/>
      <c r="S70" s="8"/>
      <c r="T70" s="8"/>
      <c r="U70" s="8"/>
      <c r="V70" s="8"/>
      <c r="W70" s="8"/>
      <c r="X70" s="8"/>
      <c r="Y70" s="8"/>
      <c r="Z70" s="8"/>
      <c r="AA70" s="8"/>
      <c r="AB70" s="8"/>
      <c r="AC70" s="8"/>
    </row>
    <row r="71" spans="1:29" ht="14.4">
      <c r="A71" s="58"/>
      <c r="B71" s="69">
        <v>41</v>
      </c>
      <c r="C71" s="43" t="s">
        <v>269</v>
      </c>
      <c r="D71" s="69">
        <v>1.125E-2</v>
      </c>
      <c r="E71" s="43">
        <v>0.174499833345514</v>
      </c>
      <c r="F71" s="71">
        <f t="shared" si="2"/>
        <v>17.449983334551401</v>
      </c>
      <c r="G71" s="84">
        <f t="shared" si="3"/>
        <v>178.51332951246081</v>
      </c>
      <c r="H71" s="43"/>
      <c r="I71" s="8"/>
      <c r="J71" s="8"/>
      <c r="K71" s="8"/>
      <c r="L71" s="8"/>
      <c r="M71" s="8"/>
      <c r="N71" s="8"/>
      <c r="O71" s="8"/>
      <c r="P71" s="8"/>
      <c r="Q71" s="8"/>
      <c r="R71" s="8"/>
      <c r="S71" s="8"/>
      <c r="T71" s="8"/>
      <c r="U71" s="8"/>
      <c r="V71" s="8"/>
      <c r="W71" s="8"/>
      <c r="X71" s="8"/>
      <c r="Y71" s="8"/>
      <c r="Z71" s="8"/>
      <c r="AA71" s="8"/>
      <c r="AB71" s="8"/>
      <c r="AC71" s="8"/>
    </row>
    <row r="72" spans="1:29" ht="14.4">
      <c r="A72" s="58"/>
      <c r="B72" s="69">
        <v>42</v>
      </c>
      <c r="C72" s="43" t="s">
        <v>270</v>
      </c>
      <c r="D72" s="69">
        <v>1.2057451453533201E-2</v>
      </c>
      <c r="E72" s="43">
        <v>0.17859387076980299</v>
      </c>
      <c r="F72" s="71">
        <f t="shared" si="2"/>
        <v>17.859387076980298</v>
      </c>
      <c r="G72" s="84">
        <f t="shared" si="3"/>
        <v>182.70152979750844</v>
      </c>
      <c r="H72" s="43"/>
      <c r="I72" s="8"/>
      <c r="J72" s="8"/>
      <c r="K72" s="8"/>
      <c r="L72" s="8"/>
      <c r="M72" s="8"/>
      <c r="N72" s="8"/>
      <c r="O72" s="8"/>
      <c r="P72" s="8"/>
      <c r="Q72" s="8"/>
      <c r="R72" s="8"/>
      <c r="S72" s="8"/>
      <c r="T72" s="8"/>
      <c r="U72" s="8"/>
      <c r="V72" s="8"/>
      <c r="W72" s="8"/>
      <c r="X72" s="8"/>
      <c r="Y72" s="8"/>
      <c r="Z72" s="8"/>
      <c r="AA72" s="8"/>
      <c r="AB72" s="8"/>
      <c r="AC72" s="8"/>
    </row>
    <row r="73" spans="1:29" ht="14.4">
      <c r="A73" s="58"/>
      <c r="B73" s="69">
        <v>43</v>
      </c>
      <c r="C73" s="43" t="s">
        <v>271</v>
      </c>
      <c r="D73" s="69">
        <v>1.2922856493716601E-2</v>
      </c>
      <c r="E73" s="43">
        <v>0.18277770983453401</v>
      </c>
      <c r="F73" s="71">
        <f t="shared" si="2"/>
        <v>18.277770983453401</v>
      </c>
      <c r="G73" s="84">
        <f t="shared" si="3"/>
        <v>186.98159716072828</v>
      </c>
      <c r="H73" s="43"/>
      <c r="I73" s="8"/>
      <c r="J73" s="8"/>
      <c r="K73" s="8"/>
      <c r="L73" s="8"/>
      <c r="M73" s="8"/>
      <c r="N73" s="8"/>
      <c r="O73" s="8"/>
      <c r="P73" s="8"/>
      <c r="Q73" s="8"/>
      <c r="R73" s="8"/>
      <c r="S73" s="8"/>
      <c r="T73" s="8"/>
      <c r="U73" s="8"/>
      <c r="V73" s="8"/>
      <c r="W73" s="8"/>
      <c r="X73" s="8"/>
      <c r="Y73" s="8"/>
      <c r="Z73" s="8"/>
      <c r="AA73" s="8"/>
      <c r="AB73" s="8"/>
      <c r="AC73" s="8"/>
    </row>
    <row r="74" spans="1:29" ht="14.4">
      <c r="A74" s="58"/>
      <c r="B74" s="69">
        <v>44</v>
      </c>
      <c r="C74" s="43" t="s">
        <v>272</v>
      </c>
      <c r="D74" s="69">
        <v>1.3850374650130301E-2</v>
      </c>
      <c r="E74" s="43">
        <v>0.18704896440329599</v>
      </c>
      <c r="F74" s="71">
        <f t="shared" si="2"/>
        <v>18.704896440329598</v>
      </c>
      <c r="G74" s="84">
        <f t="shared" si="3"/>
        <v>191.35109058457181</v>
      </c>
      <c r="H74" s="43"/>
      <c r="I74" s="8"/>
      <c r="J74" s="8"/>
      <c r="K74" s="8"/>
      <c r="L74" s="8"/>
      <c r="M74" s="8"/>
      <c r="N74" s="8"/>
      <c r="O74" s="8"/>
      <c r="P74" s="8"/>
      <c r="Q74" s="8"/>
      <c r="R74" s="8"/>
      <c r="S74" s="8"/>
      <c r="T74" s="8"/>
      <c r="U74" s="8"/>
      <c r="V74" s="8"/>
      <c r="W74" s="8"/>
      <c r="X74" s="8"/>
      <c r="Y74" s="8"/>
      <c r="Z74" s="8"/>
      <c r="AA74" s="8"/>
      <c r="AB74" s="8"/>
      <c r="AC74" s="8"/>
    </row>
    <row r="75" spans="1:29" ht="14.4">
      <c r="A75" s="58"/>
      <c r="B75" s="69">
        <v>45</v>
      </c>
      <c r="C75" s="43" t="s">
        <v>273</v>
      </c>
      <c r="D75" s="69">
        <v>1.4844463996195E-2</v>
      </c>
      <c r="E75" s="43">
        <v>0.19140514081159399</v>
      </c>
      <c r="F75" s="71">
        <f t="shared" si="2"/>
        <v>19.140514081159399</v>
      </c>
      <c r="G75" s="84">
        <f t="shared" si="3"/>
        <v>195.80745905026066</v>
      </c>
      <c r="H75" s="43"/>
      <c r="I75" s="8"/>
      <c r="J75" s="8"/>
      <c r="K75" s="8"/>
      <c r="L75" s="8"/>
      <c r="M75" s="8"/>
      <c r="N75" s="8"/>
      <c r="O75" s="8"/>
      <c r="P75" s="8"/>
      <c r="Q75" s="8"/>
      <c r="R75" s="8"/>
      <c r="S75" s="8"/>
      <c r="T75" s="8"/>
      <c r="U75" s="8"/>
      <c r="V75" s="8"/>
      <c r="W75" s="8"/>
      <c r="X75" s="8"/>
      <c r="Y75" s="8"/>
      <c r="Z75" s="8"/>
      <c r="AA75" s="8"/>
      <c r="AB75" s="8"/>
      <c r="AC75" s="8"/>
    </row>
    <row r="76" spans="1:29" ht="14.4">
      <c r="A76" s="58"/>
      <c r="B76" s="69">
        <v>46</v>
      </c>
      <c r="C76" s="43" t="s">
        <v>274</v>
      </c>
      <c r="D76" s="69">
        <v>1.5909902576697301E-2</v>
      </c>
      <c r="E76" s="43">
        <v>0.195843655537774</v>
      </c>
      <c r="F76" s="71">
        <f t="shared" si="2"/>
        <v>19.584365553777399</v>
      </c>
      <c r="G76" s="84">
        <f t="shared" si="3"/>
        <v>200.3480596151428</v>
      </c>
      <c r="H76" s="43"/>
      <c r="I76" s="8"/>
      <c r="J76" s="8"/>
      <c r="K76" s="8"/>
      <c r="L76" s="8"/>
      <c r="M76" s="8"/>
      <c r="N76" s="8"/>
      <c r="O76" s="8"/>
      <c r="P76" s="8"/>
      <c r="Q76" s="8"/>
      <c r="R76" s="8"/>
      <c r="S76" s="8"/>
      <c r="T76" s="8"/>
      <c r="U76" s="8"/>
      <c r="V76" s="8"/>
      <c r="W76" s="8"/>
      <c r="X76" s="8"/>
      <c r="Y76" s="8"/>
      <c r="Z76" s="8"/>
      <c r="AA76" s="8"/>
      <c r="AB76" s="8"/>
      <c r="AC76" s="8"/>
    </row>
    <row r="77" spans="1:29" ht="14.4">
      <c r="A77" s="58"/>
      <c r="B77" s="69">
        <v>47</v>
      </c>
      <c r="C77" s="43" t="s">
        <v>275</v>
      </c>
      <c r="D77" s="69">
        <v>1.7051811373241899E-2</v>
      </c>
      <c r="E77" s="43">
        <v>0.200361852612992</v>
      </c>
      <c r="F77" s="71">
        <f t="shared" si="2"/>
        <v>20.036185261299199</v>
      </c>
      <c r="G77" s="84">
        <f t="shared" si="3"/>
        <v>204.97017522309082</v>
      </c>
      <c r="H77" s="43"/>
      <c r="I77" s="8"/>
      <c r="J77" s="8"/>
      <c r="K77" s="8"/>
      <c r="L77" s="8"/>
      <c r="M77" s="8"/>
      <c r="N77" s="8"/>
      <c r="O77" s="8"/>
      <c r="P77" s="8"/>
      <c r="Q77" s="8"/>
      <c r="R77" s="8"/>
      <c r="S77" s="8"/>
      <c r="T77" s="8"/>
      <c r="U77" s="8"/>
      <c r="V77" s="8"/>
      <c r="W77" s="8"/>
      <c r="X77" s="8"/>
      <c r="Y77" s="8"/>
      <c r="Z77" s="8"/>
      <c r="AA77" s="8"/>
      <c r="AB77" s="8"/>
      <c r="AC77" s="8"/>
    </row>
    <row r="78" spans="1:29" ht="14.4">
      <c r="A78" s="58"/>
      <c r="B78" s="69">
        <v>48</v>
      </c>
      <c r="C78" s="43" t="s">
        <v>276</v>
      </c>
      <c r="D78" s="69">
        <v>1.8275678918015299E-2</v>
      </c>
      <c r="E78" s="43">
        <v>0.20495702059933901</v>
      </c>
      <c r="F78" s="71">
        <f t="shared" si="2"/>
        <v>20.495702059933901</v>
      </c>
      <c r="G78" s="84">
        <f t="shared" si="3"/>
        <v>209.6710320731238</v>
      </c>
      <c r="H78" s="43"/>
      <c r="I78" s="8"/>
      <c r="J78" s="8"/>
      <c r="K78" s="8"/>
      <c r="L78" s="8"/>
      <c r="M78" s="8"/>
      <c r="N78" s="8"/>
      <c r="O78" s="8"/>
      <c r="P78" s="8"/>
      <c r="Q78" s="8"/>
      <c r="R78" s="8"/>
      <c r="S78" s="8"/>
      <c r="T78" s="8"/>
      <c r="U78" s="8"/>
      <c r="V78" s="8"/>
      <c r="W78" s="8"/>
      <c r="X78" s="8"/>
      <c r="Y78" s="8"/>
      <c r="Z78" s="8"/>
      <c r="AA78" s="8"/>
      <c r="AB78" s="8"/>
      <c r="AC78" s="8"/>
    </row>
    <row r="79" spans="1:29" ht="14.4">
      <c r="A79" s="58"/>
      <c r="B79" s="69">
        <v>49</v>
      </c>
      <c r="C79" s="43" t="s">
        <v>277</v>
      </c>
      <c r="D79" s="69">
        <v>1.9587387674162699E-2</v>
      </c>
      <c r="E79" s="43">
        <v>0.20962640863707899</v>
      </c>
      <c r="F79" s="71">
        <f t="shared" si="2"/>
        <v>20.9626408637079</v>
      </c>
      <c r="G79" s="84">
        <f t="shared" si="3"/>
        <v>214.44781603573179</v>
      </c>
      <c r="H79" s="43"/>
      <c r="I79" s="8"/>
      <c r="J79" s="8"/>
      <c r="K79" s="8"/>
      <c r="L79" s="8"/>
      <c r="M79" s="8"/>
      <c r="N79" s="8"/>
      <c r="O79" s="8"/>
      <c r="P79" s="8"/>
      <c r="Q79" s="8"/>
      <c r="R79" s="8"/>
      <c r="S79" s="8"/>
      <c r="T79" s="8"/>
      <c r="U79" s="8"/>
      <c r="V79" s="8"/>
      <c r="W79" s="8"/>
      <c r="X79" s="8"/>
      <c r="Y79" s="8"/>
      <c r="Z79" s="8"/>
      <c r="AA79" s="8"/>
      <c r="AB79" s="8"/>
      <c r="AC79" s="8"/>
    </row>
    <row r="80" spans="1:29" ht="14.4">
      <c r="A80" s="58"/>
      <c r="B80" s="69">
        <v>50</v>
      </c>
      <c r="C80" s="43" t="s">
        <v>278</v>
      </c>
      <c r="D80" s="69">
        <v>2.0993242309578102E-2</v>
      </c>
      <c r="E80" s="43">
        <v>0.214367242243865</v>
      </c>
      <c r="F80" s="71">
        <f t="shared" si="2"/>
        <v>21.436724224386499</v>
      </c>
      <c r="G80" s="84">
        <f t="shared" si="3"/>
        <v>219.29768881547389</v>
      </c>
      <c r="H80" s="43"/>
      <c r="I80" s="8"/>
      <c r="J80" s="8"/>
      <c r="K80" s="8"/>
      <c r="L80" s="8"/>
      <c r="M80" s="8"/>
      <c r="N80" s="8"/>
      <c r="O80" s="8"/>
      <c r="P80" s="8"/>
      <c r="Q80" s="8"/>
      <c r="R80" s="8"/>
      <c r="S80" s="8"/>
      <c r="T80" s="8"/>
      <c r="U80" s="8"/>
      <c r="V80" s="8"/>
      <c r="W80" s="8"/>
      <c r="X80" s="8"/>
      <c r="Y80" s="8"/>
      <c r="Z80" s="8"/>
      <c r="AA80" s="8"/>
      <c r="AB80" s="8"/>
      <c r="AC80" s="8"/>
    </row>
    <row r="81" spans="1:29" ht="14.4">
      <c r="A81" s="58"/>
      <c r="B81" s="69">
        <v>51</v>
      </c>
      <c r="C81" s="43" t="s">
        <v>279</v>
      </c>
      <c r="D81" s="69">
        <v>2.2499999999999999E-2</v>
      </c>
      <c r="E81" s="43">
        <v>0.21917673757141301</v>
      </c>
      <c r="F81" s="71">
        <f t="shared" si="2"/>
        <v>21.917673757141301</v>
      </c>
      <c r="G81" s="84">
        <f t="shared" si="3"/>
        <v>224.21780253555551</v>
      </c>
      <c r="H81" s="43"/>
      <c r="I81" s="8"/>
      <c r="J81" s="8"/>
      <c r="K81" s="8"/>
      <c r="L81" s="8"/>
      <c r="M81" s="8"/>
      <c r="N81" s="8"/>
      <c r="O81" s="8"/>
      <c r="P81" s="8"/>
      <c r="Q81" s="8"/>
      <c r="R81" s="8"/>
      <c r="S81" s="8"/>
      <c r="T81" s="8"/>
      <c r="U81" s="8"/>
      <c r="V81" s="8"/>
      <c r="W81" s="8"/>
      <c r="X81" s="8"/>
      <c r="Y81" s="8"/>
      <c r="Z81" s="8"/>
      <c r="AA81" s="8"/>
      <c r="AB81" s="8"/>
      <c r="AC81" s="8"/>
    </row>
    <row r="82" spans="1:29" ht="14.4">
      <c r="A82" s="58"/>
      <c r="B82" s="69">
        <v>52</v>
      </c>
      <c r="C82" s="43" t="s">
        <v>280</v>
      </c>
      <c r="D82" s="69">
        <v>2.4114902907066499E-2</v>
      </c>
      <c r="E82" s="43">
        <v>0.224052115160983</v>
      </c>
      <c r="F82" s="71">
        <f t="shared" si="2"/>
        <v>22.405211516098301</v>
      </c>
      <c r="G82" s="84">
        <f t="shared" si="3"/>
        <v>229.20531380968561</v>
      </c>
      <c r="H82" s="43"/>
      <c r="I82" s="8"/>
      <c r="J82" s="8"/>
      <c r="K82" s="8"/>
      <c r="L82" s="8"/>
      <c r="M82" s="8"/>
      <c r="N82" s="8"/>
      <c r="O82" s="8"/>
      <c r="P82" s="8"/>
      <c r="Q82" s="8"/>
      <c r="R82" s="8"/>
      <c r="S82" s="8"/>
      <c r="T82" s="8"/>
      <c r="U82" s="8"/>
      <c r="V82" s="8"/>
      <c r="W82" s="8"/>
      <c r="X82" s="8"/>
      <c r="Y82" s="8"/>
      <c r="Z82" s="8"/>
      <c r="AA82" s="8"/>
      <c r="AB82" s="8"/>
      <c r="AC82" s="8"/>
    </row>
    <row r="83" spans="1:29" ht="14.4">
      <c r="A83" s="58"/>
      <c r="B83" s="69">
        <v>53</v>
      </c>
      <c r="C83" s="43" t="s">
        <v>281</v>
      </c>
      <c r="D83" s="69">
        <v>2.5845712987433201E-2</v>
      </c>
      <c r="E83" s="43">
        <v>0.22899061226881301</v>
      </c>
      <c r="F83" s="71">
        <f t="shared" si="2"/>
        <v>22.899061226881301</v>
      </c>
      <c r="G83" s="84">
        <f t="shared" si="3"/>
        <v>234.25739635099572</v>
      </c>
      <c r="H83" s="43"/>
      <c r="I83" s="8"/>
      <c r="J83" s="8"/>
      <c r="K83" s="8"/>
      <c r="L83" s="8"/>
      <c r="M83" s="8"/>
      <c r="N83" s="8"/>
      <c r="O83" s="8"/>
      <c r="P83" s="8"/>
      <c r="Q83" s="8"/>
      <c r="R83" s="8"/>
      <c r="S83" s="8"/>
      <c r="T83" s="8"/>
      <c r="U83" s="8"/>
      <c r="V83" s="8"/>
      <c r="W83" s="8"/>
      <c r="X83" s="8"/>
      <c r="Y83" s="8"/>
      <c r="Z83" s="8"/>
      <c r="AA83" s="8"/>
      <c r="AB83" s="8"/>
      <c r="AC83" s="8"/>
    </row>
    <row r="84" spans="1:29" ht="14.4">
      <c r="A84" s="58"/>
      <c r="B84" s="69">
        <v>54</v>
      </c>
      <c r="C84" s="43" t="s">
        <v>282</v>
      </c>
      <c r="D84" s="69">
        <v>2.7700749300260601E-2</v>
      </c>
      <c r="E84" s="43">
        <v>0.233989494262627</v>
      </c>
      <c r="F84" s="71">
        <f t="shared" si="2"/>
        <v>23.3989494262627</v>
      </c>
      <c r="G84" s="84">
        <f t="shared" si="3"/>
        <v>239.37125263066741</v>
      </c>
      <c r="H84" s="43"/>
      <c r="I84" s="8"/>
      <c r="J84" s="8"/>
      <c r="K84" s="8"/>
      <c r="L84" s="8"/>
      <c r="M84" s="8"/>
      <c r="N84" s="8"/>
      <c r="O84" s="8"/>
      <c r="P84" s="8"/>
      <c r="Q84" s="8"/>
      <c r="R84" s="8"/>
      <c r="S84" s="8"/>
      <c r="T84" s="8"/>
      <c r="U84" s="8"/>
      <c r="V84" s="8"/>
      <c r="W84" s="8"/>
      <c r="X84" s="8"/>
      <c r="Y84" s="8"/>
      <c r="Z84" s="8"/>
      <c r="AA84" s="8"/>
      <c r="AB84" s="8"/>
      <c r="AC84" s="8"/>
    </row>
    <row r="85" spans="1:29" ht="14.4">
      <c r="A85" s="58"/>
      <c r="B85" s="69">
        <v>55</v>
      </c>
      <c r="C85" s="43" t="s">
        <v>283</v>
      </c>
      <c r="D85" s="69">
        <v>2.9688927992390101E-2</v>
      </c>
      <c r="E85" s="43">
        <v>0.23904606477773899</v>
      </c>
      <c r="F85" s="71">
        <f t="shared" si="2"/>
        <v>23.9046064777739</v>
      </c>
      <c r="G85" s="84">
        <f t="shared" si="3"/>
        <v>244.54412426762698</v>
      </c>
      <c r="H85" s="43"/>
      <c r="I85" s="8"/>
      <c r="J85" s="8"/>
      <c r="K85" s="8"/>
      <c r="L85" s="8"/>
      <c r="M85" s="8"/>
      <c r="N85" s="8"/>
      <c r="O85" s="8"/>
      <c r="P85" s="8"/>
      <c r="Q85" s="8"/>
      <c r="R85" s="8"/>
      <c r="S85" s="8"/>
      <c r="T85" s="8"/>
      <c r="U85" s="8"/>
      <c r="V85" s="8"/>
      <c r="W85" s="8"/>
      <c r="X85" s="8"/>
      <c r="Y85" s="8"/>
      <c r="Z85" s="8"/>
      <c r="AA85" s="8"/>
      <c r="AB85" s="8"/>
      <c r="AC85" s="8"/>
    </row>
    <row r="86" spans="1:29" ht="14.4">
      <c r="A86" s="58"/>
      <c r="B86" s="69">
        <v>56</v>
      </c>
      <c r="C86" s="43" t="s">
        <v>284</v>
      </c>
      <c r="D86" s="69">
        <v>3.1819805153394602E-2</v>
      </c>
      <c r="E86" s="43">
        <v>0.24415767472758401</v>
      </c>
      <c r="F86" s="71">
        <f t="shared" si="2"/>
        <v>24.4157674727584</v>
      </c>
      <c r="G86" s="84">
        <f t="shared" si="3"/>
        <v>249.77330124631845</v>
      </c>
      <c r="H86" s="43"/>
      <c r="I86" s="8"/>
      <c r="J86" s="8"/>
      <c r="K86" s="8"/>
      <c r="L86" s="8"/>
      <c r="M86" s="8"/>
      <c r="N86" s="8"/>
      <c r="O86" s="8"/>
      <c r="P86" s="8"/>
      <c r="Q86" s="8"/>
      <c r="R86" s="8"/>
      <c r="S86" s="8"/>
      <c r="T86" s="8"/>
      <c r="U86" s="8"/>
      <c r="V86" s="8"/>
      <c r="W86" s="8"/>
      <c r="X86" s="8"/>
      <c r="Y86" s="8"/>
      <c r="Z86" s="8"/>
      <c r="AA86" s="8"/>
      <c r="AB86" s="8"/>
      <c r="AC86" s="8"/>
    </row>
    <row r="87" spans="1:29" ht="14.4">
      <c r="A87" s="58"/>
      <c r="B87" s="69">
        <v>57</v>
      </c>
      <c r="C87" s="43" t="s">
        <v>285</v>
      </c>
      <c r="D87" s="69">
        <v>3.4103622746483903E-2</v>
      </c>
      <c r="E87" s="43">
        <v>0.24932173021575799</v>
      </c>
      <c r="F87" s="71">
        <f t="shared" si="2"/>
        <v>24.9321730215758</v>
      </c>
      <c r="G87" s="84">
        <f t="shared" si="3"/>
        <v>255.05613001072041</v>
      </c>
      <c r="H87" s="43"/>
      <c r="I87" s="8"/>
      <c r="J87" s="8"/>
      <c r="K87" s="8"/>
      <c r="L87" s="8"/>
      <c r="M87" s="8"/>
      <c r="N87" s="8"/>
      <c r="O87" s="8"/>
      <c r="P87" s="8"/>
      <c r="Q87" s="8"/>
      <c r="R87" s="8"/>
      <c r="S87" s="8"/>
      <c r="T87" s="8"/>
      <c r="U87" s="8"/>
      <c r="V87" s="8"/>
      <c r="W87" s="8"/>
      <c r="X87" s="8"/>
      <c r="Y87" s="8"/>
      <c r="Z87" s="8"/>
      <c r="AA87" s="8"/>
      <c r="AB87" s="8"/>
      <c r="AC87" s="8"/>
    </row>
    <row r="88" spans="1:29" ht="14.4">
      <c r="A88" s="58"/>
      <c r="B88" s="69">
        <v>58</v>
      </c>
      <c r="C88" s="43" t="s">
        <v>286</v>
      </c>
      <c r="D88" s="69">
        <v>3.6551357836030599E-2</v>
      </c>
      <c r="E88" s="43">
        <v>0.25453569926360298</v>
      </c>
      <c r="F88" s="71">
        <f t="shared" si="2"/>
        <v>25.453569926360299</v>
      </c>
      <c r="G88" s="84">
        <f t="shared" si="3"/>
        <v>260.39002034666584</v>
      </c>
      <c r="H88" s="43"/>
      <c r="I88" s="8"/>
      <c r="J88" s="8"/>
      <c r="K88" s="8"/>
      <c r="L88" s="8"/>
      <c r="M88" s="8"/>
      <c r="N88" s="8"/>
      <c r="O88" s="8"/>
      <c r="P88" s="8"/>
      <c r="Q88" s="8"/>
      <c r="R88" s="8"/>
      <c r="S88" s="8"/>
      <c r="T88" s="8"/>
      <c r="U88" s="8"/>
      <c r="V88" s="8"/>
      <c r="W88" s="8"/>
      <c r="X88" s="8"/>
      <c r="Y88" s="8"/>
      <c r="Z88" s="8"/>
      <c r="AA88" s="8"/>
      <c r="AB88" s="8"/>
      <c r="AC88" s="8"/>
    </row>
    <row r="89" spans="1:29" ht="14.4">
      <c r="A89" s="58"/>
      <c r="B89" s="69">
        <v>59</v>
      </c>
      <c r="C89" s="43" t="s">
        <v>287</v>
      </c>
      <c r="D89" s="69">
        <v>3.9174775348325502E-2</v>
      </c>
      <c r="E89" s="43">
        <v>0.25979711763169699</v>
      </c>
      <c r="F89" s="71">
        <f t="shared" si="2"/>
        <v>25.9797117631697</v>
      </c>
      <c r="G89" s="84">
        <f t="shared" si="3"/>
        <v>265.77245133722602</v>
      </c>
      <c r="H89" s="43"/>
      <c r="I89" s="8"/>
      <c r="J89" s="8"/>
      <c r="K89" s="8"/>
      <c r="L89" s="8"/>
      <c r="M89" s="8"/>
      <c r="N89" s="8"/>
      <c r="O89" s="8"/>
      <c r="P89" s="8"/>
      <c r="Q89" s="8"/>
      <c r="R89" s="8"/>
      <c r="S89" s="8"/>
      <c r="T89" s="8"/>
      <c r="U89" s="8"/>
      <c r="V89" s="8"/>
      <c r="W89" s="8"/>
      <c r="X89" s="8"/>
      <c r="Y89" s="8"/>
      <c r="Z89" s="8"/>
      <c r="AA89" s="8"/>
      <c r="AB89" s="8"/>
      <c r="AC89" s="8"/>
    </row>
    <row r="90" spans="1:29" ht="14.4">
      <c r="A90" s="58"/>
      <c r="B90" s="69">
        <v>60</v>
      </c>
      <c r="C90" s="43" t="s">
        <v>288</v>
      </c>
      <c r="D90" s="69">
        <v>4.19864846191563E-2</v>
      </c>
      <c r="E90" s="43">
        <v>0.26510359350618601</v>
      </c>
      <c r="F90" s="71">
        <f t="shared" si="2"/>
        <v>26.5103593506186</v>
      </c>
      <c r="G90" s="84">
        <f t="shared" si="3"/>
        <v>271.20097615682829</v>
      </c>
      <c r="H90" s="43"/>
      <c r="I90" s="8"/>
      <c r="J90" s="8"/>
      <c r="K90" s="8"/>
      <c r="L90" s="8"/>
      <c r="M90" s="8"/>
      <c r="N90" s="8"/>
      <c r="O90" s="8"/>
      <c r="P90" s="8"/>
      <c r="Q90" s="8"/>
      <c r="R90" s="8"/>
      <c r="S90" s="8"/>
      <c r="T90" s="8"/>
      <c r="U90" s="8"/>
      <c r="V90" s="8"/>
      <c r="W90" s="8"/>
      <c r="X90" s="8"/>
      <c r="Y90" s="8"/>
      <c r="Z90" s="8"/>
      <c r="AA90" s="8"/>
      <c r="AB90" s="8"/>
      <c r="AC90" s="8"/>
    </row>
    <row r="91" spans="1:29" ht="14.4">
      <c r="A91" s="58"/>
      <c r="B91" s="69">
        <v>61</v>
      </c>
      <c r="C91" s="43" t="s">
        <v>289</v>
      </c>
      <c r="D91" s="69">
        <v>4.4999999999999998E-2</v>
      </c>
      <c r="E91" s="43">
        <v>0.27045281127804199</v>
      </c>
      <c r="F91" s="71">
        <f t="shared" si="2"/>
        <v>27.045281127804198</v>
      </c>
      <c r="G91" s="84">
        <f t="shared" si="3"/>
        <v>276.67322593743694</v>
      </c>
      <c r="H91" s="43"/>
      <c r="I91" s="8"/>
      <c r="J91" s="8"/>
      <c r="K91" s="8"/>
      <c r="L91" s="8"/>
      <c r="M91" s="8"/>
      <c r="N91" s="8"/>
      <c r="O91" s="8"/>
      <c r="P91" s="8"/>
      <c r="Q91" s="8"/>
      <c r="R91" s="8"/>
      <c r="S91" s="8"/>
      <c r="T91" s="8"/>
      <c r="U91" s="8"/>
      <c r="V91" s="8"/>
      <c r="W91" s="8"/>
      <c r="X91" s="8"/>
      <c r="Y91" s="8"/>
      <c r="Z91" s="8"/>
      <c r="AA91" s="8"/>
      <c r="AB91" s="8"/>
      <c r="AC91" s="8"/>
    </row>
    <row r="92" spans="1:29" ht="14.4">
      <c r="A92" s="58"/>
      <c r="B92" s="69">
        <v>62</v>
      </c>
      <c r="C92" s="43" t="s">
        <v>290</v>
      </c>
      <c r="D92" s="69">
        <v>4.8229805814133102E-2</v>
      </c>
      <c r="E92" s="43">
        <v>0.27584253446998602</v>
      </c>
      <c r="F92" s="71">
        <f t="shared" si="2"/>
        <v>27.584253446998602</v>
      </c>
      <c r="G92" s="84">
        <f t="shared" si="3"/>
        <v>282.18691276279571</v>
      </c>
      <c r="H92" s="43"/>
      <c r="I92" s="8"/>
      <c r="J92" s="8"/>
      <c r="K92" s="8"/>
      <c r="L92" s="8"/>
      <c r="M92" s="8"/>
      <c r="N92" s="8"/>
      <c r="O92" s="8"/>
      <c r="P92" s="8"/>
      <c r="Q92" s="8"/>
      <c r="R92" s="8"/>
      <c r="S92" s="8"/>
      <c r="T92" s="8"/>
      <c r="U92" s="8"/>
      <c r="V92" s="8"/>
      <c r="W92" s="8"/>
      <c r="X92" s="8"/>
      <c r="Y92" s="8"/>
      <c r="Z92" s="8"/>
      <c r="AA92" s="8"/>
      <c r="AB92" s="8"/>
      <c r="AC92" s="8"/>
    </row>
    <row r="93" spans="1:29" ht="14.4">
      <c r="A93" s="58"/>
      <c r="B93" s="69">
        <v>63</v>
      </c>
      <c r="C93" s="43" t="s">
        <v>291</v>
      </c>
      <c r="D93" s="69">
        <v>5.1691425974866499E-2</v>
      </c>
      <c r="E93" s="43">
        <v>0.28127060787067398</v>
      </c>
      <c r="F93" s="71">
        <f t="shared" si="2"/>
        <v>28.1270607870674</v>
      </c>
      <c r="G93" s="84">
        <f t="shared" si="3"/>
        <v>287.73983185169948</v>
      </c>
      <c r="H93" s="43"/>
      <c r="I93" s="8"/>
      <c r="J93" s="8"/>
      <c r="K93" s="8"/>
      <c r="L93" s="8"/>
      <c r="M93" s="8"/>
      <c r="N93" s="8"/>
      <c r="O93" s="8"/>
      <c r="P93" s="8"/>
      <c r="Q93" s="8"/>
      <c r="R93" s="8"/>
      <c r="S93" s="8"/>
      <c r="T93" s="8"/>
      <c r="U93" s="8"/>
      <c r="V93" s="8"/>
      <c r="W93" s="8"/>
      <c r="X93" s="8"/>
      <c r="Y93" s="8"/>
      <c r="Z93" s="8"/>
      <c r="AA93" s="8"/>
      <c r="AB93" s="8"/>
      <c r="AC93" s="8"/>
    </row>
    <row r="94" spans="1:29" ht="14.4">
      <c r="A94" s="58"/>
      <c r="B94" s="69">
        <v>64</v>
      </c>
      <c r="C94" s="43" t="s">
        <v>292</v>
      </c>
      <c r="D94" s="69">
        <v>5.5401498600521203E-2</v>
      </c>
      <c r="E94" s="43">
        <v>0.28673495889417999</v>
      </c>
      <c r="F94" s="71">
        <f t="shared" si="2"/>
        <v>28.673495889418</v>
      </c>
      <c r="G94" s="84">
        <f t="shared" si="3"/>
        <v>293.32986294874615</v>
      </c>
      <c r="H94" s="43"/>
      <c r="I94" s="8"/>
      <c r="J94" s="8"/>
      <c r="K94" s="8"/>
      <c r="L94" s="8"/>
      <c r="M94" s="8"/>
      <c r="N94" s="8"/>
      <c r="O94" s="8"/>
      <c r="P94" s="8"/>
      <c r="Q94" s="8"/>
      <c r="R94" s="8"/>
      <c r="S94" s="8"/>
      <c r="T94" s="8"/>
      <c r="U94" s="8"/>
      <c r="V94" s="8"/>
      <c r="W94" s="8"/>
      <c r="X94" s="8"/>
      <c r="Y94" s="8"/>
      <c r="Z94" s="8"/>
      <c r="AA94" s="8"/>
      <c r="AB94" s="8"/>
      <c r="AC94" s="8"/>
    </row>
    <row r="95" spans="1:29" ht="14.4">
      <c r="A95" s="58"/>
      <c r="B95" s="69">
        <v>65</v>
      </c>
      <c r="C95" s="43" t="s">
        <v>293</v>
      </c>
      <c r="D95" s="69">
        <v>5.9377855984780202E-2</v>
      </c>
      <c r="E95" s="43">
        <v>0.29223359829655798</v>
      </c>
      <c r="F95" s="71">
        <f t="shared" si="2"/>
        <v>29.223359829655799</v>
      </c>
      <c r="G95" s="84">
        <f t="shared" si="3"/>
        <v>298.95497105737883</v>
      </c>
      <c r="H95" s="43"/>
      <c r="I95" s="8"/>
      <c r="J95" s="8"/>
      <c r="K95" s="8"/>
      <c r="L95" s="8"/>
      <c r="M95" s="8"/>
      <c r="N95" s="8"/>
      <c r="O95" s="8"/>
      <c r="P95" s="8"/>
      <c r="Q95" s="8"/>
      <c r="R95" s="8"/>
      <c r="S95" s="8"/>
      <c r="T95" s="8"/>
      <c r="U95" s="8"/>
      <c r="V95" s="8"/>
      <c r="W95" s="8"/>
      <c r="X95" s="8"/>
      <c r="Y95" s="8"/>
      <c r="Z95" s="8"/>
      <c r="AA95" s="8"/>
      <c r="AB95" s="8"/>
      <c r="AC95" s="8"/>
    </row>
    <row r="96" spans="1:29" ht="14.4">
      <c r="A96" s="58"/>
      <c r="B96" s="69">
        <v>66</v>
      </c>
      <c r="C96" s="43" t="s">
        <v>294</v>
      </c>
      <c r="D96" s="69">
        <v>6.3639610306789204E-2</v>
      </c>
      <c r="E96" s="43">
        <v>0.29776462038600499</v>
      </c>
      <c r="F96" s="71">
        <f t="shared" si="2"/>
        <v>29.776462038600499</v>
      </c>
      <c r="G96" s="84">
        <f t="shared" si="3"/>
        <v>304.61320665488307</v>
      </c>
      <c r="H96" s="43"/>
      <c r="I96" s="8"/>
      <c r="J96" s="8"/>
      <c r="K96" s="8"/>
      <c r="L96" s="8"/>
      <c r="M96" s="8"/>
      <c r="N96" s="8"/>
      <c r="O96" s="8"/>
      <c r="P96" s="8"/>
      <c r="Q96" s="8"/>
      <c r="R96" s="8"/>
      <c r="S96" s="8"/>
      <c r="T96" s="8"/>
      <c r="U96" s="8"/>
      <c r="V96" s="8"/>
      <c r="W96" s="8"/>
      <c r="X96" s="8"/>
      <c r="Y96" s="8"/>
      <c r="Z96" s="8"/>
      <c r="AA96" s="8"/>
      <c r="AB96" s="8"/>
      <c r="AC96" s="8"/>
    </row>
    <row r="97" spans="1:29" ht="14.4">
      <c r="A97" s="58"/>
      <c r="B97" s="69">
        <v>67</v>
      </c>
      <c r="C97" s="43" t="s">
        <v>295</v>
      </c>
      <c r="D97" s="69">
        <v>6.8207245492967902E-2</v>
      </c>
      <c r="E97" s="43">
        <v>0.30332620253499099</v>
      </c>
      <c r="F97" s="71">
        <f t="shared" si="2"/>
        <v>30.332620253499098</v>
      </c>
      <c r="G97" s="84">
        <f t="shared" si="3"/>
        <v>310.30270519329576</v>
      </c>
      <c r="H97" s="43"/>
      <c r="I97" s="8"/>
      <c r="J97" s="8"/>
      <c r="K97" s="8"/>
      <c r="L97" s="8"/>
      <c r="M97" s="8"/>
      <c r="N97" s="8"/>
      <c r="O97" s="8"/>
      <c r="P97" s="8"/>
      <c r="Q97" s="8"/>
      <c r="R97" s="8"/>
      <c r="S97" s="8"/>
      <c r="T97" s="8"/>
      <c r="U97" s="8"/>
      <c r="V97" s="8"/>
      <c r="W97" s="8"/>
      <c r="X97" s="8"/>
      <c r="Y97" s="8"/>
      <c r="Z97" s="8"/>
      <c r="AA97" s="8"/>
      <c r="AB97" s="8"/>
      <c r="AC97" s="8"/>
    </row>
    <row r="98" spans="1:29" ht="14.4">
      <c r="A98" s="58"/>
      <c r="B98" s="69">
        <v>68</v>
      </c>
      <c r="C98" s="43" t="s">
        <v>296</v>
      </c>
      <c r="D98" s="69">
        <v>7.31027156720611E-2</v>
      </c>
      <c r="E98" s="43">
        <v>0.30891660447366298</v>
      </c>
      <c r="F98" s="71">
        <f t="shared" si="2"/>
        <v>30.891660447366299</v>
      </c>
      <c r="G98" s="84">
        <f t="shared" si="3"/>
        <v>316.02168637655723</v>
      </c>
      <c r="H98" s="43"/>
      <c r="I98" s="8"/>
      <c r="J98" s="8"/>
      <c r="K98" s="8"/>
      <c r="L98" s="8"/>
      <c r="M98" s="8"/>
      <c r="N98" s="8"/>
      <c r="O98" s="8"/>
      <c r="P98" s="8"/>
      <c r="Q98" s="8"/>
      <c r="R98" s="8"/>
      <c r="S98" s="8"/>
      <c r="T98" s="8"/>
      <c r="U98" s="8"/>
      <c r="V98" s="8"/>
      <c r="W98" s="8"/>
      <c r="X98" s="8"/>
      <c r="Y98" s="8"/>
      <c r="Z98" s="8"/>
      <c r="AA98" s="8"/>
      <c r="AB98" s="8"/>
      <c r="AC98" s="8"/>
    </row>
    <row r="99" spans="1:29" ht="14.4">
      <c r="A99" s="58"/>
      <c r="B99" s="69">
        <v>69</v>
      </c>
      <c r="C99" s="43" t="s">
        <v>297</v>
      </c>
      <c r="D99" s="69">
        <v>7.8349550696651102E-2</v>
      </c>
      <c r="E99" s="43">
        <v>0.31453416697749997</v>
      </c>
      <c r="F99" s="71">
        <f t="shared" si="2"/>
        <v>31.453416697749997</v>
      </c>
      <c r="G99" s="84">
        <f t="shared" si="3"/>
        <v>321.76845281798245</v>
      </c>
      <c r="H99" s="43"/>
      <c r="I99" s="8"/>
      <c r="J99" s="8"/>
      <c r="K99" s="8"/>
      <c r="L99" s="8"/>
      <c r="M99" s="8"/>
      <c r="N99" s="8"/>
      <c r="O99" s="8"/>
      <c r="P99" s="8"/>
      <c r="Q99" s="8"/>
      <c r="R99" s="8"/>
      <c r="S99" s="8"/>
      <c r="T99" s="8"/>
      <c r="U99" s="8"/>
      <c r="V99" s="8"/>
      <c r="W99" s="8"/>
      <c r="X99" s="8"/>
      <c r="Y99" s="8"/>
      <c r="Z99" s="8"/>
      <c r="AA99" s="8"/>
      <c r="AB99" s="8"/>
      <c r="AC99" s="8"/>
    </row>
    <row r="100" spans="1:29" ht="14.4">
      <c r="A100" s="58"/>
      <c r="B100" s="69">
        <v>70</v>
      </c>
      <c r="C100" s="43" t="s">
        <v>298</v>
      </c>
      <c r="D100" s="69">
        <v>8.39729692383126E-2</v>
      </c>
      <c r="E100" s="43">
        <v>0.320177310337184</v>
      </c>
      <c r="F100" s="71">
        <f t="shared" si="2"/>
        <v>32.017731033718398</v>
      </c>
      <c r="G100" s="84">
        <f t="shared" si="3"/>
        <v>327.54138847493925</v>
      </c>
      <c r="H100" s="43"/>
      <c r="I100" s="8"/>
      <c r="J100" s="8"/>
      <c r="K100" s="8"/>
      <c r="L100" s="8"/>
      <c r="M100" s="8"/>
      <c r="N100" s="8"/>
      <c r="O100" s="8"/>
      <c r="P100" s="8"/>
      <c r="Q100" s="8"/>
      <c r="R100" s="8"/>
      <c r="S100" s="8"/>
      <c r="T100" s="8"/>
      <c r="U100" s="8"/>
      <c r="V100" s="8"/>
      <c r="W100" s="8"/>
      <c r="X100" s="8"/>
      <c r="Y100" s="8"/>
      <c r="Z100" s="8"/>
      <c r="AA100" s="8"/>
      <c r="AB100" s="8"/>
      <c r="AC100" s="8"/>
    </row>
    <row r="101" spans="1:29" ht="14.4">
      <c r="A101" s="58"/>
      <c r="B101" s="69">
        <v>71</v>
      </c>
      <c r="C101" s="43" t="s">
        <v>299</v>
      </c>
      <c r="D101" s="69">
        <v>0.09</v>
      </c>
      <c r="E101" s="43">
        <v>0.325844532554252</v>
      </c>
      <c r="F101" s="71">
        <f t="shared" si="2"/>
        <v>32.584453255425203</v>
      </c>
      <c r="G101" s="84">
        <f t="shared" si="3"/>
        <v>333.3389568029998</v>
      </c>
      <c r="H101" s="43"/>
      <c r="I101" s="8"/>
      <c r="J101" s="8"/>
      <c r="K101" s="8"/>
      <c r="L101" s="8"/>
      <c r="M101" s="8"/>
      <c r="N101" s="8"/>
      <c r="O101" s="8"/>
      <c r="P101" s="8"/>
      <c r="Q101" s="8"/>
      <c r="R101" s="8"/>
      <c r="S101" s="8"/>
      <c r="T101" s="8"/>
      <c r="U101" s="8"/>
      <c r="V101" s="8"/>
      <c r="W101" s="8"/>
      <c r="X101" s="8"/>
      <c r="Y101" s="8"/>
      <c r="Z101" s="8"/>
      <c r="AA101" s="8"/>
      <c r="AB101" s="8"/>
      <c r="AC101" s="8"/>
    </row>
    <row r="102" spans="1:29" ht="14.4">
      <c r="A102" s="58"/>
      <c r="B102" s="69">
        <v>72</v>
      </c>
      <c r="C102" s="43" t="s">
        <v>300</v>
      </c>
      <c r="D102" s="69">
        <v>9.6459611628266301E-2</v>
      </c>
      <c r="E102" s="43">
        <v>0.33153440725460298</v>
      </c>
      <c r="F102" s="71">
        <f t="shared" si="2"/>
        <v>33.1534407254603</v>
      </c>
      <c r="G102" s="84">
        <f t="shared" si="3"/>
        <v>339.15969862145886</v>
      </c>
      <c r="H102" s="43"/>
      <c r="I102" s="8"/>
      <c r="J102" s="8"/>
      <c r="K102" s="8"/>
      <c r="L102" s="8"/>
      <c r="M102" s="8"/>
      <c r="N102" s="8"/>
      <c r="O102" s="8"/>
      <c r="P102" s="8"/>
      <c r="Q102" s="8"/>
      <c r="R102" s="8"/>
      <c r="S102" s="8"/>
      <c r="T102" s="8"/>
      <c r="U102" s="8"/>
      <c r="V102" s="8"/>
      <c r="W102" s="8"/>
      <c r="X102" s="8"/>
      <c r="Y102" s="8"/>
      <c r="Z102" s="8"/>
      <c r="AA102" s="8"/>
      <c r="AB102" s="8"/>
      <c r="AC102" s="8"/>
    </row>
    <row r="103" spans="1:29" ht="14.4">
      <c r="A103" s="58"/>
      <c r="B103" s="69">
        <v>73</v>
      </c>
      <c r="C103" s="43" t="s">
        <v>301</v>
      </c>
      <c r="D103" s="69">
        <v>0.103382851949733</v>
      </c>
      <c r="E103" s="43">
        <v>0.33724558139816402</v>
      </c>
      <c r="F103" s="71">
        <f t="shared" si="2"/>
        <v>33.724558139816402</v>
      </c>
      <c r="G103" s="84">
        <f t="shared" si="3"/>
        <v>345.00222977032178</v>
      </c>
      <c r="H103" s="43"/>
      <c r="I103" s="8"/>
      <c r="J103" s="8"/>
      <c r="K103" s="8"/>
      <c r="L103" s="8"/>
      <c r="M103" s="8"/>
      <c r="N103" s="8"/>
      <c r="O103" s="8"/>
      <c r="P103" s="8"/>
      <c r="Q103" s="8"/>
      <c r="R103" s="8"/>
      <c r="S103" s="8"/>
      <c r="T103" s="8"/>
      <c r="U103" s="8"/>
      <c r="V103" s="8"/>
      <c r="W103" s="8"/>
      <c r="X103" s="8"/>
      <c r="Y103" s="8"/>
      <c r="Z103" s="8"/>
      <c r="AA103" s="8"/>
      <c r="AB103" s="8"/>
      <c r="AC103" s="8"/>
    </row>
    <row r="104" spans="1:29" ht="14.4">
      <c r="A104" s="58"/>
      <c r="B104" s="69">
        <v>74</v>
      </c>
      <c r="C104" s="43" t="s">
        <v>302</v>
      </c>
      <c r="D104" s="69">
        <v>0.110802997201042</v>
      </c>
      <c r="E104" s="43">
        <v>0.34297677310543701</v>
      </c>
      <c r="F104" s="71">
        <f t="shared" si="2"/>
        <v>34.297677310543698</v>
      </c>
      <c r="G104" s="84">
        <f t="shared" si="3"/>
        <v>350.86523888686207</v>
      </c>
      <c r="H104" s="43"/>
      <c r="I104" s="8"/>
      <c r="J104" s="8"/>
      <c r="K104" s="8"/>
      <c r="L104" s="8"/>
      <c r="M104" s="8"/>
      <c r="N104" s="8"/>
      <c r="O104" s="8"/>
      <c r="P104" s="8"/>
      <c r="Q104" s="8"/>
      <c r="R104" s="8"/>
      <c r="S104" s="8"/>
      <c r="T104" s="8"/>
      <c r="U104" s="8"/>
      <c r="V104" s="8"/>
      <c r="W104" s="8"/>
      <c r="X104" s="8"/>
      <c r="Y104" s="8"/>
      <c r="Z104" s="8"/>
      <c r="AA104" s="8"/>
      <c r="AB104" s="8"/>
      <c r="AC104" s="8"/>
    </row>
    <row r="105" spans="1:29" ht="14.4">
      <c r="A105" s="58"/>
      <c r="B105" s="69">
        <v>75</v>
      </c>
      <c r="C105" s="43" t="s">
        <v>303</v>
      </c>
      <c r="D105" s="69">
        <v>0.11875571196956</v>
      </c>
      <c r="E105" s="43">
        <v>0.34872676877050501</v>
      </c>
      <c r="F105" s="71">
        <f t="shared" si="2"/>
        <v>34.872676877050502</v>
      </c>
      <c r="G105" s="84">
        <f t="shared" si="3"/>
        <v>356.74748445222662</v>
      </c>
      <c r="H105" s="43"/>
      <c r="I105" s="8"/>
      <c r="J105" s="8"/>
      <c r="K105" s="8"/>
      <c r="L105" s="8"/>
      <c r="M105" s="8"/>
      <c r="N105" s="8"/>
      <c r="O105" s="8"/>
      <c r="P105" s="8"/>
      <c r="Q105" s="8"/>
      <c r="R105" s="8"/>
      <c r="S105" s="8"/>
      <c r="T105" s="8"/>
      <c r="U105" s="8"/>
      <c r="V105" s="8"/>
      <c r="W105" s="8"/>
      <c r="X105" s="8"/>
      <c r="Y105" s="8"/>
      <c r="Z105" s="8"/>
      <c r="AA105" s="8"/>
      <c r="AB105" s="8"/>
      <c r="AC105" s="8"/>
    </row>
    <row r="106" spans="1:29" ht="14.4">
      <c r="A106" s="58"/>
      <c r="B106" s="69">
        <v>76</v>
      </c>
      <c r="C106" s="43" t="s">
        <v>304</v>
      </c>
      <c r="D106" s="69">
        <v>0.12727922061357799</v>
      </c>
      <c r="E106" s="43">
        <v>0.35449442076787402</v>
      </c>
      <c r="F106" s="71">
        <f t="shared" si="2"/>
        <v>35.449442076787399</v>
      </c>
      <c r="G106" s="84">
        <f t="shared" si="3"/>
        <v>362.64779244553512</v>
      </c>
      <c r="H106" s="43"/>
      <c r="I106" s="8"/>
      <c r="J106" s="8"/>
      <c r="K106" s="8"/>
      <c r="L106" s="8"/>
      <c r="M106" s="8"/>
      <c r="N106" s="8"/>
      <c r="O106" s="8"/>
      <c r="P106" s="8"/>
      <c r="Q106" s="8"/>
      <c r="R106" s="8"/>
      <c r="S106" s="8"/>
      <c r="T106" s="8"/>
      <c r="U106" s="8"/>
      <c r="V106" s="8"/>
      <c r="W106" s="8"/>
      <c r="X106" s="8"/>
      <c r="Y106" s="8"/>
      <c r="Z106" s="8"/>
      <c r="AA106" s="8"/>
      <c r="AB106" s="8"/>
      <c r="AC106" s="8"/>
    </row>
    <row r="107" spans="1:29" ht="14.4">
      <c r="A107" s="58"/>
      <c r="B107" s="69">
        <v>77</v>
      </c>
      <c r="C107" s="43" t="s">
        <v>305</v>
      </c>
      <c r="D107" s="69">
        <v>0.136414490985935</v>
      </c>
      <c r="E107" s="43">
        <v>0.36027864490440398</v>
      </c>
      <c r="F107" s="71">
        <f t="shared" si="2"/>
        <v>36.0278644904404</v>
      </c>
      <c r="G107" s="84">
        <f t="shared" si="3"/>
        <v>368.56505373720529</v>
      </c>
      <c r="H107" s="43"/>
      <c r="I107" s="8"/>
      <c r="J107" s="8"/>
      <c r="K107" s="8"/>
      <c r="L107" s="8"/>
      <c r="M107" s="8"/>
      <c r="N107" s="8"/>
      <c r="O107" s="8"/>
      <c r="P107" s="8"/>
      <c r="Q107" s="8"/>
      <c r="R107" s="8"/>
      <c r="S107" s="8"/>
      <c r="T107" s="8"/>
      <c r="U107" s="8"/>
      <c r="V107" s="8"/>
      <c r="W107" s="8"/>
      <c r="X107" s="8"/>
      <c r="Y107" s="8"/>
      <c r="Z107" s="8"/>
      <c r="AA107" s="8"/>
      <c r="AB107" s="8"/>
      <c r="AC107" s="8"/>
    </row>
    <row r="108" spans="1:29" ht="14.4">
      <c r="A108" s="58"/>
      <c r="B108" s="69">
        <v>78</v>
      </c>
      <c r="C108" s="43" t="s">
        <v>306</v>
      </c>
      <c r="D108" s="69">
        <v>0.14620543134412201</v>
      </c>
      <c r="E108" s="43">
        <v>0.36607841744036401</v>
      </c>
      <c r="F108" s="71">
        <f t="shared" si="2"/>
        <v>36.607841744036399</v>
      </c>
      <c r="G108" s="84">
        <f t="shared" si="3"/>
        <v>374.4982210414924</v>
      </c>
      <c r="H108" s="43"/>
      <c r="I108" s="8"/>
      <c r="J108" s="8"/>
      <c r="K108" s="8"/>
      <c r="L108" s="8"/>
      <c r="M108" s="8"/>
      <c r="N108" s="8"/>
      <c r="O108" s="8"/>
      <c r="P108" s="8"/>
      <c r="Q108" s="8"/>
      <c r="R108" s="8"/>
      <c r="S108" s="8"/>
      <c r="T108" s="8"/>
      <c r="U108" s="8"/>
      <c r="V108" s="8"/>
      <c r="W108" s="8"/>
      <c r="X108" s="8"/>
      <c r="Y108" s="8"/>
      <c r="Z108" s="8"/>
      <c r="AA108" s="8"/>
      <c r="AB108" s="8"/>
      <c r="AC108" s="8"/>
    </row>
    <row r="109" spans="1:29" ht="14.4">
      <c r="A109" s="58"/>
      <c r="B109" s="69">
        <v>79</v>
      </c>
      <c r="C109" s="43" t="s">
        <v>307</v>
      </c>
      <c r="D109" s="69">
        <v>0.15669910139330201</v>
      </c>
      <c r="E109" s="43">
        <v>0.37189277285601202</v>
      </c>
      <c r="F109" s="71">
        <f t="shared" si="2"/>
        <v>37.1892772856012</v>
      </c>
      <c r="G109" s="84">
        <f t="shared" si="3"/>
        <v>380.44630663170028</v>
      </c>
      <c r="H109" s="43"/>
      <c r="I109" s="8"/>
      <c r="J109" s="8"/>
      <c r="K109" s="8"/>
      <c r="L109" s="8"/>
      <c r="M109" s="8"/>
      <c r="N109" s="8"/>
      <c r="O109" s="8"/>
      <c r="P109" s="8"/>
      <c r="Q109" s="8"/>
      <c r="R109" s="8"/>
      <c r="S109" s="8"/>
      <c r="T109" s="8"/>
      <c r="U109" s="8"/>
      <c r="V109" s="8"/>
      <c r="W109" s="8"/>
      <c r="X109" s="8"/>
      <c r="Y109" s="8"/>
      <c r="Z109" s="8"/>
      <c r="AA109" s="8"/>
      <c r="AB109" s="8"/>
      <c r="AC109" s="8"/>
    </row>
    <row r="110" spans="1:29" ht="14.4">
      <c r="A110" s="58"/>
      <c r="B110" s="69">
        <v>80</v>
      </c>
      <c r="C110" s="43" t="s">
        <v>85</v>
      </c>
      <c r="D110" s="69">
        <v>0.16794593847662501</v>
      </c>
      <c r="E110" s="43">
        <v>0.37772080081200698</v>
      </c>
      <c r="F110" s="71">
        <f t="shared" si="2"/>
        <v>37.772080081200698</v>
      </c>
      <c r="G110" s="84">
        <f t="shared" si="3"/>
        <v>386.40837923068312</v>
      </c>
      <c r="H110" s="43"/>
      <c r="I110" s="8"/>
      <c r="J110" s="8"/>
      <c r="K110" s="8"/>
      <c r="L110" s="8"/>
      <c r="M110" s="8"/>
      <c r="N110" s="8"/>
      <c r="O110" s="8"/>
      <c r="P110" s="8"/>
      <c r="Q110" s="8"/>
      <c r="R110" s="8"/>
      <c r="S110" s="8"/>
      <c r="T110" s="8"/>
      <c r="U110" s="8"/>
      <c r="V110" s="8"/>
      <c r="W110" s="8"/>
      <c r="X110" s="8"/>
      <c r="Y110" s="8"/>
      <c r="Z110" s="8"/>
      <c r="AA110" s="8"/>
      <c r="AB110" s="8"/>
      <c r="AC110" s="8"/>
    </row>
    <row r="111" spans="1:29" ht="14.4">
      <c r="A111" s="58"/>
      <c r="B111" s="69">
        <v>81</v>
      </c>
      <c r="C111" s="43" t="s">
        <v>308</v>
      </c>
      <c r="D111" s="69">
        <v>0.18</v>
      </c>
      <c r="E111" s="43">
        <v>0.38356164383561597</v>
      </c>
      <c r="F111" s="71">
        <f t="shared" si="2"/>
        <v>38.356164383561598</v>
      </c>
      <c r="G111" s="84">
        <f t="shared" si="3"/>
        <v>392.38356164383515</v>
      </c>
      <c r="H111" s="43"/>
      <c r="I111" s="8"/>
      <c r="J111" s="8"/>
      <c r="K111" s="8"/>
      <c r="L111" s="8"/>
      <c r="M111" s="8"/>
      <c r="N111" s="8"/>
      <c r="O111" s="8"/>
      <c r="P111" s="8"/>
      <c r="Q111" s="8"/>
      <c r="R111" s="8"/>
      <c r="S111" s="8"/>
      <c r="T111" s="8"/>
      <c r="U111" s="8"/>
      <c r="V111" s="8"/>
      <c r="W111" s="8"/>
      <c r="X111" s="8"/>
      <c r="Y111" s="8"/>
      <c r="Z111" s="8"/>
      <c r="AA111" s="8"/>
      <c r="AB111" s="8"/>
      <c r="AC111" s="8"/>
    </row>
    <row r="112" spans="1:29" ht="14.4">
      <c r="A112" s="58"/>
      <c r="B112" s="69">
        <v>82</v>
      </c>
      <c r="C112" s="43" t="s">
        <v>309</v>
      </c>
      <c r="D112" s="69">
        <v>0.19291922325653199</v>
      </c>
      <c r="E112" s="43">
        <v>0.38941449473579798</v>
      </c>
      <c r="F112" s="71">
        <f t="shared" si="2"/>
        <v>38.941449473579794</v>
      </c>
      <c r="G112" s="84">
        <f t="shared" si="3"/>
        <v>398.37102811472135</v>
      </c>
      <c r="H112" s="43"/>
      <c r="I112" s="8"/>
      <c r="J112" s="8"/>
      <c r="K112" s="8"/>
      <c r="L112" s="8"/>
      <c r="M112" s="8"/>
      <c r="N112" s="8"/>
      <c r="O112" s="8"/>
      <c r="P112" s="8"/>
      <c r="Q112" s="8"/>
      <c r="R112" s="8"/>
      <c r="S112" s="8"/>
      <c r="T112" s="8"/>
      <c r="U112" s="8"/>
      <c r="V112" s="8"/>
      <c r="W112" s="8"/>
      <c r="X112" s="8"/>
      <c r="Y112" s="8"/>
      <c r="Z112" s="8"/>
      <c r="AA112" s="8"/>
      <c r="AB112" s="8"/>
      <c r="AC112" s="8"/>
    </row>
    <row r="113" spans="1:29" ht="14.4">
      <c r="A113" s="58"/>
      <c r="B113" s="69">
        <v>83</v>
      </c>
      <c r="C113" s="43" t="s">
        <v>87</v>
      </c>
      <c r="D113" s="69">
        <v>0.206765703899466</v>
      </c>
      <c r="E113" s="43">
        <v>0.39527859394056297</v>
      </c>
      <c r="F113" s="71">
        <f t="shared" si="2"/>
        <v>39.5278593940563</v>
      </c>
      <c r="G113" s="84">
        <f t="shared" si="3"/>
        <v>404.3700016011959</v>
      </c>
      <c r="H113" s="43"/>
      <c r="I113" s="8"/>
      <c r="J113" s="8"/>
      <c r="K113" s="8"/>
      <c r="L113" s="8"/>
      <c r="M113" s="8"/>
      <c r="N113" s="8"/>
      <c r="O113" s="8"/>
      <c r="P113" s="8"/>
      <c r="Q113" s="8"/>
      <c r="R113" s="8"/>
      <c r="S113" s="8"/>
      <c r="T113" s="8"/>
      <c r="U113" s="8"/>
      <c r="V113" s="8"/>
      <c r="W113" s="8"/>
      <c r="X113" s="8"/>
      <c r="Y113" s="8"/>
      <c r="Z113" s="8"/>
      <c r="AA113" s="8"/>
      <c r="AB113" s="8"/>
      <c r="AC113" s="8"/>
    </row>
    <row r="114" spans="1:29" ht="14.4">
      <c r="A114" s="58"/>
      <c r="B114" s="69">
        <v>84</v>
      </c>
      <c r="C114" s="43" t="s">
        <v>310</v>
      </c>
      <c r="D114" s="69">
        <v>0.22160599440208401</v>
      </c>
      <c r="E114" s="43">
        <v>0.40115322731198799</v>
      </c>
      <c r="F114" s="71">
        <f t="shared" si="2"/>
        <v>40.115322731198802</v>
      </c>
      <c r="G114" s="84">
        <f t="shared" si="3"/>
        <v>410.37975154016374</v>
      </c>
      <c r="H114" s="43"/>
      <c r="I114" s="8"/>
      <c r="J114" s="8"/>
      <c r="K114" s="8"/>
      <c r="L114" s="8"/>
      <c r="M114" s="8"/>
      <c r="N114" s="8"/>
      <c r="O114" s="8"/>
      <c r="P114" s="8"/>
      <c r="Q114" s="8"/>
      <c r="R114" s="8"/>
      <c r="S114" s="8"/>
      <c r="T114" s="8"/>
      <c r="U114" s="8"/>
      <c r="V114" s="8"/>
      <c r="W114" s="8"/>
      <c r="X114" s="8"/>
      <c r="Y114" s="8"/>
      <c r="Z114" s="8"/>
      <c r="AA114" s="8"/>
      <c r="AB114" s="8"/>
      <c r="AC114" s="8"/>
    </row>
    <row r="115" spans="1:29" ht="14.4">
      <c r="A115" s="58"/>
      <c r="B115" s="69">
        <v>85</v>
      </c>
      <c r="C115" s="43" t="s">
        <v>311</v>
      </c>
      <c r="D115" s="69">
        <v>0.23751142393912</v>
      </c>
      <c r="E115" s="43">
        <v>0.40703772357981199</v>
      </c>
      <c r="F115" s="71">
        <f t="shared" si="2"/>
        <v>40.703772357981201</v>
      </c>
      <c r="G115" s="84">
        <f t="shared" si="3"/>
        <v>416.39959122214765</v>
      </c>
      <c r="H115" s="43"/>
      <c r="I115" s="8"/>
      <c r="J115" s="8"/>
      <c r="K115" s="8"/>
      <c r="L115" s="8"/>
      <c r="M115" s="8"/>
      <c r="N115" s="8"/>
      <c r="O115" s="8"/>
      <c r="P115" s="8"/>
      <c r="Q115" s="8"/>
      <c r="R115" s="8"/>
      <c r="S115" s="8"/>
      <c r="T115" s="8"/>
      <c r="U115" s="8"/>
      <c r="V115" s="8"/>
      <c r="W115" s="8"/>
      <c r="X115" s="8"/>
      <c r="Y115" s="8"/>
      <c r="Z115" s="8"/>
      <c r="AA115" s="8"/>
      <c r="AB115" s="8"/>
      <c r="AC115" s="8"/>
    </row>
    <row r="116" spans="1:29" ht="14.4">
      <c r="A116" s="58"/>
      <c r="B116" s="69">
        <v>86</v>
      </c>
      <c r="C116" s="43" t="s">
        <v>312</v>
      </c>
      <c r="D116" s="69">
        <v>0.25455844122715698</v>
      </c>
      <c r="E116" s="43">
        <v>0.41293145220836502</v>
      </c>
      <c r="F116" s="71">
        <f t="shared" si="2"/>
        <v>41.2931452208365</v>
      </c>
      <c r="G116" s="84">
        <f t="shared" si="3"/>
        <v>422.42887560915744</v>
      </c>
      <c r="H116" s="43"/>
      <c r="I116" s="8"/>
      <c r="J116" s="8"/>
      <c r="K116" s="8"/>
      <c r="L116" s="8"/>
      <c r="M116" s="8"/>
      <c r="N116" s="8"/>
      <c r="O116" s="8"/>
      <c r="P116" s="8"/>
      <c r="Q116" s="8"/>
      <c r="R116" s="8"/>
      <c r="S116" s="8"/>
      <c r="T116" s="8"/>
      <c r="U116" s="8"/>
      <c r="V116" s="8"/>
      <c r="W116" s="8"/>
      <c r="X116" s="8"/>
      <c r="Y116" s="8"/>
      <c r="Z116" s="8"/>
      <c r="AA116" s="8"/>
      <c r="AB116" s="8"/>
      <c r="AC116" s="8"/>
    </row>
    <row r="117" spans="1:29" ht="14.4">
      <c r="A117" s="58"/>
      <c r="B117" s="69">
        <v>87</v>
      </c>
      <c r="C117" s="43" t="s">
        <v>313</v>
      </c>
      <c r="D117" s="69">
        <v>0.272828981971871</v>
      </c>
      <c r="E117" s="43">
        <v>0.418833821103134</v>
      </c>
      <c r="F117" s="71">
        <f t="shared" si="2"/>
        <v>41.883382110313399</v>
      </c>
      <c r="G117" s="84">
        <f t="shared" si="3"/>
        <v>428.46699898850608</v>
      </c>
      <c r="H117" s="43"/>
      <c r="I117" s="8"/>
      <c r="J117" s="8"/>
      <c r="K117" s="8"/>
      <c r="L117" s="8"/>
      <c r="M117" s="8"/>
      <c r="N117" s="8"/>
      <c r="O117" s="8"/>
      <c r="P117" s="8"/>
      <c r="Q117" s="8"/>
      <c r="R117" s="8"/>
      <c r="S117" s="8"/>
      <c r="T117" s="8"/>
      <c r="U117" s="8"/>
      <c r="V117" s="8"/>
      <c r="W117" s="8"/>
      <c r="X117" s="8"/>
      <c r="Y117" s="8"/>
      <c r="Z117" s="8"/>
      <c r="AA117" s="8"/>
      <c r="AB117" s="8"/>
      <c r="AC117" s="8"/>
    </row>
    <row r="118" spans="1:29" ht="14.4">
      <c r="A118" s="58"/>
      <c r="B118" s="69">
        <v>88</v>
      </c>
      <c r="C118" s="43" t="s">
        <v>314</v>
      </c>
      <c r="D118" s="69">
        <v>0.29241086268824401</v>
      </c>
      <c r="E118" s="43">
        <v>0.42474427450155999</v>
      </c>
      <c r="F118" s="71">
        <f t="shared" si="2"/>
        <v>42.474427450156</v>
      </c>
      <c r="G118" s="84">
        <f t="shared" si="3"/>
        <v>434.51339281509587</v>
      </c>
      <c r="H118" s="43"/>
      <c r="I118" s="8"/>
      <c r="J118" s="8"/>
      <c r="K118" s="8"/>
      <c r="L118" s="8"/>
      <c r="M118" s="8"/>
      <c r="N118" s="8"/>
      <c r="O118" s="8"/>
      <c r="P118" s="8"/>
      <c r="Q118" s="8"/>
      <c r="R118" s="8"/>
      <c r="S118" s="8"/>
      <c r="T118" s="8"/>
      <c r="U118" s="8"/>
      <c r="V118" s="8"/>
      <c r="W118" s="8"/>
      <c r="X118" s="8"/>
      <c r="Y118" s="8"/>
      <c r="Z118" s="8"/>
      <c r="AA118" s="8"/>
      <c r="AB118" s="8"/>
      <c r="AC118" s="8"/>
    </row>
    <row r="119" spans="1:29" ht="14.4">
      <c r="A119" s="58"/>
      <c r="B119" s="69">
        <v>89</v>
      </c>
      <c r="C119" s="43" t="s">
        <v>315</v>
      </c>
      <c r="D119" s="69">
        <v>0.31339820278660402</v>
      </c>
      <c r="E119" s="43">
        <v>0.43066229104102599</v>
      </c>
      <c r="F119" s="71">
        <f t="shared" si="2"/>
        <v>43.066229104102597</v>
      </c>
      <c r="G119" s="84">
        <f t="shared" si="3"/>
        <v>440.5675237349696</v>
      </c>
      <c r="H119" s="43"/>
      <c r="I119" s="8"/>
      <c r="J119" s="8"/>
      <c r="K119" s="8"/>
      <c r="L119" s="8"/>
      <c r="M119" s="8"/>
      <c r="N119" s="8"/>
      <c r="O119" s="8"/>
      <c r="P119" s="8"/>
      <c r="Q119" s="8"/>
      <c r="R119" s="8"/>
      <c r="S119" s="8"/>
      <c r="T119" s="8"/>
      <c r="U119" s="8"/>
      <c r="V119" s="8"/>
      <c r="W119" s="8"/>
      <c r="X119" s="8"/>
      <c r="Y119" s="8"/>
      <c r="Z119" s="8"/>
      <c r="AA119" s="8"/>
      <c r="AB119" s="8"/>
      <c r="AC119" s="8"/>
    </row>
    <row r="120" spans="1:29" ht="14.4">
      <c r="A120" s="58"/>
      <c r="B120" s="69">
        <v>90</v>
      </c>
      <c r="C120" s="43" t="s">
        <v>316</v>
      </c>
      <c r="D120" s="69">
        <v>0.33589187695325001</v>
      </c>
      <c r="E120" s="43">
        <v>0.43658738172603601</v>
      </c>
      <c r="F120" s="71">
        <f t="shared" si="2"/>
        <v>43.658738172603599</v>
      </c>
      <c r="G120" s="84">
        <f t="shared" si="3"/>
        <v>446.62889150573483</v>
      </c>
      <c r="H120" s="43"/>
      <c r="I120" s="8"/>
      <c r="J120" s="8"/>
      <c r="K120" s="8"/>
      <c r="L120" s="8"/>
      <c r="M120" s="8"/>
      <c r="N120" s="8"/>
      <c r="O120" s="8"/>
      <c r="P120" s="8"/>
      <c r="Q120" s="8"/>
      <c r="R120" s="8"/>
      <c r="S120" s="8"/>
      <c r="T120" s="8"/>
      <c r="U120" s="8"/>
      <c r="V120" s="8"/>
      <c r="W120" s="8"/>
      <c r="X120" s="8"/>
      <c r="Y120" s="8"/>
      <c r="Z120" s="8"/>
      <c r="AA120" s="8"/>
      <c r="AB120" s="8"/>
      <c r="AC120" s="8"/>
    </row>
    <row r="121" spans="1:29" ht="14.4">
      <c r="A121" s="58"/>
      <c r="B121" s="69">
        <v>91</v>
      </c>
      <c r="C121" s="43" t="s">
        <v>317</v>
      </c>
      <c r="D121" s="69">
        <v>0.36</v>
      </c>
      <c r="E121" s="43">
        <v>0.442519088068835</v>
      </c>
      <c r="F121" s="71">
        <f t="shared" si="2"/>
        <v>44.251908806883499</v>
      </c>
      <c r="G121" s="84">
        <f t="shared" si="3"/>
        <v>452.69702709441822</v>
      </c>
      <c r="H121" s="43"/>
      <c r="I121" s="8"/>
      <c r="J121" s="8"/>
      <c r="K121" s="8"/>
      <c r="L121" s="8"/>
      <c r="M121" s="8"/>
      <c r="N121" s="8"/>
      <c r="O121" s="8"/>
      <c r="P121" s="8"/>
      <c r="Q121" s="8"/>
      <c r="R121" s="8"/>
      <c r="S121" s="8"/>
      <c r="T121" s="8"/>
      <c r="U121" s="8"/>
      <c r="V121" s="8"/>
      <c r="W121" s="8"/>
      <c r="X121" s="8"/>
      <c r="Y121" s="8"/>
      <c r="Z121" s="8"/>
      <c r="AA121" s="8"/>
      <c r="AB121" s="8"/>
      <c r="AC121" s="8"/>
    </row>
    <row r="122" spans="1:29" ht="14.4">
      <c r="A122" s="58"/>
      <c r="B122" s="69">
        <v>92</v>
      </c>
      <c r="C122" s="43" t="s">
        <v>318</v>
      </c>
      <c r="D122" s="69">
        <v>0.38583844651306498</v>
      </c>
      <c r="E122" s="43">
        <v>0.44845698040813098</v>
      </c>
      <c r="F122" s="71">
        <f t="shared" si="2"/>
        <v>44.845698040813097</v>
      </c>
      <c r="G122" s="84">
        <f t="shared" si="3"/>
        <v>458.77149095751798</v>
      </c>
      <c r="H122" s="43"/>
      <c r="I122" s="8"/>
      <c r="J122" s="8"/>
      <c r="K122" s="8"/>
      <c r="L122" s="8"/>
      <c r="M122" s="8"/>
      <c r="N122" s="8"/>
      <c r="O122" s="8"/>
      <c r="P122" s="8"/>
      <c r="Q122" s="8"/>
      <c r="R122" s="8"/>
      <c r="S122" s="8"/>
      <c r="T122" s="8"/>
      <c r="U122" s="8"/>
      <c r="V122" s="8"/>
      <c r="W122" s="8"/>
      <c r="X122" s="8"/>
      <c r="Y122" s="8"/>
      <c r="Z122" s="8"/>
      <c r="AA122" s="8"/>
      <c r="AB122" s="8"/>
      <c r="AC122" s="8"/>
    </row>
    <row r="123" spans="1:29" ht="14.4">
      <c r="A123" s="58"/>
      <c r="B123" s="69">
        <v>93</v>
      </c>
      <c r="C123" s="43" t="s">
        <v>319</v>
      </c>
      <c r="D123" s="69">
        <v>0.41353140779893199</v>
      </c>
      <c r="E123" s="43">
        <v>0.454400656134962</v>
      </c>
      <c r="F123" s="71">
        <f t="shared" si="2"/>
        <v>45.440065613496202</v>
      </c>
      <c r="G123" s="84">
        <f t="shared" si="3"/>
        <v>464.85187122606612</v>
      </c>
      <c r="H123" s="43"/>
      <c r="I123" s="8"/>
      <c r="J123" s="8"/>
      <c r="K123" s="8"/>
      <c r="L123" s="8"/>
      <c r="M123" s="8"/>
      <c r="N123" s="8"/>
      <c r="O123" s="8"/>
      <c r="P123" s="8"/>
      <c r="Q123" s="8"/>
      <c r="R123" s="8"/>
      <c r="S123" s="8"/>
      <c r="T123" s="8"/>
      <c r="U123" s="8"/>
      <c r="V123" s="8"/>
      <c r="W123" s="8"/>
      <c r="X123" s="8"/>
      <c r="Y123" s="8"/>
      <c r="Z123" s="8"/>
      <c r="AA123" s="8"/>
      <c r="AB123" s="8"/>
      <c r="AC123" s="8"/>
    </row>
    <row r="124" spans="1:29" ht="14.4">
      <c r="A124" s="58"/>
      <c r="B124" s="69">
        <v>94</v>
      </c>
      <c r="C124" s="43" t="s">
        <v>320</v>
      </c>
      <c r="D124" s="69">
        <v>0.44321198880416901</v>
      </c>
      <c r="E124" s="43">
        <v>0.460349738115991</v>
      </c>
      <c r="F124" s="71">
        <f t="shared" si="2"/>
        <v>46.034973811599102</v>
      </c>
      <c r="G124" s="84">
        <f t="shared" si="3"/>
        <v>470.93778209265878</v>
      </c>
      <c r="H124" s="43"/>
      <c r="I124" s="8"/>
      <c r="J124" s="8"/>
      <c r="K124" s="8"/>
      <c r="L124" s="8"/>
      <c r="M124" s="8"/>
      <c r="N124" s="8"/>
      <c r="O124" s="8"/>
      <c r="P124" s="8"/>
      <c r="Q124" s="8"/>
      <c r="R124" s="8"/>
      <c r="S124" s="8"/>
      <c r="T124" s="8"/>
      <c r="U124" s="8"/>
      <c r="V124" s="8"/>
      <c r="W124" s="8"/>
      <c r="X124" s="8"/>
      <c r="Y124" s="8"/>
      <c r="Z124" s="8"/>
      <c r="AA124" s="8"/>
      <c r="AB124" s="8"/>
      <c r="AC124" s="8"/>
    </row>
    <row r="125" spans="1:29" ht="14.4">
      <c r="A125" s="58"/>
      <c r="B125" s="69">
        <v>95</v>
      </c>
      <c r="C125" s="43" t="s">
        <v>321</v>
      </c>
      <c r="D125" s="69">
        <v>0.47502284787824101</v>
      </c>
      <c r="E125" s="43">
        <v>0.4663038732002</v>
      </c>
      <c r="F125" s="71">
        <f t="shared" si="2"/>
        <v>46.630387320019999</v>
      </c>
      <c r="G125" s="84">
        <f t="shared" si="3"/>
        <v>477.02886228380459</v>
      </c>
      <c r="H125" s="43"/>
      <c r="I125" s="8"/>
      <c r="J125" s="8"/>
      <c r="K125" s="8"/>
      <c r="L125" s="8"/>
      <c r="M125" s="8"/>
      <c r="N125" s="8"/>
      <c r="O125" s="8"/>
      <c r="P125" s="8"/>
      <c r="Q125" s="8"/>
      <c r="R125" s="8"/>
      <c r="S125" s="8"/>
      <c r="T125" s="8"/>
      <c r="U125" s="8"/>
      <c r="V125" s="8"/>
      <c r="W125" s="8"/>
      <c r="X125" s="8"/>
      <c r="Y125" s="8"/>
      <c r="Z125" s="8"/>
      <c r="AA125" s="8"/>
      <c r="AB125" s="8"/>
      <c r="AC125" s="8"/>
    </row>
    <row r="126" spans="1:29" ht="14.4">
      <c r="A126" s="58"/>
      <c r="B126" s="69">
        <v>96</v>
      </c>
      <c r="C126" s="43" t="s">
        <v>322</v>
      </c>
      <c r="D126" s="69">
        <v>0.50911688245431397</v>
      </c>
      <c r="E126" s="43">
        <v>0.47226273074029101</v>
      </c>
      <c r="F126" s="71">
        <f t="shared" si="2"/>
        <v>47.226273074029102</v>
      </c>
      <c r="G126" s="84">
        <f t="shared" si="3"/>
        <v>483.12477354731772</v>
      </c>
      <c r="H126" s="43"/>
      <c r="I126" s="8"/>
      <c r="J126" s="8"/>
      <c r="K126" s="8"/>
      <c r="L126" s="8"/>
      <c r="M126" s="8"/>
      <c r="N126" s="8"/>
      <c r="O126" s="8"/>
      <c r="P126" s="8"/>
      <c r="Q126" s="8"/>
      <c r="R126" s="8"/>
      <c r="S126" s="8"/>
      <c r="T126" s="8"/>
      <c r="U126" s="8"/>
      <c r="V126" s="8"/>
      <c r="W126" s="8"/>
      <c r="X126" s="8"/>
      <c r="Y126" s="8"/>
      <c r="Z126" s="8"/>
      <c r="AA126" s="8"/>
      <c r="AB126" s="8"/>
      <c r="AC126" s="8"/>
    </row>
    <row r="127" spans="1:29" ht="14.4">
      <c r="A127" s="58"/>
      <c r="B127" s="69">
        <v>97</v>
      </c>
      <c r="C127" s="43" t="s">
        <v>323</v>
      </c>
      <c r="D127" s="69">
        <v>0.545657963943743</v>
      </c>
      <c r="E127" s="43">
        <v>0.47822600123311498</v>
      </c>
      <c r="F127" s="71">
        <f t="shared" si="2"/>
        <v>47.822600123311496</v>
      </c>
      <c r="G127" s="84">
        <f t="shared" si="3"/>
        <v>489.22519926147663</v>
      </c>
      <c r="H127" s="43"/>
      <c r="I127" s="8"/>
      <c r="J127" s="8"/>
      <c r="K127" s="8"/>
      <c r="L127" s="8"/>
      <c r="M127" s="8"/>
      <c r="N127" s="8"/>
      <c r="O127" s="8"/>
      <c r="P127" s="8"/>
      <c r="Q127" s="8"/>
      <c r="R127" s="8"/>
      <c r="S127" s="8"/>
      <c r="T127" s="8"/>
      <c r="U127" s="8"/>
      <c r="V127" s="8"/>
      <c r="W127" s="8"/>
      <c r="X127" s="8"/>
      <c r="Y127" s="8"/>
      <c r="Z127" s="8"/>
      <c r="AA127" s="8"/>
      <c r="AB127" s="8"/>
      <c r="AC127" s="8"/>
    </row>
    <row r="128" spans="1:29" ht="14.4">
      <c r="A128" s="58"/>
      <c r="B128" s="69">
        <v>98</v>
      </c>
      <c r="C128" s="43" t="s">
        <v>324</v>
      </c>
      <c r="D128" s="69">
        <v>0.58482172537648902</v>
      </c>
      <c r="E128" s="43">
        <v>0.48419339509930798</v>
      </c>
      <c r="F128" s="71">
        <f t="shared" si="2"/>
        <v>48.419339509930801</v>
      </c>
      <c r="G128" s="84">
        <f t="shared" si="3"/>
        <v>495.32984318659209</v>
      </c>
      <c r="H128" s="43"/>
      <c r="I128" s="8"/>
      <c r="J128" s="8"/>
      <c r="K128" s="8"/>
      <c r="L128" s="8"/>
      <c r="M128" s="8"/>
      <c r="N128" s="8"/>
      <c r="O128" s="8"/>
      <c r="P128" s="8"/>
      <c r="Q128" s="8"/>
      <c r="R128" s="8"/>
      <c r="S128" s="8"/>
      <c r="T128" s="8"/>
      <c r="U128" s="8"/>
      <c r="V128" s="8"/>
      <c r="W128" s="8"/>
      <c r="X128" s="8"/>
      <c r="Y128" s="8"/>
      <c r="Z128" s="8"/>
      <c r="AA128" s="8"/>
      <c r="AB128" s="8"/>
      <c r="AC128" s="8"/>
    </row>
    <row r="129" spans="1:29" ht="14.4">
      <c r="A129" s="58"/>
      <c r="B129" s="69">
        <v>99</v>
      </c>
      <c r="C129" s="43" t="s">
        <v>325</v>
      </c>
      <c r="D129" s="69">
        <v>0.62679640557320904</v>
      </c>
      <c r="E129" s="43">
        <v>0.49016464132302101</v>
      </c>
      <c r="F129" s="71">
        <f t="shared" si="2"/>
        <v>49.016464132302104</v>
      </c>
      <c r="G129" s="84">
        <f t="shared" si="3"/>
        <v>501.4384280734505</v>
      </c>
      <c r="H129" s="43"/>
      <c r="I129" s="8"/>
      <c r="J129" s="8"/>
      <c r="K129" s="8"/>
      <c r="L129" s="8"/>
      <c r="M129" s="8"/>
      <c r="N129" s="8"/>
      <c r="O129" s="8"/>
      <c r="P129" s="8"/>
      <c r="Q129" s="8"/>
      <c r="R129" s="8"/>
      <c r="S129" s="8"/>
      <c r="T129" s="8"/>
      <c r="U129" s="8"/>
      <c r="V129" s="8"/>
      <c r="W129" s="8"/>
      <c r="X129" s="8"/>
      <c r="Y129" s="8"/>
      <c r="Z129" s="8"/>
      <c r="AA129" s="8"/>
      <c r="AB129" s="8"/>
      <c r="AC129" s="8"/>
    </row>
    <row r="130" spans="1:29" ht="14.4">
      <c r="A130" s="58"/>
      <c r="B130" s="69">
        <v>100</v>
      </c>
      <c r="C130" s="43" t="s">
        <v>326</v>
      </c>
      <c r="D130" s="69">
        <v>0.67178375390650102</v>
      </c>
      <c r="E130" s="43">
        <v>0.496139486418049</v>
      </c>
      <c r="F130" s="71">
        <f t="shared" si="2"/>
        <v>49.613948641804903</v>
      </c>
      <c r="G130" s="84">
        <f t="shared" si="3"/>
        <v>507.55069460566415</v>
      </c>
      <c r="H130" s="43"/>
      <c r="I130" s="8"/>
      <c r="J130" s="8"/>
      <c r="K130" s="8"/>
      <c r="L130" s="8"/>
      <c r="M130" s="8"/>
      <c r="N130" s="8"/>
      <c r="O130" s="8"/>
      <c r="P130" s="8"/>
      <c r="Q130" s="8"/>
      <c r="R130" s="8"/>
      <c r="S130" s="8"/>
      <c r="T130" s="8"/>
      <c r="U130" s="8"/>
      <c r="V130" s="8"/>
      <c r="W130" s="8"/>
      <c r="X130" s="8"/>
      <c r="Y130" s="8"/>
      <c r="Z130" s="8"/>
      <c r="AA130" s="8"/>
      <c r="AB130" s="8"/>
      <c r="AC130" s="8"/>
    </row>
    <row r="131" spans="1:29" ht="14.4">
      <c r="A131" s="58"/>
      <c r="B131" s="69">
        <v>101</v>
      </c>
      <c r="C131" s="43" t="s">
        <v>327</v>
      </c>
      <c r="D131" s="69">
        <v>0.72</v>
      </c>
      <c r="E131" s="43">
        <v>0.50211769330431799</v>
      </c>
      <c r="F131" s="71">
        <f t="shared" si="2"/>
        <v>50.2117693304318</v>
      </c>
      <c r="G131" s="84">
        <f t="shared" si="3"/>
        <v>513.66640025031734</v>
      </c>
      <c r="H131" s="43"/>
      <c r="I131" s="8"/>
      <c r="J131" s="8"/>
      <c r="K131" s="8"/>
      <c r="L131" s="8"/>
      <c r="M131" s="8"/>
      <c r="N131" s="8"/>
      <c r="O131" s="8"/>
      <c r="P131" s="8"/>
      <c r="Q131" s="8"/>
      <c r="R131" s="8"/>
      <c r="S131" s="8"/>
      <c r="T131" s="8"/>
      <c r="U131" s="8"/>
      <c r="V131" s="8"/>
      <c r="W131" s="8"/>
      <c r="X131" s="8"/>
      <c r="Y131" s="8"/>
      <c r="Z131" s="8"/>
      <c r="AA131" s="8"/>
      <c r="AB131" s="8"/>
      <c r="AC131" s="8"/>
    </row>
    <row r="132" spans="1:29" ht="14.4">
      <c r="A132" s="58"/>
      <c r="B132" s="69">
        <v>102</v>
      </c>
      <c r="C132" s="43" t="s">
        <v>328</v>
      </c>
      <c r="D132" s="69">
        <v>0.77167689302613096</v>
      </c>
      <c r="E132" s="43">
        <v>0.50809904025864905</v>
      </c>
      <c r="F132" s="71">
        <f t="shared" si="2"/>
        <v>50.809904025864903</v>
      </c>
      <c r="G132" s="84">
        <f t="shared" si="3"/>
        <v>519.78531818459794</v>
      </c>
      <c r="H132" s="43"/>
      <c r="I132" s="8"/>
      <c r="J132" s="8"/>
      <c r="K132" s="8"/>
      <c r="L132" s="8"/>
      <c r="M132" s="8"/>
      <c r="N132" s="8"/>
      <c r="O132" s="8"/>
      <c r="P132" s="8"/>
      <c r="Q132" s="8"/>
      <c r="R132" s="8"/>
      <c r="S132" s="8"/>
      <c r="T132" s="8"/>
      <c r="U132" s="8"/>
      <c r="V132" s="8"/>
      <c r="W132" s="8"/>
      <c r="X132" s="8"/>
      <c r="Y132" s="8"/>
      <c r="Z132" s="8"/>
      <c r="AA132" s="8"/>
      <c r="AB132" s="8"/>
      <c r="AC132" s="8"/>
    </row>
    <row r="133" spans="1:29" ht="14.4">
      <c r="A133" s="58"/>
      <c r="B133" s="69">
        <v>103</v>
      </c>
      <c r="C133" s="43" t="s">
        <v>329</v>
      </c>
      <c r="D133" s="69">
        <v>0.82706281559786499</v>
      </c>
      <c r="E133" s="43">
        <v>0.51408331998699397</v>
      </c>
      <c r="F133" s="71">
        <f t="shared" si="2"/>
        <v>51.408331998699396</v>
      </c>
      <c r="G133" s="84">
        <f t="shared" si="3"/>
        <v>525.90723634669484</v>
      </c>
      <c r="H133" s="43"/>
      <c r="I133" s="8"/>
      <c r="J133" s="8"/>
      <c r="K133" s="8"/>
      <c r="L133" s="8"/>
      <c r="M133" s="8"/>
      <c r="N133" s="8"/>
      <c r="O133" s="8"/>
      <c r="P133" s="8"/>
      <c r="Q133" s="8"/>
      <c r="R133" s="8"/>
      <c r="S133" s="8"/>
      <c r="T133" s="8"/>
      <c r="U133" s="8"/>
      <c r="V133" s="8"/>
      <c r="W133" s="8"/>
      <c r="X133" s="8"/>
      <c r="Y133" s="8"/>
      <c r="Z133" s="8"/>
      <c r="AA133" s="8"/>
      <c r="AB133" s="8"/>
      <c r="AC133" s="8"/>
    </row>
    <row r="134" spans="1:29" ht="14.4">
      <c r="A134" s="58"/>
      <c r="B134" s="69">
        <v>104</v>
      </c>
      <c r="C134" s="43" t="s">
        <v>330</v>
      </c>
      <c r="D134" s="69">
        <v>0.88642397760833902</v>
      </c>
      <c r="E134" s="43">
        <v>0.52007033867615804</v>
      </c>
      <c r="F134" s="71">
        <f t="shared" si="2"/>
        <v>52.007033867615803</v>
      </c>
      <c r="G134" s="84">
        <f t="shared" si="3"/>
        <v>532.03195646570964</v>
      </c>
      <c r="H134" s="43"/>
      <c r="I134" s="8"/>
      <c r="J134" s="8"/>
      <c r="K134" s="8"/>
      <c r="L134" s="8"/>
      <c r="M134" s="8"/>
      <c r="N134" s="8"/>
      <c r="O134" s="8"/>
      <c r="P134" s="8"/>
      <c r="Q134" s="8"/>
      <c r="R134" s="8"/>
      <c r="S134" s="8"/>
      <c r="T134" s="8"/>
      <c r="U134" s="8"/>
      <c r="V134" s="8"/>
      <c r="W134" s="8"/>
      <c r="X134" s="8"/>
      <c r="Y134" s="8"/>
      <c r="Z134" s="8"/>
      <c r="AA134" s="8"/>
      <c r="AB134" s="8"/>
      <c r="AC134" s="8"/>
    </row>
    <row r="135" spans="1:29" ht="14.4">
      <c r="A135" s="58"/>
      <c r="B135" s="69">
        <v>105</v>
      </c>
      <c r="C135" s="43" t="s">
        <v>331</v>
      </c>
      <c r="D135" s="69">
        <v>0.95004569575648301</v>
      </c>
      <c r="E135" s="43">
        <v>0.526059915178682</v>
      </c>
      <c r="F135" s="71">
        <f t="shared" si="2"/>
        <v>52.605991517868198</v>
      </c>
      <c r="G135" s="84">
        <f t="shared" si="3"/>
        <v>538.15929322779164</v>
      </c>
      <c r="H135" s="43"/>
      <c r="I135" s="8"/>
      <c r="J135" s="8"/>
      <c r="K135" s="8"/>
      <c r="L135" s="8"/>
      <c r="M135" s="8"/>
      <c r="N135" s="8"/>
      <c r="O135" s="8"/>
      <c r="P135" s="8"/>
      <c r="Q135" s="8"/>
      <c r="R135" s="8"/>
      <c r="S135" s="8"/>
      <c r="T135" s="8"/>
      <c r="U135" s="8"/>
      <c r="V135" s="8"/>
      <c r="W135" s="8"/>
      <c r="X135" s="8"/>
      <c r="Y135" s="8"/>
      <c r="Z135" s="8"/>
      <c r="AA135" s="8"/>
      <c r="AB135" s="8"/>
      <c r="AC135" s="8"/>
    </row>
    <row r="136" spans="1:29" ht="14.4">
      <c r="A136" s="58"/>
      <c r="B136" s="69">
        <v>106</v>
      </c>
      <c r="C136" s="43" t="s">
        <v>332</v>
      </c>
      <c r="D136" s="69">
        <v>1.0182337649086199</v>
      </c>
      <c r="E136" s="43">
        <v>0.53205188017151706</v>
      </c>
      <c r="F136" s="71">
        <f t="shared" si="2"/>
        <v>53.205188017151706</v>
      </c>
      <c r="G136" s="84">
        <f t="shared" si="3"/>
        <v>544.28907341546198</v>
      </c>
      <c r="H136" s="43"/>
      <c r="I136" s="8"/>
      <c r="J136" s="8"/>
      <c r="K136" s="8"/>
      <c r="L136" s="8"/>
      <c r="M136" s="8"/>
      <c r="N136" s="8"/>
      <c r="O136" s="8"/>
      <c r="P136" s="8"/>
      <c r="Q136" s="8"/>
      <c r="R136" s="8"/>
      <c r="S136" s="8"/>
      <c r="T136" s="8"/>
      <c r="U136" s="8"/>
      <c r="V136" s="8"/>
      <c r="W136" s="8"/>
      <c r="X136" s="8"/>
      <c r="Y136" s="8"/>
      <c r="Z136" s="8"/>
      <c r="AA136" s="8"/>
      <c r="AB136" s="8"/>
      <c r="AC136" s="8"/>
    </row>
    <row r="137" spans="1:29" ht="14.4">
      <c r="A137" s="58"/>
      <c r="B137" s="69">
        <v>107</v>
      </c>
      <c r="C137" s="43" t="s">
        <v>333</v>
      </c>
      <c r="D137" s="69">
        <v>1.09131592788748</v>
      </c>
      <c r="E137" s="43">
        <v>0.53804607542205896</v>
      </c>
      <c r="F137" s="71">
        <f t="shared" si="2"/>
        <v>53.804607542205893</v>
      </c>
      <c r="G137" s="84">
        <f t="shared" si="3"/>
        <v>550.42113515676635</v>
      </c>
      <c r="H137" s="43"/>
      <c r="I137" s="8"/>
      <c r="J137" s="8"/>
      <c r="K137" s="8"/>
      <c r="L137" s="8"/>
      <c r="M137" s="8"/>
      <c r="N137" s="8"/>
      <c r="O137" s="8"/>
      <c r="P137" s="8"/>
      <c r="Q137" s="8"/>
      <c r="R137" s="8"/>
      <c r="S137" s="8"/>
      <c r="T137" s="8"/>
      <c r="U137" s="8"/>
      <c r="V137" s="8"/>
      <c r="W137" s="8"/>
      <c r="X137" s="8"/>
      <c r="Y137" s="8"/>
      <c r="Z137" s="8"/>
      <c r="AA137" s="8"/>
      <c r="AB137" s="8"/>
      <c r="AC137" s="8"/>
    </row>
    <row r="138" spans="1:29" ht="14.4">
      <c r="A138" s="58"/>
      <c r="B138" s="69">
        <v>108</v>
      </c>
      <c r="C138" s="43" t="s">
        <v>334</v>
      </c>
      <c r="D138" s="69">
        <v>1.16964345075297</v>
      </c>
      <c r="E138" s="43">
        <v>0.54404235308558901</v>
      </c>
      <c r="F138" s="71">
        <f t="shared" si="2"/>
        <v>54.404235308558903</v>
      </c>
      <c r="G138" s="84">
        <f t="shared" si="3"/>
        <v>556.55532720655754</v>
      </c>
      <c r="H138" s="43"/>
      <c r="I138" s="8"/>
      <c r="J138" s="8"/>
      <c r="K138" s="8"/>
      <c r="L138" s="8"/>
      <c r="M138" s="8"/>
      <c r="N138" s="8"/>
      <c r="O138" s="8"/>
      <c r="P138" s="8"/>
      <c r="Q138" s="8"/>
      <c r="R138" s="8"/>
      <c r="S138" s="8"/>
      <c r="T138" s="8"/>
      <c r="U138" s="8"/>
      <c r="V138" s="8"/>
      <c r="W138" s="8"/>
      <c r="X138" s="8"/>
      <c r="Y138" s="8"/>
      <c r="Z138" s="8"/>
      <c r="AA138" s="8"/>
      <c r="AB138" s="8"/>
      <c r="AC138" s="8"/>
    </row>
    <row r="139" spans="1:29" ht="14.4">
      <c r="A139" s="58"/>
      <c r="B139" s="69">
        <v>109</v>
      </c>
      <c r="C139" s="43" t="s">
        <v>335</v>
      </c>
      <c r="D139" s="69">
        <v>1.2535928111464101</v>
      </c>
      <c r="E139" s="43">
        <v>0.55004057496947101</v>
      </c>
      <c r="F139" s="71">
        <f t="shared" si="2"/>
        <v>55.004057496947098</v>
      </c>
      <c r="G139" s="84">
        <f t="shared" si="3"/>
        <v>562.69150819376887</v>
      </c>
      <c r="H139" s="43"/>
      <c r="I139" s="8"/>
      <c r="J139" s="8"/>
      <c r="K139" s="8"/>
      <c r="L139" s="8"/>
      <c r="M139" s="8"/>
      <c r="N139" s="8"/>
      <c r="O139" s="8"/>
      <c r="P139" s="8"/>
      <c r="Q139" s="8"/>
      <c r="R139" s="8"/>
      <c r="S139" s="8"/>
      <c r="T139" s="8"/>
      <c r="U139" s="8"/>
      <c r="V139" s="8"/>
      <c r="W139" s="8"/>
      <c r="X139" s="8"/>
      <c r="Y139" s="8"/>
      <c r="Z139" s="8"/>
      <c r="AA139" s="8"/>
      <c r="AB139" s="8"/>
      <c r="AC139" s="8"/>
    </row>
    <row r="140" spans="1:29" ht="14.4">
      <c r="A140" s="58"/>
      <c r="B140" s="69">
        <v>110</v>
      </c>
      <c r="C140" s="43" t="s">
        <v>336</v>
      </c>
      <c r="D140" s="69">
        <v>1.3435675078130001</v>
      </c>
      <c r="E140" s="43">
        <v>0.55604061209863398</v>
      </c>
      <c r="F140" s="71">
        <f t="shared" si="2"/>
        <v>55.604061209863396</v>
      </c>
      <c r="G140" s="84">
        <f t="shared" si="3"/>
        <v>568.82954617690257</v>
      </c>
      <c r="H140" s="43"/>
      <c r="I140" s="8"/>
      <c r="J140" s="8"/>
      <c r="K140" s="8"/>
      <c r="L140" s="8"/>
      <c r="M140" s="8"/>
      <c r="N140" s="8"/>
      <c r="O140" s="8"/>
      <c r="P140" s="8"/>
      <c r="Q140" s="8"/>
      <c r="R140" s="8"/>
      <c r="S140" s="8"/>
      <c r="T140" s="8"/>
      <c r="U140" s="8"/>
      <c r="V140" s="8"/>
      <c r="W140" s="8"/>
      <c r="X140" s="8"/>
      <c r="Y140" s="8"/>
      <c r="Z140" s="8"/>
      <c r="AA140" s="8"/>
      <c r="AB140" s="8"/>
      <c r="AC140" s="8"/>
    </row>
    <row r="141" spans="1:29" ht="14.4">
      <c r="A141" s="58"/>
      <c r="B141" s="69">
        <v>111</v>
      </c>
      <c r="C141" s="43" t="s">
        <v>337</v>
      </c>
      <c r="D141" s="69">
        <v>1.44</v>
      </c>
      <c r="E141" s="43">
        <v>0.56204234382158302</v>
      </c>
      <c r="F141" s="71">
        <f t="shared" si="2"/>
        <v>56.204234382158305</v>
      </c>
      <c r="G141" s="84">
        <f t="shared" si="3"/>
        <v>574.96931772947949</v>
      </c>
      <c r="H141" s="43"/>
      <c r="I141" s="8"/>
      <c r="J141" s="8"/>
      <c r="K141" s="8"/>
      <c r="L141" s="8"/>
      <c r="M141" s="8"/>
      <c r="N141" s="8"/>
      <c r="O141" s="8"/>
      <c r="P141" s="8"/>
      <c r="Q141" s="8"/>
      <c r="R141" s="8"/>
      <c r="S141" s="8"/>
      <c r="T141" s="8"/>
      <c r="U141" s="8"/>
      <c r="V141" s="8"/>
      <c r="W141" s="8"/>
      <c r="X141" s="8"/>
      <c r="Y141" s="8"/>
      <c r="Z141" s="8"/>
      <c r="AA141" s="8"/>
      <c r="AB141" s="8"/>
      <c r="AC141" s="8"/>
    </row>
    <row r="142" spans="1:29" ht="14.4">
      <c r="A142" s="58"/>
      <c r="B142" s="69">
        <v>112</v>
      </c>
      <c r="C142" s="43" t="s">
        <v>338</v>
      </c>
      <c r="D142" s="69">
        <v>1.5433537860522599</v>
      </c>
      <c r="E142" s="43">
        <v>0.568045657561285</v>
      </c>
      <c r="F142" s="71">
        <f t="shared" si="2"/>
        <v>56.804565756128497</v>
      </c>
      <c r="G142" s="84">
        <f t="shared" si="3"/>
        <v>581.1107076851946</v>
      </c>
      <c r="H142" s="43"/>
      <c r="I142" s="8"/>
      <c r="J142" s="8"/>
      <c r="K142" s="8"/>
      <c r="L142" s="8"/>
      <c r="M142" s="8"/>
      <c r="N142" s="8"/>
      <c r="O142" s="8"/>
      <c r="P142" s="8"/>
      <c r="Q142" s="8"/>
      <c r="R142" s="8"/>
      <c r="S142" s="8"/>
      <c r="T142" s="8"/>
      <c r="U142" s="8"/>
      <c r="V142" s="8"/>
      <c r="W142" s="8"/>
      <c r="X142" s="8"/>
      <c r="Y142" s="8"/>
      <c r="Z142" s="8"/>
      <c r="AA142" s="8"/>
      <c r="AB142" s="8"/>
      <c r="AC142" s="8"/>
    </row>
    <row r="143" spans="1:29" ht="14.4">
      <c r="A143" s="58"/>
      <c r="B143" s="69">
        <v>113</v>
      </c>
      <c r="C143" s="43" t="s">
        <v>339</v>
      </c>
      <c r="D143" s="69">
        <v>1.65412563119573</v>
      </c>
      <c r="E143" s="43">
        <v>0.57405044811450601</v>
      </c>
      <c r="F143" s="71">
        <f t="shared" si="2"/>
        <v>57.405044811450601</v>
      </c>
      <c r="G143" s="84">
        <f t="shared" si="3"/>
        <v>587.25360842113969</v>
      </c>
      <c r="H143" s="43"/>
      <c r="I143" s="8"/>
      <c r="J143" s="8"/>
      <c r="K143" s="8"/>
      <c r="L143" s="8"/>
      <c r="M143" s="8"/>
      <c r="N143" s="8"/>
      <c r="O143" s="8"/>
      <c r="P143" s="8"/>
      <c r="Q143" s="8"/>
      <c r="R143" s="8"/>
      <c r="S143" s="8"/>
      <c r="T143" s="8"/>
      <c r="U143" s="8"/>
      <c r="V143" s="8"/>
      <c r="W143" s="8"/>
      <c r="X143" s="8"/>
      <c r="Y143" s="8"/>
      <c r="Z143" s="8"/>
      <c r="AA143" s="8"/>
      <c r="AB143" s="8"/>
      <c r="AC143" s="8"/>
    </row>
    <row r="144" spans="1:29" ht="14.4">
      <c r="A144" s="58"/>
      <c r="B144" s="69">
        <v>114</v>
      </c>
      <c r="C144" s="43" t="s">
        <v>340</v>
      </c>
      <c r="D144" s="69">
        <v>1.77284795521667</v>
      </c>
      <c r="E144" s="43">
        <v>0.58005661725018198</v>
      </c>
      <c r="F144" s="71">
        <f t="shared" si="2"/>
        <v>58.0056617250182</v>
      </c>
      <c r="G144" s="84">
        <f t="shared" si="3"/>
        <v>593.39791944693616</v>
      </c>
      <c r="H144" s="43"/>
      <c r="I144" s="8"/>
      <c r="J144" s="8"/>
      <c r="K144" s="8"/>
      <c r="L144" s="8"/>
      <c r="M144" s="8"/>
      <c r="N144" s="8"/>
      <c r="O144" s="8"/>
      <c r="P144" s="8"/>
      <c r="Q144" s="8"/>
      <c r="R144" s="8"/>
      <c r="S144" s="8"/>
      <c r="T144" s="8"/>
      <c r="U144" s="8"/>
      <c r="V144" s="8"/>
      <c r="W144" s="8"/>
      <c r="X144" s="8"/>
      <c r="Y144" s="8"/>
      <c r="Z144" s="8"/>
      <c r="AA144" s="8"/>
      <c r="AB144" s="8"/>
      <c r="AC144" s="8"/>
    </row>
    <row r="145" spans="1:29" ht="14.4">
      <c r="A145" s="58"/>
      <c r="B145" s="69">
        <v>115</v>
      </c>
      <c r="C145" s="43" t="s">
        <v>341</v>
      </c>
      <c r="D145" s="69">
        <v>1.90009139151296</v>
      </c>
      <c r="E145" s="43">
        <v>0.58606407324657706</v>
      </c>
      <c r="F145" s="71">
        <f t="shared" si="2"/>
        <v>58.606407324657702</v>
      </c>
      <c r="G145" s="84">
        <f t="shared" si="3"/>
        <v>599.54354693124833</v>
      </c>
      <c r="H145" s="43"/>
      <c r="I145" s="8"/>
      <c r="J145" s="8"/>
      <c r="K145" s="8"/>
      <c r="L145" s="8"/>
      <c r="M145" s="8"/>
      <c r="N145" s="8"/>
      <c r="O145" s="8"/>
      <c r="P145" s="8"/>
      <c r="Q145" s="8"/>
      <c r="R145" s="8"/>
      <c r="S145" s="8"/>
      <c r="T145" s="8"/>
      <c r="U145" s="8"/>
      <c r="V145" s="8"/>
      <c r="W145" s="8"/>
      <c r="X145" s="8"/>
      <c r="Y145" s="8"/>
      <c r="Z145" s="8"/>
      <c r="AA145" s="8"/>
      <c r="AB145" s="8"/>
      <c r="AC145" s="8"/>
    </row>
    <row r="146" spans="1:29" ht="14.4">
      <c r="A146" s="58"/>
      <c r="B146" s="69">
        <v>116</v>
      </c>
      <c r="C146" s="43" t="s">
        <v>342</v>
      </c>
      <c r="D146" s="69">
        <v>2.0364675298172501</v>
      </c>
      <c r="E146" s="43">
        <v>0.59207273034585695</v>
      </c>
      <c r="F146" s="71">
        <f t="shared" si="2"/>
        <v>59.207273034585697</v>
      </c>
      <c r="G146" s="84">
        <f t="shared" si="3"/>
        <v>605.69040314381164</v>
      </c>
      <c r="H146" s="43"/>
      <c r="I146" s="8"/>
      <c r="J146" s="8"/>
      <c r="K146" s="8"/>
      <c r="L146" s="8"/>
      <c r="M146" s="8"/>
      <c r="N146" s="8"/>
      <c r="O146" s="8"/>
      <c r="P146" s="8"/>
      <c r="Q146" s="8"/>
      <c r="R146" s="8"/>
      <c r="S146" s="8"/>
      <c r="T146" s="8"/>
      <c r="U146" s="8"/>
      <c r="V146" s="8"/>
      <c r="W146" s="8"/>
      <c r="X146" s="8"/>
      <c r="Y146" s="8"/>
      <c r="Z146" s="8"/>
      <c r="AA146" s="8"/>
      <c r="AB146" s="8"/>
      <c r="AC146" s="8"/>
    </row>
    <row r="147" spans="1:29" ht="14.4">
      <c r="A147" s="58"/>
      <c r="B147" s="69">
        <v>117</v>
      </c>
      <c r="C147" s="43" t="s">
        <v>343</v>
      </c>
      <c r="D147" s="69">
        <v>2.1826318557749702</v>
      </c>
      <c r="E147" s="43">
        <v>0.59808250860683898</v>
      </c>
      <c r="F147" s="71">
        <f t="shared" si="2"/>
        <v>59.808250860683899</v>
      </c>
      <c r="G147" s="84">
        <f t="shared" si="3"/>
        <v>611.83840630479631</v>
      </c>
      <c r="H147" s="43"/>
      <c r="I147" s="8"/>
      <c r="J147" s="8"/>
      <c r="K147" s="8"/>
      <c r="L147" s="8"/>
      <c r="M147" s="8"/>
      <c r="N147" s="8"/>
      <c r="O147" s="8"/>
      <c r="P147" s="8"/>
      <c r="Q147" s="8"/>
      <c r="R147" s="8"/>
      <c r="S147" s="8"/>
      <c r="T147" s="8"/>
      <c r="U147" s="8"/>
      <c r="V147" s="8"/>
      <c r="W147" s="8"/>
      <c r="X147" s="8"/>
      <c r="Y147" s="8"/>
      <c r="Z147" s="8"/>
      <c r="AA147" s="8"/>
      <c r="AB147" s="8"/>
      <c r="AC147" s="8"/>
    </row>
    <row r="148" spans="1:29" ht="14.4">
      <c r="A148" s="58"/>
      <c r="B148" s="69">
        <v>118</v>
      </c>
      <c r="C148" s="43" t="s">
        <v>344</v>
      </c>
      <c r="D148" s="69">
        <v>2.3392869015059499</v>
      </c>
      <c r="E148" s="43">
        <v>0.60409333331985404</v>
      </c>
      <c r="F148" s="71">
        <f t="shared" si="2"/>
        <v>60.409333331985401</v>
      </c>
      <c r="G148" s="84">
        <f t="shared" si="3"/>
        <v>617.9874799862107</v>
      </c>
      <c r="H148" s="43"/>
      <c r="I148" s="8"/>
      <c r="J148" s="8"/>
      <c r="K148" s="8"/>
      <c r="L148" s="8"/>
      <c r="M148" s="8"/>
      <c r="N148" s="8"/>
      <c r="O148" s="8"/>
      <c r="P148" s="8"/>
      <c r="Q148" s="8"/>
      <c r="R148" s="8"/>
      <c r="S148" s="8"/>
      <c r="T148" s="8"/>
      <c r="U148" s="8"/>
      <c r="V148" s="8"/>
      <c r="W148" s="8"/>
      <c r="X148" s="8"/>
      <c r="Y148" s="8"/>
      <c r="Z148" s="8"/>
      <c r="AA148" s="8"/>
      <c r="AB148" s="8"/>
      <c r="AC148" s="8"/>
    </row>
    <row r="149" spans="1:29" ht="14.4">
      <c r="A149" s="58"/>
      <c r="B149" s="69">
        <v>119</v>
      </c>
      <c r="C149" s="43" t="s">
        <v>345</v>
      </c>
      <c r="D149" s="69">
        <v>2.5071856222928299</v>
      </c>
      <c r="E149" s="43">
        <v>0.61010513469046801</v>
      </c>
      <c r="F149" s="71">
        <f t="shared" si="2"/>
        <v>61.010513469046799</v>
      </c>
      <c r="G149" s="84">
        <f t="shared" si="3"/>
        <v>624.13755278834878</v>
      </c>
      <c r="H149" s="43"/>
      <c r="I149" s="8"/>
      <c r="J149" s="8"/>
      <c r="K149" s="8"/>
      <c r="L149" s="8"/>
      <c r="M149" s="8"/>
      <c r="N149" s="8"/>
      <c r="O149" s="8"/>
      <c r="P149" s="8"/>
      <c r="Q149" s="8"/>
      <c r="R149" s="8"/>
      <c r="S149" s="8"/>
      <c r="T149" s="8"/>
      <c r="U149" s="8"/>
      <c r="V149" s="8"/>
      <c r="W149" s="8"/>
      <c r="X149" s="8"/>
      <c r="Y149" s="8"/>
      <c r="Z149" s="8"/>
      <c r="AA149" s="8"/>
      <c r="AB149" s="8"/>
      <c r="AC149" s="8"/>
    </row>
    <row r="150" spans="1:29" ht="14.4">
      <c r="A150" s="58"/>
      <c r="B150" s="69">
        <v>120</v>
      </c>
      <c r="C150" s="43" t="s">
        <v>346</v>
      </c>
      <c r="D150" s="69">
        <v>2.6871350156260001</v>
      </c>
      <c r="E150" s="43">
        <v>0.61611784768717504</v>
      </c>
      <c r="F150" s="71">
        <f t="shared" si="2"/>
        <v>61.611784768717506</v>
      </c>
      <c r="G150" s="84">
        <f t="shared" si="3"/>
        <v>630.28855818398006</v>
      </c>
      <c r="H150" s="43"/>
      <c r="I150" s="8"/>
      <c r="J150" s="8"/>
      <c r="K150" s="8"/>
      <c r="L150" s="8"/>
      <c r="M150" s="8"/>
      <c r="N150" s="8"/>
      <c r="O150" s="8"/>
      <c r="P150" s="8"/>
      <c r="Q150" s="8"/>
      <c r="R150" s="8"/>
      <c r="S150" s="8"/>
      <c r="T150" s="8"/>
      <c r="U150" s="8"/>
      <c r="V150" s="8"/>
      <c r="W150" s="8"/>
      <c r="X150" s="8"/>
      <c r="Y150" s="8"/>
      <c r="Z150" s="8"/>
      <c r="AA150" s="8"/>
      <c r="AB150" s="8"/>
      <c r="AC150" s="8"/>
    </row>
    <row r="151" spans="1:29" ht="14.4">
      <c r="A151" s="58"/>
      <c r="B151" s="69">
        <v>121</v>
      </c>
      <c r="C151" s="43" t="s">
        <v>347</v>
      </c>
      <c r="D151" s="69">
        <v>2.88</v>
      </c>
      <c r="E151" s="43">
        <v>0.62213141142899697</v>
      </c>
      <c r="F151" s="71">
        <f t="shared" si="2"/>
        <v>62.213141142899694</v>
      </c>
      <c r="G151" s="84">
        <f t="shared" si="3"/>
        <v>636.4404338918639</v>
      </c>
      <c r="H151" s="43"/>
      <c r="I151" s="8"/>
      <c r="J151" s="8"/>
      <c r="K151" s="8"/>
      <c r="L151" s="8"/>
      <c r="M151" s="8"/>
      <c r="N151" s="8"/>
      <c r="O151" s="8"/>
      <c r="P151" s="8"/>
      <c r="Q151" s="8"/>
      <c r="R151" s="8"/>
      <c r="S151" s="8"/>
      <c r="T151" s="8"/>
      <c r="U151" s="8"/>
      <c r="V151" s="8"/>
      <c r="W151" s="8"/>
      <c r="X151" s="8"/>
      <c r="Y151" s="8"/>
      <c r="Z151" s="8"/>
      <c r="AA151" s="8"/>
      <c r="AB151" s="8"/>
      <c r="AC151" s="8"/>
    </row>
    <row r="152" spans="1:29" ht="14.4">
      <c r="A152" s="58"/>
      <c r="B152" s="69">
        <v>122</v>
      </c>
      <c r="C152" s="43" t="s">
        <v>348</v>
      </c>
      <c r="D152" s="69">
        <v>3.0867075721045198</v>
      </c>
      <c r="E152" s="43">
        <v>0.62814576920243204</v>
      </c>
      <c r="F152" s="71">
        <f t="shared" si="2"/>
        <v>62.814576920243205</v>
      </c>
      <c r="G152" s="84">
        <f t="shared" si="3"/>
        <v>642.59312189408797</v>
      </c>
      <c r="H152" s="43"/>
      <c r="I152" s="8"/>
      <c r="J152" s="8"/>
      <c r="K152" s="8"/>
      <c r="L152" s="8"/>
      <c r="M152" s="8"/>
      <c r="N152" s="8"/>
      <c r="O152" s="8"/>
      <c r="P152" s="8"/>
      <c r="Q152" s="8"/>
      <c r="R152" s="8"/>
      <c r="S152" s="8"/>
      <c r="T152" s="8"/>
      <c r="U152" s="8"/>
      <c r="V152" s="8"/>
      <c r="W152" s="8"/>
      <c r="X152" s="8"/>
      <c r="Y152" s="8"/>
      <c r="Z152" s="8"/>
      <c r="AA152" s="8"/>
      <c r="AB152" s="8"/>
      <c r="AC152" s="8"/>
    </row>
    <row r="153" spans="1:29" ht="14.4">
      <c r="A153" s="58"/>
      <c r="B153" s="69">
        <v>123</v>
      </c>
      <c r="C153" s="43" t="s">
        <v>349</v>
      </c>
      <c r="D153" s="69">
        <v>3.3082512623914599</v>
      </c>
      <c r="E153" s="43">
        <v>0.63416086800983196</v>
      </c>
      <c r="F153" s="71">
        <f t="shared" si="2"/>
        <v>63.416086800983194</v>
      </c>
      <c r="G153" s="84">
        <f t="shared" si="3"/>
        <v>648.74656797405805</v>
      </c>
      <c r="H153" s="43"/>
      <c r="I153" s="8"/>
      <c r="J153" s="8"/>
      <c r="K153" s="8"/>
      <c r="L153" s="8"/>
      <c r="M153" s="8"/>
      <c r="N153" s="8"/>
      <c r="O153" s="8"/>
      <c r="P153" s="8"/>
      <c r="Q153" s="8"/>
      <c r="R153" s="8"/>
      <c r="S153" s="8"/>
      <c r="T153" s="8"/>
      <c r="U153" s="8"/>
      <c r="V153" s="8"/>
      <c r="W153" s="8"/>
      <c r="X153" s="8"/>
      <c r="Y153" s="8"/>
      <c r="Z153" s="8"/>
      <c r="AA153" s="8"/>
      <c r="AB153" s="8"/>
      <c r="AC153" s="8"/>
    </row>
    <row r="154" spans="1:29" ht="14.4">
      <c r="A154" s="58"/>
      <c r="B154" s="69">
        <v>124</v>
      </c>
      <c r="C154" s="43" t="s">
        <v>350</v>
      </c>
      <c r="D154" s="69">
        <v>3.5456959104333499</v>
      </c>
      <c r="E154" s="43">
        <v>0.64017665840221805</v>
      </c>
      <c r="F154" s="71">
        <f t="shared" si="2"/>
        <v>64.01766584022181</v>
      </c>
      <c r="G154" s="84">
        <f t="shared" si="3"/>
        <v>654.90072154546908</v>
      </c>
      <c r="H154" s="43"/>
      <c r="I154" s="8"/>
      <c r="J154" s="8"/>
      <c r="K154" s="8"/>
      <c r="L154" s="8"/>
      <c r="M154" s="8"/>
      <c r="N154" s="8"/>
      <c r="O154" s="8"/>
      <c r="P154" s="8"/>
      <c r="Q154" s="8"/>
      <c r="R154" s="8"/>
      <c r="S154" s="8"/>
      <c r="T154" s="8"/>
      <c r="U154" s="8"/>
      <c r="V154" s="8"/>
      <c r="W154" s="8"/>
      <c r="X154" s="8"/>
      <c r="Y154" s="8"/>
      <c r="Z154" s="8"/>
      <c r="AA154" s="8"/>
      <c r="AB154" s="8"/>
      <c r="AC154" s="8"/>
    </row>
    <row r="155" spans="1:29" ht="14.4">
      <c r="A155" s="58"/>
      <c r="B155" s="69">
        <v>125</v>
      </c>
      <c r="C155" s="43" t="s">
        <v>351</v>
      </c>
      <c r="D155" s="69">
        <v>3.8001827830259298</v>
      </c>
      <c r="E155" s="43">
        <v>0.646193094213526</v>
      </c>
      <c r="F155" s="71">
        <f t="shared" si="2"/>
        <v>64.619309421352597</v>
      </c>
      <c r="G155" s="84">
        <f t="shared" si="3"/>
        <v>661.05553538043705</v>
      </c>
      <c r="H155" s="43"/>
      <c r="I155" s="8"/>
      <c r="J155" s="8"/>
      <c r="K155" s="8"/>
      <c r="L155" s="8"/>
      <c r="M155" s="8"/>
      <c r="N155" s="8"/>
      <c r="O155" s="8"/>
      <c r="P155" s="8"/>
      <c r="Q155" s="8"/>
      <c r="R155" s="8"/>
      <c r="S155" s="8"/>
      <c r="T155" s="8"/>
      <c r="U155" s="8"/>
      <c r="V155" s="8"/>
      <c r="W155" s="8"/>
      <c r="X155" s="8"/>
      <c r="Y155" s="8"/>
      <c r="Z155" s="8"/>
      <c r="AA155" s="8"/>
      <c r="AB155" s="8"/>
      <c r="AC155" s="8"/>
    </row>
    <row r="156" spans="1:29" ht="14.4">
      <c r="A156" s="58"/>
      <c r="B156" s="69">
        <v>126</v>
      </c>
      <c r="C156" s="43" t="s">
        <v>352</v>
      </c>
      <c r="D156" s="69">
        <v>4.07293505963451</v>
      </c>
      <c r="E156" s="43">
        <v>0.65221013233563596</v>
      </c>
      <c r="F156" s="71">
        <f t="shared" si="2"/>
        <v>65.221013233563596</v>
      </c>
      <c r="G156" s="84">
        <f t="shared" si="3"/>
        <v>667.21096537935557</v>
      </c>
      <c r="H156" s="43"/>
      <c r="I156" s="8"/>
      <c r="J156" s="8"/>
      <c r="K156" s="8"/>
      <c r="L156" s="8"/>
      <c r="M156" s="8"/>
      <c r="N156" s="8"/>
      <c r="O156" s="8"/>
      <c r="P156" s="8"/>
      <c r="Q156" s="8"/>
      <c r="R156" s="8"/>
      <c r="S156" s="8"/>
      <c r="T156" s="8"/>
      <c r="U156" s="8"/>
      <c r="V156" s="8"/>
      <c r="W156" s="8"/>
      <c r="X156" s="8"/>
      <c r="Y156" s="8"/>
      <c r="Z156" s="8"/>
      <c r="AA156" s="8"/>
      <c r="AB156" s="8"/>
      <c r="AC156" s="8"/>
    </row>
    <row r="157" spans="1:29" ht="14.4">
      <c r="A157" s="58"/>
      <c r="B157" s="69">
        <v>127</v>
      </c>
      <c r="C157" s="43" t="s">
        <v>353</v>
      </c>
      <c r="D157" s="69">
        <v>4.3652637115499404</v>
      </c>
      <c r="E157" s="43">
        <v>0.65822773253670197</v>
      </c>
      <c r="F157" s="71">
        <f t="shared" si="2"/>
        <v>65.822773253670192</v>
      </c>
      <c r="G157" s="84">
        <f t="shared" si="3"/>
        <v>673.3669703850461</v>
      </c>
      <c r="H157" s="43"/>
      <c r="I157" s="8"/>
      <c r="J157" s="8"/>
      <c r="K157" s="8"/>
      <c r="L157" s="8"/>
      <c r="M157" s="8"/>
      <c r="N157" s="8"/>
      <c r="O157" s="8"/>
      <c r="P157" s="8"/>
      <c r="Q157" s="8"/>
      <c r="R157" s="8"/>
      <c r="S157" s="8"/>
      <c r="T157" s="8"/>
      <c r="U157" s="8"/>
      <c r="V157" s="8"/>
      <c r="W157" s="8"/>
      <c r="X157" s="8"/>
      <c r="Y157" s="8"/>
      <c r="Z157" s="8"/>
      <c r="AA157" s="8"/>
      <c r="AB157" s="8"/>
      <c r="AC157" s="8"/>
    </row>
    <row r="158" spans="1:29" ht="14.4">
      <c r="A158" s="58"/>
      <c r="B158" s="69">
        <v>128</v>
      </c>
      <c r="C158" s="43" t="s">
        <v>354</v>
      </c>
      <c r="D158" s="69">
        <v>4.6785738030119104</v>
      </c>
      <c r="E158" s="43">
        <v>0.66424585726713203</v>
      </c>
      <c r="F158" s="71">
        <f t="shared" si="2"/>
        <v>66.424585726713204</v>
      </c>
      <c r="G158" s="84">
        <f t="shared" si="3"/>
        <v>679.52351198427607</v>
      </c>
      <c r="H158" s="43"/>
      <c r="I158" s="8"/>
      <c r="J158" s="8"/>
      <c r="K158" s="8"/>
      <c r="L158" s="8"/>
      <c r="M158" s="8"/>
      <c r="N158" s="8"/>
      <c r="O158" s="8"/>
      <c r="P158" s="8"/>
      <c r="Q158" s="8"/>
      <c r="R158" s="8"/>
      <c r="S158" s="8"/>
      <c r="T158" s="8"/>
      <c r="U158" s="8"/>
      <c r="V158" s="8"/>
      <c r="W158" s="8"/>
      <c r="X158" s="8"/>
      <c r="Y158" s="8"/>
      <c r="Z158" s="8"/>
      <c r="AA158" s="8"/>
      <c r="AB158" s="8"/>
      <c r="AC158" s="8"/>
    </row>
    <row r="159" spans="1:29" ht="14.4">
      <c r="A159" s="58"/>
      <c r="B159" s="69">
        <v>129</v>
      </c>
      <c r="C159" s="43" t="s">
        <v>355</v>
      </c>
      <c r="D159" s="69">
        <v>5.0143712445856696</v>
      </c>
      <c r="E159" s="43">
        <v>0.67026447150947799</v>
      </c>
      <c r="F159" s="71">
        <f t="shared" si="2"/>
        <v>67.026447150947803</v>
      </c>
      <c r="G159" s="84">
        <f t="shared" si="3"/>
        <v>685.68055435419603</v>
      </c>
      <c r="H159" s="43"/>
      <c r="I159" s="8"/>
      <c r="J159" s="8"/>
      <c r="K159" s="8"/>
      <c r="L159" s="8"/>
      <c r="M159" s="8"/>
      <c r="N159" s="8"/>
      <c r="O159" s="8"/>
      <c r="P159" s="8"/>
      <c r="Q159" s="8"/>
      <c r="R159" s="8"/>
      <c r="S159" s="8"/>
      <c r="T159" s="8"/>
      <c r="U159" s="8"/>
      <c r="V159" s="8"/>
      <c r="W159" s="8"/>
      <c r="X159" s="8"/>
      <c r="Y159" s="8"/>
      <c r="Z159" s="8"/>
      <c r="AA159" s="8"/>
      <c r="AB159" s="8"/>
      <c r="AC159" s="8"/>
    </row>
    <row r="160" spans="1:29" ht="14.4">
      <c r="A160" s="58"/>
      <c r="B160" s="69">
        <v>130</v>
      </c>
      <c r="C160" s="43" t="s">
        <v>356</v>
      </c>
      <c r="D160" s="69">
        <v>5.37427003125201</v>
      </c>
      <c r="E160" s="43">
        <v>0.67628354252033096</v>
      </c>
      <c r="F160" s="71">
        <f t="shared" si="2"/>
        <v>67.628354252033091</v>
      </c>
      <c r="G160" s="84">
        <f t="shared" si="3"/>
        <v>691.83806399829859</v>
      </c>
      <c r="H160" s="43"/>
      <c r="I160" s="8"/>
      <c r="J160" s="8"/>
      <c r="K160" s="8"/>
      <c r="L160" s="8"/>
      <c r="M160" s="8"/>
      <c r="N160" s="8"/>
      <c r="O160" s="8"/>
      <c r="P160" s="8"/>
      <c r="Q160" s="8"/>
      <c r="R160" s="8"/>
      <c r="S160" s="8"/>
      <c r="T160" s="8"/>
      <c r="U160" s="8"/>
      <c r="V160" s="8"/>
      <c r="W160" s="8"/>
      <c r="X160" s="8"/>
      <c r="Y160" s="8"/>
      <c r="Z160" s="8"/>
      <c r="AA160" s="8"/>
      <c r="AB160" s="8"/>
      <c r="AC160" s="8"/>
    </row>
    <row r="161" spans="1:29" ht="14.4">
      <c r="A161" s="58"/>
      <c r="B161" s="69">
        <v>131</v>
      </c>
      <c r="C161" s="43" t="s">
        <v>357</v>
      </c>
      <c r="D161" s="69">
        <v>5.76</v>
      </c>
      <c r="E161" s="43">
        <v>0.68230303980653995</v>
      </c>
      <c r="F161" s="71">
        <f t="shared" si="2"/>
        <v>68.230303980654</v>
      </c>
      <c r="G161" s="84">
        <f t="shared" si="3"/>
        <v>697.99600972209032</v>
      </c>
      <c r="H161" s="43"/>
      <c r="I161" s="8"/>
      <c r="J161" s="8"/>
      <c r="K161" s="8"/>
      <c r="L161" s="8"/>
      <c r="M161" s="8"/>
      <c r="N161" s="8"/>
      <c r="O161" s="8"/>
      <c r="P161" s="8"/>
      <c r="Q161" s="8"/>
      <c r="R161" s="8"/>
      <c r="S161" s="8"/>
      <c r="T161" s="8"/>
      <c r="U161" s="8"/>
      <c r="V161" s="8"/>
      <c r="W161" s="8"/>
      <c r="X161" s="8"/>
      <c r="Y161" s="8"/>
      <c r="Z161" s="8"/>
      <c r="AA161" s="8"/>
      <c r="AB161" s="8"/>
      <c r="AC161" s="8"/>
    </row>
    <row r="162" spans="1:29" ht="14.4">
      <c r="A162" s="58"/>
      <c r="B162" s="69">
        <v>132</v>
      </c>
      <c r="C162" s="43" t="s">
        <v>358</v>
      </c>
      <c r="D162" s="69">
        <v>6.1734151442090397</v>
      </c>
      <c r="E162" s="43">
        <v>0.68832293485488505</v>
      </c>
      <c r="F162" s="71">
        <f t="shared" si="2"/>
        <v>68.832293485488506</v>
      </c>
      <c r="G162" s="84">
        <f t="shared" si="3"/>
        <v>704.15436235654738</v>
      </c>
      <c r="H162" s="43"/>
      <c r="I162" s="8"/>
      <c r="J162" s="8"/>
      <c r="K162" s="8"/>
      <c r="L162" s="8"/>
      <c r="M162" s="8"/>
      <c r="N162" s="8"/>
      <c r="O162" s="8"/>
      <c r="P162" s="8"/>
      <c r="Q162" s="8"/>
      <c r="R162" s="8"/>
      <c r="S162" s="8"/>
      <c r="T162" s="8"/>
      <c r="U162" s="8"/>
      <c r="V162" s="8"/>
      <c r="W162" s="8"/>
      <c r="X162" s="8"/>
      <c r="Y162" s="8"/>
      <c r="Z162" s="8"/>
      <c r="AA162" s="8"/>
      <c r="AB162" s="8"/>
      <c r="AC162" s="8"/>
    </row>
    <row r="163" spans="1:29" ht="14.4">
      <c r="A163" s="58"/>
      <c r="B163" s="69">
        <v>133</v>
      </c>
      <c r="C163" s="43" t="s">
        <v>359</v>
      </c>
      <c r="D163" s="69">
        <v>6.6165025247829199</v>
      </c>
      <c r="E163" s="43">
        <v>0.69434320109112802</v>
      </c>
      <c r="F163" s="71">
        <f t="shared" si="2"/>
        <v>69.434320109112804</v>
      </c>
      <c r="G163" s="84">
        <f t="shared" si="3"/>
        <v>710.31309471622399</v>
      </c>
      <c r="H163" s="43"/>
      <c r="I163" s="8"/>
      <c r="J163" s="8"/>
      <c r="K163" s="8"/>
      <c r="L163" s="8"/>
      <c r="M163" s="8"/>
      <c r="N163" s="8"/>
      <c r="O163" s="8"/>
      <c r="P163" s="8"/>
      <c r="Q163" s="8"/>
      <c r="R163" s="8"/>
      <c r="S163" s="8"/>
      <c r="T163" s="8"/>
      <c r="U163" s="8"/>
      <c r="V163" s="8"/>
      <c r="W163" s="8"/>
      <c r="X163" s="8"/>
      <c r="Y163" s="8"/>
      <c r="Z163" s="8"/>
      <c r="AA163" s="8"/>
      <c r="AB163" s="8"/>
      <c r="AC163" s="8"/>
    </row>
    <row r="164" spans="1:29" ht="14.4">
      <c r="A164" s="58"/>
      <c r="B164" s="69">
        <v>134</v>
      </c>
      <c r="C164" s="43" t="s">
        <v>360</v>
      </c>
      <c r="D164" s="69">
        <v>7.0913918208667104</v>
      </c>
      <c r="E164" s="43">
        <v>0.70036381368406897</v>
      </c>
      <c r="F164" s="71">
        <f t="shared" si="2"/>
        <v>70.036381368406893</v>
      </c>
      <c r="G164" s="84">
        <f t="shared" si="3"/>
        <v>716.4721813988026</v>
      </c>
      <c r="H164" s="43"/>
      <c r="I164" s="8"/>
      <c r="J164" s="8"/>
      <c r="K164" s="8"/>
      <c r="L164" s="8"/>
      <c r="M164" s="8"/>
      <c r="N164" s="8"/>
      <c r="O164" s="8"/>
      <c r="P164" s="8"/>
      <c r="Q164" s="8"/>
      <c r="R164" s="8"/>
      <c r="S164" s="8"/>
      <c r="T164" s="8"/>
      <c r="U164" s="8"/>
      <c r="V164" s="8"/>
      <c r="W164" s="8"/>
      <c r="X164" s="8"/>
      <c r="Y164" s="8"/>
      <c r="Z164" s="8"/>
      <c r="AA164" s="8"/>
      <c r="AB164" s="8"/>
      <c r="AC164" s="8"/>
    </row>
    <row r="165" spans="1:29" ht="14.4">
      <c r="A165" s="58"/>
      <c r="B165" s="69">
        <v>135</v>
      </c>
      <c r="C165" s="43" t="s">
        <v>361</v>
      </c>
      <c r="D165" s="69">
        <v>7.6003655660518703</v>
      </c>
      <c r="E165" s="43">
        <v>0.70638474948072105</v>
      </c>
      <c r="F165" s="71">
        <f t="shared" si="2"/>
        <v>70.638474948072101</v>
      </c>
      <c r="G165" s="84">
        <f t="shared" si="3"/>
        <v>722.63159871877758</v>
      </c>
      <c r="H165" s="43"/>
      <c r="I165" s="8"/>
      <c r="J165" s="8"/>
      <c r="K165" s="8"/>
      <c r="L165" s="8"/>
      <c r="M165" s="8"/>
      <c r="N165" s="8"/>
      <c r="O165" s="8"/>
      <c r="P165" s="8"/>
      <c r="Q165" s="8"/>
      <c r="R165" s="8"/>
      <c r="S165" s="8"/>
      <c r="T165" s="8"/>
      <c r="U165" s="8"/>
      <c r="V165" s="8"/>
      <c r="W165" s="8"/>
      <c r="X165" s="8"/>
      <c r="Y165" s="8"/>
      <c r="Z165" s="8"/>
      <c r="AA165" s="8"/>
      <c r="AB165" s="8"/>
      <c r="AC165" s="8"/>
    </row>
    <row r="166" spans="1:29" ht="14.4">
      <c r="A166" s="58"/>
      <c r="B166" s="69">
        <v>136</v>
      </c>
      <c r="C166" s="43" t="s">
        <v>362</v>
      </c>
      <c r="D166" s="69">
        <v>8.1458701192690199</v>
      </c>
      <c r="E166" s="43">
        <v>0.71240598686929801</v>
      </c>
      <c r="F166" s="71">
        <f t="shared" si="2"/>
        <v>71.2405986869298</v>
      </c>
      <c r="G166" s="84">
        <f t="shared" si="3"/>
        <v>728.79132456729189</v>
      </c>
      <c r="H166" s="43"/>
      <c r="I166" s="8"/>
      <c r="J166" s="8"/>
      <c r="K166" s="8"/>
      <c r="L166" s="8"/>
      <c r="M166" s="8"/>
      <c r="N166" s="8"/>
      <c r="O166" s="8"/>
      <c r="P166" s="8"/>
      <c r="Q166" s="8"/>
      <c r="R166" s="8"/>
      <c r="S166" s="8"/>
      <c r="T166" s="8"/>
      <c r="U166" s="8"/>
      <c r="V166" s="8"/>
      <c r="W166" s="8"/>
      <c r="X166" s="8"/>
      <c r="Y166" s="8"/>
      <c r="Z166" s="8"/>
      <c r="AA166" s="8"/>
      <c r="AB166" s="8"/>
      <c r="AC166" s="8"/>
    </row>
    <row r="167" spans="1:29" ht="14.4">
      <c r="A167" s="58"/>
      <c r="B167" s="69">
        <v>137</v>
      </c>
      <c r="C167" s="43" t="s">
        <v>363</v>
      </c>
      <c r="D167" s="69">
        <v>8.7305274230998897</v>
      </c>
      <c r="E167" s="43">
        <v>0.71842750568454705</v>
      </c>
      <c r="F167" s="71">
        <f t="shared" si="2"/>
        <v>71.842750568454704</v>
      </c>
      <c r="G167" s="84">
        <f t="shared" si="3"/>
        <v>734.95133831529165</v>
      </c>
      <c r="H167" s="43"/>
      <c r="I167" s="8"/>
      <c r="J167" s="8"/>
      <c r="K167" s="8"/>
      <c r="L167" s="8"/>
      <c r="M167" s="8"/>
      <c r="N167" s="8"/>
      <c r="O167" s="8"/>
      <c r="P167" s="8"/>
      <c r="Q167" s="8"/>
      <c r="R167" s="8"/>
      <c r="S167" s="8"/>
      <c r="T167" s="8"/>
      <c r="U167" s="8"/>
      <c r="V167" s="8"/>
      <c r="W167" s="8"/>
      <c r="X167" s="8"/>
      <c r="Y167" s="8"/>
      <c r="Z167" s="8"/>
      <c r="AA167" s="8"/>
      <c r="AB167" s="8"/>
      <c r="AC167" s="8"/>
    </row>
    <row r="168" spans="1:29" ht="14.4">
      <c r="A168" s="58"/>
      <c r="B168" s="69">
        <v>138</v>
      </c>
      <c r="C168" s="43" t="s">
        <v>364</v>
      </c>
      <c r="D168" s="69">
        <v>9.3571476060238297</v>
      </c>
      <c r="E168" s="43">
        <v>0.72444928709892298</v>
      </c>
      <c r="F168" s="71">
        <f t="shared" si="2"/>
        <v>72.444928709892295</v>
      </c>
      <c r="G168" s="84">
        <f t="shared" si="3"/>
        <v>741.11162070219825</v>
      </c>
      <c r="H168" s="43"/>
      <c r="I168" s="8"/>
      <c r="J168" s="8"/>
      <c r="K168" s="8"/>
      <c r="L168" s="8"/>
      <c r="M168" s="8"/>
      <c r="N168" s="8"/>
      <c r="O168" s="8"/>
      <c r="P168" s="8"/>
      <c r="Q168" s="8"/>
      <c r="R168" s="8"/>
      <c r="S168" s="8"/>
      <c r="T168" s="8"/>
      <c r="U168" s="8"/>
      <c r="V168" s="8"/>
      <c r="W168" s="8"/>
      <c r="X168" s="8"/>
      <c r="Y168" s="8"/>
      <c r="Z168" s="8"/>
      <c r="AA168" s="8"/>
      <c r="AB168" s="8"/>
      <c r="AC168" s="8"/>
    </row>
    <row r="169" spans="1:29" ht="14.4">
      <c r="A169" s="58"/>
      <c r="B169" s="69">
        <v>139</v>
      </c>
      <c r="C169" s="43" t="s">
        <v>365</v>
      </c>
      <c r="D169" s="69">
        <v>10.0287424891713</v>
      </c>
      <c r="E169" s="43">
        <v>0.73047131355526995</v>
      </c>
      <c r="F169" s="71">
        <f t="shared" si="2"/>
        <v>73.047131355527</v>
      </c>
      <c r="G169" s="84">
        <f t="shared" si="3"/>
        <v>747.27215376704112</v>
      </c>
      <c r="H169" s="43"/>
      <c r="I169" s="8"/>
      <c r="J169" s="8"/>
      <c r="K169" s="8"/>
      <c r="L169" s="8"/>
      <c r="M169" s="8"/>
      <c r="N169" s="8"/>
      <c r="O169" s="8"/>
      <c r="P169" s="8"/>
      <c r="Q169" s="8"/>
      <c r="R169" s="8"/>
      <c r="S169" s="8"/>
      <c r="T169" s="8"/>
      <c r="U169" s="8"/>
      <c r="V169" s="8"/>
      <c r="W169" s="8"/>
      <c r="X169" s="8"/>
      <c r="Y169" s="8"/>
      <c r="Z169" s="8"/>
      <c r="AA169" s="8"/>
      <c r="AB169" s="8"/>
      <c r="AC169" s="8"/>
    </row>
    <row r="170" spans="1:29" ht="14.4">
      <c r="A170" s="58"/>
      <c r="B170" s="69">
        <v>140</v>
      </c>
      <c r="C170" s="43" t="s">
        <v>366</v>
      </c>
      <c r="D170" s="69">
        <v>10.748540062504</v>
      </c>
      <c r="E170" s="43">
        <v>0.73649356862084603</v>
      </c>
      <c r="F170" s="71">
        <f t="shared" si="2"/>
        <v>73.649356862084602</v>
      </c>
      <c r="G170" s="84">
        <f t="shared" si="3"/>
        <v>753.43292069912548</v>
      </c>
      <c r="H170" s="43"/>
      <c r="I170" s="8"/>
      <c r="J170" s="8"/>
      <c r="K170" s="8"/>
      <c r="L170" s="8"/>
      <c r="M170" s="8"/>
      <c r="N170" s="8"/>
      <c r="O170" s="8"/>
      <c r="P170" s="8"/>
      <c r="Q170" s="8"/>
      <c r="R170" s="8"/>
      <c r="S170" s="8"/>
      <c r="T170" s="8"/>
      <c r="U170" s="8"/>
      <c r="V170" s="8"/>
      <c r="W170" s="8"/>
      <c r="X170" s="8"/>
      <c r="Y170" s="8"/>
      <c r="Z170" s="8"/>
      <c r="AA170" s="8"/>
      <c r="AB170" s="8"/>
      <c r="AC170" s="8"/>
    </row>
    <row r="171" spans="1:29" ht="14.4">
      <c r="A171" s="58"/>
      <c r="B171" s="69">
        <v>141</v>
      </c>
      <c r="C171" s="43" t="s">
        <v>367</v>
      </c>
      <c r="D171" s="69">
        <v>11.52</v>
      </c>
      <c r="E171" s="43">
        <v>0.74251603708218805</v>
      </c>
      <c r="F171" s="71">
        <f t="shared" si="2"/>
        <v>74.251603708218809</v>
      </c>
      <c r="G171" s="84">
        <f t="shared" si="3"/>
        <v>759.5939059350784</v>
      </c>
      <c r="H171" s="43"/>
      <c r="I171" s="8"/>
      <c r="J171" s="8"/>
      <c r="K171" s="8"/>
      <c r="L171" s="8"/>
      <c r="M171" s="8"/>
      <c r="N171" s="8"/>
      <c r="O171" s="8"/>
      <c r="P171" s="8"/>
      <c r="Q171" s="8"/>
      <c r="R171" s="8"/>
      <c r="S171" s="8"/>
      <c r="T171" s="8"/>
      <c r="U171" s="8"/>
      <c r="V171" s="8"/>
      <c r="W171" s="8"/>
      <c r="X171" s="8"/>
      <c r="Y171" s="8"/>
      <c r="Z171" s="8"/>
      <c r="AA171" s="8"/>
      <c r="AB171" s="8"/>
      <c r="AC171" s="8"/>
    </row>
    <row r="172" spans="1:29" ht="14.4">
      <c r="A172" s="58"/>
      <c r="B172" s="69">
        <v>142</v>
      </c>
      <c r="C172" s="43" t="s">
        <v>368</v>
      </c>
      <c r="D172" s="69">
        <v>12.346830288417999</v>
      </c>
      <c r="E172" s="43">
        <v>0.74853870460888094</v>
      </c>
      <c r="F172" s="71">
        <f t="shared" si="2"/>
        <v>74.853870460888089</v>
      </c>
      <c r="G172" s="84">
        <f t="shared" si="3"/>
        <v>765.75509481488518</v>
      </c>
      <c r="H172" s="43"/>
      <c r="I172" s="8"/>
      <c r="J172" s="8"/>
      <c r="K172" s="8"/>
      <c r="L172" s="8"/>
      <c r="M172" s="8"/>
      <c r="N172" s="8"/>
      <c r="O172" s="8"/>
      <c r="P172" s="8"/>
      <c r="Q172" s="8"/>
      <c r="R172" s="8"/>
      <c r="S172" s="8"/>
      <c r="T172" s="8"/>
      <c r="U172" s="8"/>
      <c r="V172" s="8"/>
      <c r="W172" s="8"/>
      <c r="X172" s="8"/>
      <c r="Y172" s="8"/>
      <c r="Z172" s="8"/>
      <c r="AA172" s="8"/>
      <c r="AB172" s="8"/>
      <c r="AC172" s="8"/>
    </row>
    <row r="173" spans="1:29" ht="14.4">
      <c r="A173" s="58"/>
      <c r="B173" s="69">
        <v>143</v>
      </c>
      <c r="C173" s="43" t="s">
        <v>369</v>
      </c>
      <c r="D173" s="69">
        <v>13.233005049565801</v>
      </c>
      <c r="E173" s="43">
        <v>0.75456155787107104</v>
      </c>
      <c r="F173" s="71">
        <f t="shared" si="2"/>
        <v>75.456155787107107</v>
      </c>
      <c r="G173" s="84">
        <f t="shared" si="3"/>
        <v>771.91647370210569</v>
      </c>
      <c r="H173" s="43"/>
      <c r="I173" s="8"/>
      <c r="J173" s="8"/>
      <c r="K173" s="8"/>
      <c r="L173" s="8"/>
      <c r="M173" s="8"/>
      <c r="N173" s="8"/>
      <c r="O173" s="8"/>
      <c r="P173" s="8"/>
      <c r="Q173" s="8"/>
      <c r="R173" s="8"/>
      <c r="S173" s="8"/>
      <c r="T173" s="8"/>
      <c r="U173" s="8"/>
      <c r="V173" s="8"/>
      <c r="W173" s="8"/>
      <c r="X173" s="8"/>
      <c r="Y173" s="8"/>
      <c r="Z173" s="8"/>
      <c r="AA173" s="8"/>
      <c r="AB173" s="8"/>
      <c r="AC173" s="8"/>
    </row>
    <row r="174" spans="1:29" ht="14.4">
      <c r="A174" s="58"/>
      <c r="B174" s="69">
        <v>144</v>
      </c>
      <c r="C174" s="43" t="s">
        <v>370</v>
      </c>
      <c r="D174" s="69">
        <v>14.182783641733399</v>
      </c>
      <c r="E174" s="43">
        <v>0.76058458445386901</v>
      </c>
      <c r="F174" s="71">
        <f t="shared" si="2"/>
        <v>76.058458445386904</v>
      </c>
      <c r="G174" s="84">
        <f t="shared" si="3"/>
        <v>778.07802989630795</v>
      </c>
      <c r="H174" s="43"/>
      <c r="I174" s="8"/>
      <c r="J174" s="8"/>
      <c r="K174" s="8"/>
      <c r="L174" s="8"/>
      <c r="M174" s="8"/>
      <c r="N174" s="8"/>
      <c r="O174" s="8"/>
      <c r="P174" s="8"/>
      <c r="Q174" s="8"/>
      <c r="R174" s="8"/>
      <c r="S174" s="8"/>
      <c r="T174" s="8"/>
      <c r="U174" s="8"/>
      <c r="V174" s="8"/>
      <c r="W174" s="8"/>
      <c r="X174" s="8"/>
      <c r="Y174" s="8"/>
      <c r="Z174" s="8"/>
      <c r="AA174" s="8"/>
      <c r="AB174" s="8"/>
      <c r="AC174" s="8"/>
    </row>
    <row r="175" spans="1:29" ht="14.4">
      <c r="A175" s="58"/>
      <c r="B175" s="69">
        <v>145</v>
      </c>
      <c r="C175" s="43" t="s">
        <v>371</v>
      </c>
      <c r="D175" s="69">
        <v>15.2007311321037</v>
      </c>
      <c r="E175" s="43">
        <v>0.766607772776421</v>
      </c>
      <c r="F175" s="71">
        <f t="shared" si="2"/>
        <v>76.660777277642097</v>
      </c>
      <c r="G175" s="84">
        <f t="shared" si="3"/>
        <v>784.2397515502787</v>
      </c>
      <c r="H175" s="43"/>
      <c r="I175" s="8"/>
      <c r="J175" s="8"/>
      <c r="K175" s="8"/>
      <c r="L175" s="8"/>
      <c r="M175" s="8"/>
      <c r="N175" s="8"/>
      <c r="O175" s="8"/>
      <c r="P175" s="8"/>
      <c r="Q175" s="8"/>
      <c r="R175" s="8"/>
      <c r="S175" s="8"/>
      <c r="T175" s="8"/>
      <c r="U175" s="8"/>
      <c r="V175" s="8"/>
      <c r="W175" s="8"/>
      <c r="X175" s="8"/>
      <c r="Y175" s="8"/>
      <c r="Z175" s="8"/>
      <c r="AA175" s="8"/>
      <c r="AB175" s="8"/>
      <c r="AC175" s="8"/>
    </row>
    <row r="176" spans="1:29" ht="14.4">
      <c r="A176" s="58"/>
      <c r="B176" s="69">
        <v>146</v>
      </c>
      <c r="C176" s="43" t="s">
        <v>372</v>
      </c>
      <c r="D176" s="69">
        <v>16.291740238538001</v>
      </c>
      <c r="E176" s="43">
        <v>0.77263111202530699</v>
      </c>
      <c r="F176" s="71">
        <f t="shared" si="2"/>
        <v>77.263111202530695</v>
      </c>
      <c r="G176" s="84">
        <f t="shared" si="3"/>
        <v>790.401627601889</v>
      </c>
      <c r="H176" s="43"/>
      <c r="I176" s="8"/>
      <c r="J176" s="8"/>
      <c r="K176" s="8"/>
      <c r="L176" s="8"/>
      <c r="M176" s="8"/>
      <c r="N176" s="8"/>
      <c r="O176" s="8"/>
      <c r="P176" s="8"/>
      <c r="Q176" s="8"/>
      <c r="R176" s="8"/>
      <c r="S176" s="8"/>
      <c r="T176" s="8"/>
      <c r="U176" s="8"/>
      <c r="V176" s="8"/>
      <c r="W176" s="8"/>
      <c r="X176" s="8"/>
      <c r="Y176" s="8"/>
      <c r="Z176" s="8"/>
      <c r="AA176" s="8"/>
      <c r="AB176" s="8"/>
      <c r="AC176" s="8"/>
    </row>
    <row r="177" spans="1:29" ht="14.4">
      <c r="A177" s="58"/>
      <c r="B177" s="69">
        <v>147</v>
      </c>
      <c r="C177" s="43" t="s">
        <v>373</v>
      </c>
      <c r="D177" s="69">
        <v>17.461054846199701</v>
      </c>
      <c r="E177" s="43">
        <v>0.77865459207174703</v>
      </c>
      <c r="F177" s="71">
        <f t="shared" si="2"/>
        <v>77.865459207174709</v>
      </c>
      <c r="G177" s="84">
        <f t="shared" si="3"/>
        <v>796.56364768939716</v>
      </c>
      <c r="H177" s="43"/>
      <c r="I177" s="8"/>
      <c r="J177" s="8"/>
      <c r="K177" s="8"/>
      <c r="L177" s="8"/>
      <c r="M177" s="8"/>
      <c r="N177" s="8"/>
      <c r="O177" s="8"/>
      <c r="P177" s="8"/>
      <c r="Q177" s="8"/>
      <c r="R177" s="8"/>
      <c r="S177" s="8"/>
      <c r="T177" s="8"/>
      <c r="U177" s="8"/>
      <c r="V177" s="8"/>
      <c r="W177" s="8"/>
      <c r="X177" s="8"/>
      <c r="Y177" s="8"/>
      <c r="Z177" s="8"/>
      <c r="AA177" s="8"/>
      <c r="AB177" s="8"/>
      <c r="AC177" s="8"/>
    </row>
    <row r="178" spans="1:29" ht="14.4">
      <c r="A178" s="58"/>
      <c r="B178" s="69">
        <v>148</v>
      </c>
      <c r="C178" s="43" t="s">
        <v>374</v>
      </c>
      <c r="D178" s="69">
        <v>18.714295212047599</v>
      </c>
      <c r="E178" s="43">
        <v>0.78467820346147799</v>
      </c>
      <c r="F178" s="71">
        <f t="shared" si="2"/>
        <v>78.467820346147803</v>
      </c>
      <c r="G178" s="84">
        <f t="shared" si="3"/>
        <v>802.725802141092</v>
      </c>
      <c r="H178" s="43"/>
      <c r="I178" s="8"/>
      <c r="J178" s="8"/>
      <c r="K178" s="8"/>
      <c r="L178" s="8"/>
      <c r="M178" s="8"/>
      <c r="N178" s="8"/>
      <c r="O178" s="8"/>
      <c r="P178" s="8"/>
      <c r="Q178" s="8"/>
      <c r="R178" s="8"/>
      <c r="S178" s="8"/>
      <c r="T178" s="8"/>
      <c r="U178" s="8"/>
      <c r="V178" s="8"/>
      <c r="W178" s="8"/>
      <c r="X178" s="8"/>
      <c r="Y178" s="8"/>
      <c r="Z178" s="8"/>
      <c r="AA178" s="8"/>
      <c r="AB178" s="8"/>
      <c r="AC178" s="8"/>
    </row>
    <row r="179" spans="1:29" ht="14.4">
      <c r="A179" s="58"/>
      <c r="B179" s="69">
        <v>149</v>
      </c>
      <c r="C179" s="43" t="s">
        <v>375</v>
      </c>
      <c r="D179" s="69">
        <v>20.0574849783426</v>
      </c>
      <c r="E179" s="43">
        <v>0.79070193748600304</v>
      </c>
      <c r="F179" s="71">
        <f t="shared" si="2"/>
        <v>79.070193748600303</v>
      </c>
      <c r="G179" s="84">
        <f t="shared" si="3"/>
        <v>808.8880820481811</v>
      </c>
      <c r="H179" s="43"/>
      <c r="I179" s="8"/>
      <c r="J179" s="8"/>
      <c r="K179" s="8"/>
      <c r="L179" s="8"/>
      <c r="M179" s="8"/>
      <c r="N179" s="8"/>
      <c r="O179" s="8"/>
      <c r="P179" s="8"/>
      <c r="Q179" s="8"/>
      <c r="R179" s="8"/>
      <c r="S179" s="8"/>
      <c r="T179" s="8"/>
      <c r="U179" s="8"/>
      <c r="V179" s="8"/>
      <c r="W179" s="8"/>
      <c r="X179" s="8"/>
      <c r="Y179" s="8"/>
      <c r="Z179" s="8"/>
      <c r="AA179" s="8"/>
      <c r="AB179" s="8"/>
      <c r="AC179" s="8"/>
    </row>
    <row r="180" spans="1:29" ht="14.4">
      <c r="A180" s="58"/>
      <c r="B180" s="69">
        <v>150</v>
      </c>
      <c r="C180" s="43" t="s">
        <v>376</v>
      </c>
      <c r="D180" s="69">
        <v>21.497080125008001</v>
      </c>
      <c r="E180" s="43">
        <v>0.79672578589155996</v>
      </c>
      <c r="F180" s="71">
        <f t="shared" si="2"/>
        <v>79.672578589155989</v>
      </c>
      <c r="G180" s="84">
        <f t="shared" si="3"/>
        <v>815.05047896706583</v>
      </c>
      <c r="H180" s="43"/>
      <c r="I180" s="8"/>
      <c r="J180" s="8"/>
      <c r="K180" s="8"/>
      <c r="L180" s="8"/>
      <c r="M180" s="8"/>
      <c r="N180" s="8"/>
      <c r="O180" s="8"/>
      <c r="P180" s="8"/>
      <c r="Q180" s="8"/>
      <c r="R180" s="8"/>
      <c r="S180" s="8"/>
      <c r="T180" s="8"/>
      <c r="U180" s="8"/>
      <c r="V180" s="8"/>
      <c r="W180" s="8"/>
      <c r="X180" s="8"/>
      <c r="Y180" s="8"/>
      <c r="Z180" s="8"/>
      <c r="AA180" s="8"/>
      <c r="AB180" s="8"/>
      <c r="AC180" s="8"/>
    </row>
    <row r="181" spans="1:29" ht="14.4">
      <c r="A181" s="58"/>
      <c r="B181" s="69">
        <v>151</v>
      </c>
      <c r="C181" s="43" t="s">
        <v>377</v>
      </c>
      <c r="D181" s="69">
        <v>23.04</v>
      </c>
      <c r="E181" s="43">
        <v>0.80274974099257301</v>
      </c>
      <c r="F181" s="71">
        <f t="shared" si="2"/>
        <v>80.274974099257307</v>
      </c>
      <c r="G181" s="84">
        <f t="shared" si="3"/>
        <v>821.2129850354022</v>
      </c>
      <c r="H181" s="43"/>
      <c r="I181" s="8"/>
      <c r="J181" s="8"/>
      <c r="K181" s="8"/>
      <c r="L181" s="8"/>
      <c r="M181" s="8"/>
      <c r="N181" s="8"/>
      <c r="O181" s="8"/>
      <c r="P181" s="8"/>
      <c r="Q181" s="8"/>
      <c r="R181" s="8"/>
      <c r="S181" s="8"/>
      <c r="T181" s="8"/>
      <c r="U181" s="8"/>
      <c r="V181" s="8"/>
      <c r="W181" s="8"/>
      <c r="X181" s="8"/>
      <c r="Y181" s="8"/>
      <c r="Z181" s="8"/>
      <c r="AA181" s="8"/>
      <c r="AB181" s="8"/>
      <c r="AC181" s="8"/>
    </row>
    <row r="182" spans="1:29" ht="14.4">
      <c r="A182" s="58"/>
      <c r="B182" s="69">
        <v>152</v>
      </c>
      <c r="C182" s="43" t="s">
        <v>378</v>
      </c>
      <c r="D182" s="69">
        <v>24.693660576836098</v>
      </c>
      <c r="E182" s="43">
        <v>0.80877379570965402</v>
      </c>
      <c r="F182" s="71">
        <f t="shared" si="2"/>
        <v>80.877379570965402</v>
      </c>
      <c r="G182" s="84">
        <f t="shared" si="3"/>
        <v>827.3755930109761</v>
      </c>
      <c r="H182" s="43"/>
      <c r="I182" s="8"/>
      <c r="J182" s="8"/>
      <c r="K182" s="8"/>
      <c r="L182" s="8"/>
      <c r="M182" s="8"/>
      <c r="N182" s="8"/>
      <c r="O182" s="8"/>
      <c r="P182" s="8"/>
      <c r="Q182" s="8"/>
      <c r="R182" s="8"/>
      <c r="S182" s="8"/>
      <c r="T182" s="8"/>
      <c r="U182" s="8"/>
      <c r="V182" s="8"/>
      <c r="W182" s="8"/>
      <c r="X182" s="8"/>
      <c r="Y182" s="8"/>
      <c r="Z182" s="8"/>
      <c r="AA182" s="8"/>
      <c r="AB182" s="8"/>
      <c r="AC182" s="8"/>
    </row>
    <row r="183" spans="1:29" ht="14.4">
      <c r="A183" s="58"/>
      <c r="B183" s="69">
        <v>153</v>
      </c>
      <c r="C183" s="43" t="s">
        <v>379</v>
      </c>
      <c r="D183" s="69">
        <v>26.466010099131601</v>
      </c>
      <c r="E183" s="43">
        <v>0.81479794332614497</v>
      </c>
      <c r="F183" s="71">
        <f t="shared" si="2"/>
        <v>81.479794332614503</v>
      </c>
      <c r="G183" s="84">
        <f t="shared" si="3"/>
        <v>833.53829602264625</v>
      </c>
      <c r="H183" s="43"/>
      <c r="I183" s="8"/>
      <c r="J183" s="8"/>
      <c r="K183" s="8"/>
      <c r="L183" s="8"/>
      <c r="M183" s="8"/>
      <c r="N183" s="8"/>
      <c r="O183" s="8"/>
      <c r="P183" s="8"/>
      <c r="Q183" s="8"/>
      <c r="R183" s="8"/>
      <c r="S183" s="8"/>
      <c r="T183" s="8"/>
      <c r="U183" s="8"/>
      <c r="V183" s="8"/>
      <c r="W183" s="8"/>
      <c r="X183" s="8"/>
      <c r="Y183" s="8"/>
      <c r="Z183" s="8"/>
      <c r="AA183" s="8"/>
      <c r="AB183" s="8"/>
      <c r="AC183" s="8"/>
    </row>
    <row r="184" spans="1:29" ht="14.4">
      <c r="A184" s="58"/>
      <c r="B184" s="69">
        <v>154</v>
      </c>
      <c r="C184" s="43" t="s">
        <v>380</v>
      </c>
      <c r="D184" s="69">
        <v>28.365567283466799</v>
      </c>
      <c r="E184" s="43">
        <v>0.820822177636365</v>
      </c>
      <c r="F184" s="71">
        <f t="shared" si="2"/>
        <v>82.082217763636507</v>
      </c>
      <c r="G184" s="84">
        <f t="shared" si="3"/>
        <v>839.70108772200138</v>
      </c>
      <c r="H184" s="43"/>
      <c r="I184" s="8"/>
      <c r="J184" s="8"/>
      <c r="K184" s="8"/>
      <c r="L184" s="8"/>
      <c r="M184" s="8"/>
      <c r="N184" s="8"/>
      <c r="O184" s="8"/>
      <c r="P184" s="8"/>
      <c r="Q184" s="8"/>
      <c r="R184" s="8"/>
      <c r="S184" s="8"/>
      <c r="T184" s="8"/>
      <c r="U184" s="8"/>
      <c r="V184" s="8"/>
      <c r="W184" s="8"/>
      <c r="X184" s="8"/>
      <c r="Y184" s="8"/>
      <c r="Z184" s="8"/>
      <c r="AA184" s="8"/>
      <c r="AB184" s="8"/>
      <c r="AC184" s="8"/>
    </row>
    <row r="185" spans="1:29" ht="14.4">
      <c r="A185" s="58"/>
      <c r="B185" s="69">
        <v>155</v>
      </c>
      <c r="C185" s="43" t="s">
        <v>381</v>
      </c>
      <c r="D185" s="69">
        <v>30.401462264207399</v>
      </c>
      <c r="E185" s="43">
        <v>0.82684649285385603</v>
      </c>
      <c r="F185" s="71">
        <f t="shared" si="2"/>
        <v>82.684649285385603</v>
      </c>
      <c r="G185" s="84">
        <f t="shared" si="3"/>
        <v>845.86396218949471</v>
      </c>
      <c r="H185" s="43"/>
      <c r="I185" s="8"/>
      <c r="J185" s="8"/>
      <c r="K185" s="8"/>
      <c r="L185" s="8"/>
      <c r="M185" s="8"/>
      <c r="N185" s="8"/>
      <c r="O185" s="8"/>
      <c r="P185" s="8"/>
      <c r="Q185" s="8"/>
      <c r="R185" s="8"/>
      <c r="S185" s="8"/>
      <c r="T185" s="8"/>
      <c r="U185" s="8"/>
      <c r="V185" s="8"/>
      <c r="W185" s="8"/>
      <c r="X185" s="8"/>
      <c r="Y185" s="8"/>
      <c r="Z185" s="8"/>
      <c r="AA185" s="8"/>
      <c r="AB185" s="8"/>
      <c r="AC185" s="8"/>
    </row>
    <row r="186" spans="1:29" ht="14.4">
      <c r="A186" s="58"/>
      <c r="B186" s="69">
        <v>156</v>
      </c>
      <c r="C186" s="43" t="s">
        <v>382</v>
      </c>
      <c r="D186" s="69">
        <v>32.583480477076101</v>
      </c>
      <c r="E186" s="43">
        <v>0.83287088357243499</v>
      </c>
      <c r="F186" s="71">
        <f t="shared" si="2"/>
        <v>83.287088357243505</v>
      </c>
      <c r="G186" s="84">
        <f t="shared" si="3"/>
        <v>852.02691389460097</v>
      </c>
      <c r="H186" s="43"/>
      <c r="I186" s="8"/>
      <c r="J186" s="8"/>
      <c r="K186" s="8"/>
      <c r="L186" s="8"/>
      <c r="M186" s="8"/>
      <c r="N186" s="8"/>
      <c r="O186" s="8"/>
      <c r="P186" s="8"/>
      <c r="Q186" s="8"/>
      <c r="R186" s="8"/>
      <c r="S186" s="8"/>
      <c r="T186" s="8"/>
      <c r="U186" s="8"/>
      <c r="V186" s="8"/>
      <c r="W186" s="8"/>
      <c r="X186" s="8"/>
      <c r="Y186" s="8"/>
      <c r="Z186" s="8"/>
      <c r="AA186" s="8"/>
      <c r="AB186" s="8"/>
      <c r="AC186" s="8"/>
    </row>
    <row r="187" spans="1:29" ht="14.4">
      <c r="A187" s="58"/>
      <c r="B187" s="69">
        <v>157</v>
      </c>
      <c r="C187" s="43" t="s">
        <v>383</v>
      </c>
      <c r="D187" s="69">
        <v>34.922109692399502</v>
      </c>
      <c r="E187" s="43">
        <v>0.83889534468431404</v>
      </c>
      <c r="F187" s="71">
        <f t="shared" si="2"/>
        <v>83.889534468431407</v>
      </c>
      <c r="G187" s="84">
        <f t="shared" si="3"/>
        <v>858.18993761205331</v>
      </c>
      <c r="H187" s="43"/>
      <c r="I187" s="8"/>
      <c r="J187" s="8"/>
      <c r="K187" s="8"/>
      <c r="L187" s="8"/>
      <c r="M187" s="8"/>
      <c r="N187" s="8"/>
      <c r="O187" s="8"/>
      <c r="P187" s="8"/>
      <c r="Q187" s="8"/>
      <c r="R187" s="8"/>
      <c r="S187" s="8"/>
      <c r="T187" s="8"/>
      <c r="U187" s="8"/>
      <c r="V187" s="8"/>
      <c r="W187" s="8"/>
      <c r="X187" s="8"/>
      <c r="Y187" s="8"/>
      <c r="Z187" s="8"/>
      <c r="AA187" s="8"/>
      <c r="AB187" s="8"/>
      <c r="AC187" s="8"/>
    </row>
    <row r="188" spans="1:29" ht="14.4">
      <c r="A188" s="58"/>
      <c r="B188" s="69">
        <v>158</v>
      </c>
      <c r="C188" s="43" t="s">
        <v>384</v>
      </c>
      <c r="D188" s="69">
        <v>37.428590424095297</v>
      </c>
      <c r="E188" s="43">
        <v>0.84491987151853398</v>
      </c>
      <c r="F188" s="71">
        <f t="shared" si="2"/>
        <v>84.491987151853394</v>
      </c>
      <c r="G188" s="84">
        <f t="shared" si="3"/>
        <v>864.35302856346027</v>
      </c>
      <c r="H188" s="43"/>
      <c r="I188" s="8"/>
      <c r="J188" s="8"/>
      <c r="K188" s="8"/>
      <c r="L188" s="8"/>
      <c r="M188" s="8"/>
      <c r="N188" s="8"/>
      <c r="O188" s="8"/>
      <c r="P188" s="8"/>
      <c r="Q188" s="8"/>
      <c r="R188" s="8"/>
      <c r="S188" s="8"/>
      <c r="T188" s="8"/>
      <c r="U188" s="8"/>
      <c r="V188" s="8"/>
      <c r="W188" s="8"/>
      <c r="X188" s="8"/>
      <c r="Y188" s="8"/>
      <c r="Z188" s="8"/>
      <c r="AA188" s="8"/>
      <c r="AB188" s="8"/>
      <c r="AC188" s="8"/>
    </row>
    <row r="189" spans="1:29" ht="14.4">
      <c r="A189" s="58"/>
      <c r="B189" s="69">
        <v>159</v>
      </c>
      <c r="C189" s="43" t="s">
        <v>385</v>
      </c>
      <c r="D189" s="69">
        <v>40.1149699566853</v>
      </c>
      <c r="E189" s="43">
        <v>0.85094445968583998</v>
      </c>
      <c r="F189" s="71">
        <f t="shared" si="2"/>
        <v>85.094445968583997</v>
      </c>
      <c r="G189" s="84">
        <f t="shared" si="3"/>
        <v>870.51618225861432</v>
      </c>
      <c r="H189" s="43"/>
      <c r="I189" s="8"/>
      <c r="J189" s="8"/>
      <c r="K189" s="8"/>
      <c r="L189" s="8"/>
      <c r="M189" s="8"/>
      <c r="N189" s="8"/>
      <c r="O189" s="8"/>
      <c r="P189" s="8"/>
      <c r="Q189" s="8"/>
      <c r="R189" s="8"/>
      <c r="S189" s="8"/>
      <c r="T189" s="8"/>
      <c r="U189" s="8"/>
      <c r="V189" s="8"/>
      <c r="W189" s="8"/>
      <c r="X189" s="8"/>
      <c r="Y189" s="8"/>
      <c r="Z189" s="8"/>
      <c r="AA189" s="8"/>
      <c r="AB189" s="8"/>
      <c r="AC189" s="8"/>
    </row>
    <row r="190" spans="1:29" ht="14.4">
      <c r="A190" s="58"/>
      <c r="B190" s="69">
        <v>160</v>
      </c>
      <c r="C190" s="43" t="s">
        <v>386</v>
      </c>
      <c r="D190" s="69">
        <v>42.994160250016002</v>
      </c>
      <c r="E190" s="43">
        <v>0.85696910503728396</v>
      </c>
      <c r="F190" s="71">
        <f t="shared" si="2"/>
        <v>85.69691050372839</v>
      </c>
      <c r="G190" s="84">
        <f t="shared" si="3"/>
        <v>876.67939445314153</v>
      </c>
      <c r="H190" s="43"/>
      <c r="I190" s="8"/>
      <c r="J190" s="8"/>
      <c r="K190" s="8"/>
      <c r="L190" s="8"/>
      <c r="M190" s="8"/>
      <c r="N190" s="8"/>
      <c r="O190" s="8"/>
      <c r="P190" s="8"/>
      <c r="Q190" s="8"/>
      <c r="R190" s="8"/>
      <c r="S190" s="8"/>
      <c r="T190" s="8"/>
      <c r="U190" s="8"/>
      <c r="V190" s="8"/>
      <c r="W190" s="8"/>
      <c r="X190" s="8"/>
      <c r="Y190" s="8"/>
      <c r="Z190" s="8"/>
      <c r="AA190" s="8"/>
      <c r="AB190" s="8"/>
      <c r="AC190" s="8"/>
    </row>
    <row r="191" spans="1:29" ht="14.4">
      <c r="A191" s="58"/>
      <c r="B191" s="69">
        <v>161</v>
      </c>
      <c r="C191" s="43" t="s">
        <v>387</v>
      </c>
      <c r="D191" s="69">
        <v>46.08</v>
      </c>
      <c r="E191" s="43">
        <v>0.86299380377394697</v>
      </c>
      <c r="F191" s="71">
        <f t="shared" si="2"/>
        <v>86.299380377394698</v>
      </c>
      <c r="G191" s="84">
        <f t="shared" si="3"/>
        <v>882.84266126074772</v>
      </c>
      <c r="H191" s="43"/>
      <c r="I191" s="8"/>
      <c r="J191" s="8"/>
      <c r="K191" s="8"/>
      <c r="L191" s="8"/>
      <c r="M191" s="8"/>
      <c r="N191" s="8"/>
      <c r="O191" s="8"/>
      <c r="P191" s="8"/>
      <c r="Q191" s="8"/>
      <c r="R191" s="8"/>
      <c r="S191" s="8"/>
      <c r="T191" s="8"/>
      <c r="U191" s="8"/>
      <c r="V191" s="8"/>
      <c r="W191" s="8"/>
      <c r="X191" s="8"/>
      <c r="Y191" s="8"/>
      <c r="Z191" s="8"/>
      <c r="AA191" s="8"/>
      <c r="AB191" s="8"/>
      <c r="AC191" s="8"/>
    </row>
    <row r="192" spans="1:29" ht="14.4">
      <c r="A192" s="8"/>
      <c r="B192" s="69">
        <v>162</v>
      </c>
      <c r="C192" s="43" t="s">
        <v>388</v>
      </c>
      <c r="D192" s="43">
        <f>0.18*2^8.1</f>
        <v>49.387321153672374</v>
      </c>
      <c r="E192" s="43">
        <v>0.86901855230837799</v>
      </c>
      <c r="F192" s="71">
        <f t="shared" si="2"/>
        <v>86.901855230837796</v>
      </c>
      <c r="G192" s="84">
        <f t="shared" si="3"/>
        <v>889.00597901147069</v>
      </c>
      <c r="H192" s="43"/>
      <c r="I192" s="8"/>
      <c r="J192" s="8"/>
      <c r="K192" s="8"/>
      <c r="L192" s="8"/>
      <c r="M192" s="8"/>
      <c r="N192" s="8"/>
      <c r="O192" s="8"/>
      <c r="P192" s="8"/>
      <c r="Q192" s="8"/>
      <c r="R192" s="8"/>
      <c r="S192" s="8"/>
      <c r="T192" s="8"/>
      <c r="U192" s="8"/>
      <c r="V192" s="8"/>
      <c r="W192" s="8"/>
      <c r="X192" s="8"/>
      <c r="Y192" s="8"/>
      <c r="Z192" s="8"/>
      <c r="AA192" s="8"/>
      <c r="AB192" s="8"/>
      <c r="AC192" s="8"/>
    </row>
    <row r="193" spans="1:29" ht="14.4">
      <c r="A193" s="8"/>
      <c r="B193" s="69">
        <v>163</v>
      </c>
      <c r="C193" s="43" t="s">
        <v>389</v>
      </c>
      <c r="D193" s="43">
        <f>0.18*2^8.2</f>
        <v>52.932020198263317</v>
      </c>
      <c r="E193" s="43">
        <v>0.87504334732834899</v>
      </c>
      <c r="F193" s="71">
        <f t="shared" si="2"/>
        <v>87.504334732834906</v>
      </c>
      <c r="G193" s="84">
        <f t="shared" si="3"/>
        <v>895.16934431690106</v>
      </c>
      <c r="H193" s="43"/>
      <c r="I193" s="8"/>
      <c r="J193" s="8"/>
      <c r="K193" s="8"/>
      <c r="L193" s="8"/>
      <c r="M193" s="8"/>
      <c r="N193" s="8"/>
      <c r="O193" s="8"/>
      <c r="P193" s="8"/>
      <c r="Q193" s="8"/>
      <c r="R193" s="8"/>
      <c r="S193" s="8"/>
      <c r="T193" s="8"/>
      <c r="U193" s="8"/>
      <c r="V193" s="8"/>
      <c r="W193" s="8"/>
      <c r="X193" s="8"/>
      <c r="Y193" s="8"/>
      <c r="Z193" s="8"/>
      <c r="AA193" s="8"/>
      <c r="AB193" s="8"/>
      <c r="AC193" s="8"/>
    </row>
    <row r="194" spans="1:29" ht="14.4">
      <c r="A194" s="8"/>
      <c r="B194" s="69">
        <v>164</v>
      </c>
      <c r="C194" s="43" t="s">
        <v>390</v>
      </c>
      <c r="D194" s="43">
        <f>0.18*2^8.3</f>
        <v>56.731134566933783</v>
      </c>
      <c r="E194" s="43">
        <v>0.88106818569932099</v>
      </c>
      <c r="F194" s="71">
        <f t="shared" si="2"/>
        <v>88.106818569932102</v>
      </c>
      <c r="G194" s="84">
        <f t="shared" si="3"/>
        <v>901.33275397040541</v>
      </c>
      <c r="H194" s="43"/>
      <c r="I194" s="8"/>
      <c r="J194" s="8"/>
      <c r="K194" s="8"/>
      <c r="L194" s="8"/>
      <c r="M194" s="8"/>
      <c r="N194" s="8"/>
      <c r="O194" s="8"/>
      <c r="P194" s="8"/>
      <c r="Q194" s="8"/>
      <c r="R194" s="8"/>
      <c r="S194" s="8"/>
      <c r="T194" s="8"/>
      <c r="U194" s="8"/>
      <c r="V194" s="8"/>
      <c r="W194" s="8"/>
      <c r="X194" s="8"/>
      <c r="Y194" s="8"/>
      <c r="Z194" s="8"/>
      <c r="AA194" s="8"/>
      <c r="AB194" s="8"/>
      <c r="AC194" s="8"/>
    </row>
    <row r="195" spans="1:29" ht="14.4">
      <c r="A195" s="8"/>
      <c r="B195" s="69">
        <v>165</v>
      </c>
      <c r="C195" s="43" t="s">
        <v>391</v>
      </c>
      <c r="D195" s="43">
        <f>0.18*2^8.4</f>
        <v>60.802924528414955</v>
      </c>
      <c r="E195" s="43">
        <v>0.88709306452145997</v>
      </c>
      <c r="F195" s="71">
        <f t="shared" si="2"/>
        <v>88.709306452145995</v>
      </c>
      <c r="G195" s="84">
        <f t="shared" si="3"/>
        <v>907.49620500545359</v>
      </c>
      <c r="H195" s="43"/>
      <c r="I195" s="8"/>
      <c r="J195" s="8"/>
      <c r="K195" s="8"/>
      <c r="L195" s="8"/>
      <c r="M195" s="8"/>
      <c r="N195" s="8"/>
      <c r="O195" s="8"/>
      <c r="P195" s="8"/>
      <c r="Q195" s="8"/>
      <c r="R195" s="8"/>
      <c r="S195" s="8"/>
      <c r="T195" s="8"/>
      <c r="U195" s="8"/>
      <c r="V195" s="8"/>
      <c r="W195" s="8"/>
      <c r="X195" s="8"/>
      <c r="Y195" s="8"/>
      <c r="Z195" s="8"/>
      <c r="AA195" s="8"/>
      <c r="AB195" s="8"/>
      <c r="AC195" s="8"/>
    </row>
    <row r="196" spans="1:29" ht="14.4">
      <c r="A196" s="8"/>
      <c r="B196" s="69">
        <v>166</v>
      </c>
      <c r="C196" s="43" t="s">
        <v>392</v>
      </c>
      <c r="D196" s="43">
        <f>0.18*2^8.5</f>
        <v>65.166960954152216</v>
      </c>
      <c r="E196" s="43">
        <v>0.89311798108498097</v>
      </c>
      <c r="F196" s="71">
        <f t="shared" si="2"/>
        <v>89.311798108498095</v>
      </c>
      <c r="G196" s="84">
        <f t="shared" si="3"/>
        <v>913.65969464993555</v>
      </c>
      <c r="H196" s="43"/>
      <c r="I196" s="8"/>
      <c r="J196" s="8"/>
      <c r="K196" s="8"/>
      <c r="L196" s="8"/>
      <c r="M196" s="8"/>
      <c r="N196" s="8"/>
      <c r="O196" s="8"/>
      <c r="P196" s="8"/>
      <c r="Q196" s="8"/>
      <c r="R196" s="8"/>
      <c r="S196" s="8"/>
      <c r="T196" s="8"/>
      <c r="U196" s="8"/>
      <c r="V196" s="8"/>
      <c r="W196" s="8"/>
      <c r="X196" s="8"/>
      <c r="Y196" s="8"/>
      <c r="Z196" s="8"/>
      <c r="AA196" s="8"/>
      <c r="AB196" s="8"/>
      <c r="AC196" s="8"/>
    </row>
    <row r="197" spans="1:29" ht="14.4">
      <c r="A197" s="8"/>
      <c r="B197" s="69">
        <v>167</v>
      </c>
      <c r="C197" s="43" t="s">
        <v>393</v>
      </c>
      <c r="D197" s="43">
        <f>0.18*2^8.6</f>
        <v>69.844219384799132</v>
      </c>
      <c r="E197" s="43">
        <v>0.89914293287526603</v>
      </c>
      <c r="F197" s="71">
        <f t="shared" si="2"/>
        <v>89.914293287526604</v>
      </c>
      <c r="G197" s="84">
        <f t="shared" si="3"/>
        <v>919.82322033139712</v>
      </c>
      <c r="H197" s="43"/>
      <c r="I197" s="8"/>
      <c r="J197" s="8"/>
      <c r="K197" s="8"/>
      <c r="L197" s="8"/>
      <c r="M197" s="8"/>
      <c r="N197" s="8"/>
      <c r="O197" s="8"/>
      <c r="P197" s="8"/>
      <c r="Q197" s="8"/>
      <c r="R197" s="8"/>
      <c r="S197" s="8"/>
      <c r="T197" s="8"/>
      <c r="U197" s="8"/>
      <c r="V197" s="8"/>
      <c r="W197" s="8"/>
      <c r="X197" s="8"/>
      <c r="Y197" s="8"/>
      <c r="Z197" s="8"/>
      <c r="AA197" s="8"/>
      <c r="AB197" s="8"/>
      <c r="AC197" s="8"/>
    </row>
    <row r="198" spans="1:29" ht="14.4">
      <c r="A198" s="8"/>
      <c r="B198" s="69">
        <v>168</v>
      </c>
      <c r="C198" s="43" t="s">
        <v>394</v>
      </c>
      <c r="D198" s="43">
        <f>0.18*2^8.7</f>
        <v>74.85718084819058</v>
      </c>
      <c r="E198" s="43">
        <v>0.90516791753528802</v>
      </c>
      <c r="F198" s="71">
        <f t="shared" si="2"/>
        <v>90.516791753528807</v>
      </c>
      <c r="G198" s="84">
        <f t="shared" si="3"/>
        <v>925.98677963859961</v>
      </c>
      <c r="H198" s="43"/>
      <c r="I198" s="8"/>
      <c r="J198" s="8"/>
      <c r="K198" s="8"/>
      <c r="L198" s="8"/>
      <c r="M198" s="8"/>
      <c r="N198" s="8"/>
      <c r="O198" s="8"/>
      <c r="P198" s="8"/>
      <c r="Q198" s="8"/>
      <c r="R198" s="8"/>
      <c r="S198" s="8"/>
      <c r="T198" s="8"/>
      <c r="U198" s="8"/>
      <c r="V198" s="8"/>
      <c r="W198" s="8"/>
      <c r="X198" s="8"/>
      <c r="Y198" s="8"/>
      <c r="Z198" s="8"/>
      <c r="AA198" s="8"/>
      <c r="AB198" s="8"/>
      <c r="AC198" s="8"/>
    </row>
    <row r="199" spans="1:29" ht="14.4">
      <c r="A199" s="8"/>
      <c r="B199" s="69">
        <v>169</v>
      </c>
      <c r="C199" s="43" t="s">
        <v>395</v>
      </c>
      <c r="D199" s="43">
        <f>0.18*2^8.8</f>
        <v>80.229939913370785</v>
      </c>
      <c r="E199" s="43">
        <v>0.91119293284241698</v>
      </c>
      <c r="F199" s="71">
        <f t="shared" si="2"/>
        <v>91.119293284241692</v>
      </c>
      <c r="G199" s="84">
        <f t="shared" si="3"/>
        <v>932.15037029779262</v>
      </c>
      <c r="H199" s="43"/>
      <c r="I199" s="8"/>
      <c r="J199" s="8"/>
      <c r="K199" s="8"/>
      <c r="L199" s="8"/>
      <c r="M199" s="8"/>
      <c r="N199" s="8"/>
      <c r="O199" s="8"/>
      <c r="P199" s="8"/>
      <c r="Q199" s="8"/>
      <c r="R199" s="8"/>
      <c r="S199" s="8"/>
      <c r="T199" s="8"/>
      <c r="U199" s="8"/>
      <c r="V199" s="8"/>
      <c r="W199" s="8"/>
      <c r="X199" s="8"/>
      <c r="Y199" s="8"/>
      <c r="Z199" s="8"/>
      <c r="AA199" s="8"/>
      <c r="AB199" s="8"/>
      <c r="AC199" s="8"/>
    </row>
    <row r="200" spans="1:29" ht="14.4">
      <c r="A200" s="8"/>
      <c r="B200" s="69">
        <v>170</v>
      </c>
      <c r="C200" s="43" t="s">
        <v>396</v>
      </c>
      <c r="D200" s="43">
        <f>0.18*2^8.9</f>
        <v>85.98832050003216</v>
      </c>
      <c r="E200" s="43">
        <v>0.91721797676686201</v>
      </c>
      <c r="F200" s="71">
        <f t="shared" si="2"/>
        <v>91.721797676686208</v>
      </c>
      <c r="G200" s="84">
        <f t="shared" si="3"/>
        <v>938.3139902324998</v>
      </c>
      <c r="H200" s="43"/>
      <c r="I200" s="8"/>
      <c r="J200" s="8"/>
      <c r="K200" s="8"/>
      <c r="L200" s="8"/>
      <c r="M200" s="8"/>
      <c r="N200" s="8"/>
      <c r="O200" s="8"/>
      <c r="P200" s="8"/>
      <c r="Q200" s="8"/>
      <c r="R200" s="8"/>
      <c r="S200" s="8"/>
      <c r="T200" s="8"/>
      <c r="U200" s="8"/>
      <c r="V200" s="8"/>
      <c r="W200" s="8"/>
      <c r="X200" s="8"/>
      <c r="Y200" s="8"/>
      <c r="Z200" s="8"/>
      <c r="AA200" s="8"/>
      <c r="AB200" s="8"/>
      <c r="AC200" s="8"/>
    </row>
    <row r="201" spans="1:29" ht="14.4">
      <c r="A201" s="8"/>
      <c r="B201" s="69">
        <v>171</v>
      </c>
      <c r="C201" s="43" t="s">
        <v>397</v>
      </c>
      <c r="D201" s="43">
        <f>0.18*2^9</f>
        <v>92.16</v>
      </c>
      <c r="E201" s="43">
        <v>0.92324304738012197</v>
      </c>
      <c r="F201" s="71">
        <f t="shared" si="2"/>
        <v>92.324304738012202</v>
      </c>
      <c r="G201" s="84">
        <f t="shared" si="3"/>
        <v>944.47763746986482</v>
      </c>
      <c r="H201" s="43"/>
      <c r="I201" s="8"/>
      <c r="J201" s="8"/>
      <c r="K201" s="8"/>
      <c r="L201" s="8"/>
      <c r="M201" s="8"/>
      <c r="N201" s="8"/>
      <c r="O201" s="8"/>
      <c r="P201" s="8"/>
      <c r="Q201" s="8"/>
      <c r="R201" s="8"/>
      <c r="S201" s="8"/>
      <c r="T201" s="8"/>
      <c r="U201" s="8"/>
      <c r="V201" s="8"/>
      <c r="W201" s="8"/>
      <c r="X201" s="8"/>
      <c r="Y201" s="8"/>
      <c r="Z201" s="8"/>
      <c r="AA201" s="8"/>
      <c r="AB201" s="8"/>
      <c r="AC201" s="8"/>
    </row>
    <row r="202" spans="1:29" ht="14.4">
      <c r="A202" s="8"/>
      <c r="B202" s="69">
        <v>172</v>
      </c>
      <c r="C202" s="43" t="s">
        <v>547</v>
      </c>
      <c r="D202" s="43">
        <f>0.18*2^9.1</f>
        <v>98.774642307344777</v>
      </c>
      <c r="E202" s="43">
        <v>0.92926814290078896</v>
      </c>
      <c r="F202" s="71">
        <f t="shared" si="2"/>
        <v>92.926814290078894</v>
      </c>
      <c r="G202" s="84">
        <f t="shared" si="3"/>
        <v>950.64131018750709</v>
      </c>
      <c r="H202" s="43"/>
      <c r="I202" s="8"/>
      <c r="J202" s="8"/>
      <c r="K202" s="8"/>
      <c r="L202" s="8"/>
      <c r="M202" s="8"/>
      <c r="N202" s="8"/>
      <c r="O202" s="8"/>
      <c r="P202" s="8"/>
      <c r="Q202" s="8"/>
      <c r="R202" s="8"/>
      <c r="S202" s="8"/>
      <c r="T202" s="8"/>
      <c r="U202" s="8"/>
      <c r="V202" s="8"/>
      <c r="W202" s="8"/>
      <c r="X202" s="8"/>
      <c r="Y202" s="8"/>
      <c r="Z202" s="8"/>
      <c r="AA202" s="8"/>
      <c r="AB202" s="8"/>
      <c r="AC202" s="8"/>
    </row>
    <row r="203" spans="1:29" ht="14.4">
      <c r="A203" s="8"/>
      <c r="B203" s="69">
        <v>173</v>
      </c>
      <c r="C203" s="43" t="s">
        <v>548</v>
      </c>
      <c r="D203" s="43">
        <f>0.18*2^9.2</f>
        <v>105.86404039652665</v>
      </c>
      <c r="E203" s="43">
        <v>0.93529326165710402</v>
      </c>
      <c r="F203" s="71">
        <f t="shared" si="2"/>
        <v>93.529326165710401</v>
      </c>
      <c r="G203" s="84">
        <f t="shared" si="3"/>
        <v>956.80500667521744</v>
      </c>
      <c r="H203" s="43"/>
      <c r="I203" s="8"/>
      <c r="J203" s="8"/>
      <c r="K203" s="8"/>
      <c r="L203" s="8"/>
      <c r="M203" s="8"/>
      <c r="N203" s="8"/>
      <c r="O203" s="8"/>
      <c r="P203" s="8"/>
      <c r="Q203" s="8"/>
      <c r="R203" s="8"/>
      <c r="S203" s="8"/>
      <c r="T203" s="8"/>
      <c r="U203" s="8"/>
      <c r="V203" s="8"/>
      <c r="W203" s="8"/>
      <c r="X203" s="8"/>
      <c r="Y203" s="8"/>
      <c r="Z203" s="8"/>
      <c r="AA203" s="8"/>
      <c r="AB203" s="8"/>
      <c r="AC203" s="8"/>
    </row>
    <row r="204" spans="1:29" ht="14.4">
      <c r="A204" s="8"/>
      <c r="B204" s="69">
        <v>174</v>
      </c>
      <c r="C204" s="43" t="s">
        <v>549</v>
      </c>
      <c r="D204" s="43">
        <f>0.18*2^9.3</f>
        <v>113.46226913386747</v>
      </c>
      <c r="E204" s="43">
        <v>0.94131840206559303</v>
      </c>
      <c r="F204" s="71">
        <f t="shared" si="2"/>
        <v>94.131840206559303</v>
      </c>
      <c r="G204" s="84">
        <f t="shared" si="3"/>
        <v>962.96872531310169</v>
      </c>
      <c r="H204" s="43"/>
      <c r="I204" s="8"/>
      <c r="J204" s="8"/>
      <c r="K204" s="8"/>
      <c r="L204" s="8"/>
      <c r="M204" s="8"/>
      <c r="N204" s="8"/>
      <c r="O204" s="8"/>
      <c r="P204" s="8"/>
      <c r="Q204" s="8"/>
      <c r="R204" s="8"/>
      <c r="S204" s="8"/>
      <c r="T204" s="8"/>
      <c r="U204" s="8"/>
      <c r="V204" s="8"/>
      <c r="W204" s="8"/>
      <c r="X204" s="8"/>
      <c r="Y204" s="8"/>
      <c r="Z204" s="8"/>
      <c r="AA204" s="8"/>
      <c r="AB204" s="8"/>
      <c r="AC204" s="8"/>
    </row>
    <row r="205" spans="1:29" ht="14.4">
      <c r="A205" s="8"/>
      <c r="B205" s="69">
        <v>175</v>
      </c>
      <c r="C205" s="43" t="s">
        <v>550</v>
      </c>
      <c r="D205" s="43">
        <f>0.18*2^9.4</f>
        <v>121.60584905682992</v>
      </c>
      <c r="E205" s="43">
        <v>0.94734356278936904</v>
      </c>
      <c r="F205" s="71">
        <f t="shared" si="2"/>
        <v>94.7343562789369</v>
      </c>
      <c r="G205" s="84">
        <f t="shared" si="3"/>
        <v>969.13246473352456</v>
      </c>
      <c r="H205" s="43"/>
      <c r="I205" s="8"/>
      <c r="J205" s="8"/>
      <c r="K205" s="8"/>
      <c r="L205" s="8"/>
      <c r="M205" s="8"/>
      <c r="N205" s="8"/>
      <c r="O205" s="8"/>
      <c r="P205" s="8"/>
      <c r="Q205" s="8"/>
      <c r="R205" s="8"/>
      <c r="S205" s="8"/>
      <c r="T205" s="8"/>
      <c r="U205" s="8"/>
      <c r="V205" s="8"/>
      <c r="W205" s="8"/>
      <c r="X205" s="8"/>
      <c r="Y205" s="8"/>
      <c r="Z205" s="8"/>
      <c r="AA205" s="8"/>
      <c r="AB205" s="8"/>
      <c r="AC205" s="8"/>
    </row>
    <row r="206" spans="1:29" ht="14.4">
      <c r="A206" s="8"/>
      <c r="B206" s="69">
        <v>176</v>
      </c>
      <c r="C206" s="43" t="s">
        <v>551</v>
      </c>
      <c r="D206" s="43">
        <f>0.18*2^9.5</f>
        <v>130.33392190830443</v>
      </c>
      <c r="E206" s="43">
        <v>0.95336874229502799</v>
      </c>
      <c r="F206" s="71">
        <f t="shared" si="2"/>
        <v>95.336874229502797</v>
      </c>
      <c r="G206" s="84">
        <f t="shared" si="3"/>
        <v>975.29622336781358</v>
      </c>
      <c r="H206" s="43"/>
      <c r="I206" s="8"/>
      <c r="J206" s="8"/>
      <c r="K206" s="8"/>
      <c r="L206" s="8"/>
      <c r="M206" s="8"/>
      <c r="N206" s="8"/>
      <c r="O206" s="8"/>
      <c r="P206" s="8"/>
      <c r="Q206" s="8"/>
      <c r="R206" s="8"/>
      <c r="S206" s="8"/>
      <c r="T206" s="8"/>
      <c r="U206" s="8"/>
      <c r="V206" s="8"/>
      <c r="W206" s="8"/>
      <c r="X206" s="8"/>
      <c r="Y206" s="8"/>
      <c r="Z206" s="8"/>
      <c r="AA206" s="8"/>
      <c r="AB206" s="8"/>
      <c r="AC206" s="8"/>
    </row>
    <row r="207" spans="1:29" ht="14.4">
      <c r="A207" s="8"/>
      <c r="B207" s="69">
        <v>177</v>
      </c>
      <c r="C207" s="43" t="s">
        <v>552</v>
      </c>
      <c r="D207" s="43">
        <f>0.18*2^9.6</f>
        <v>139.68843876959826</v>
      </c>
      <c r="E207" s="43">
        <v>0.959393939472724</v>
      </c>
      <c r="F207" s="71">
        <f t="shared" si="2"/>
        <v>95.939393947272407</v>
      </c>
      <c r="G207" s="84">
        <f t="shared" si="3"/>
        <v>981.46000008059661</v>
      </c>
      <c r="H207" s="43"/>
      <c r="I207" s="8"/>
      <c r="J207" s="8"/>
      <c r="K207" s="8"/>
      <c r="L207" s="8"/>
      <c r="M207" s="8"/>
      <c r="N207" s="8"/>
      <c r="O207" s="8"/>
      <c r="P207" s="8"/>
      <c r="Q207" s="8"/>
      <c r="R207" s="8"/>
      <c r="S207" s="8"/>
      <c r="T207" s="8"/>
      <c r="U207" s="8"/>
      <c r="V207" s="8"/>
      <c r="W207" s="8"/>
      <c r="X207" s="8"/>
      <c r="Y207" s="8"/>
      <c r="Z207" s="8"/>
      <c r="AA207" s="8"/>
      <c r="AB207" s="8"/>
      <c r="AC207" s="8"/>
    </row>
    <row r="208" spans="1:29" ht="14.4">
      <c r="A208" s="8"/>
      <c r="B208" s="69">
        <v>178</v>
      </c>
      <c r="C208" s="43" t="s">
        <v>553</v>
      </c>
      <c r="D208" s="43">
        <f>0.18*2^9.7</f>
        <v>149.71436169638119</v>
      </c>
      <c r="E208" s="43">
        <v>0.96541915304105497</v>
      </c>
      <c r="F208" s="71">
        <f t="shared" si="2"/>
        <v>96.541915304105501</v>
      </c>
      <c r="G208" s="84">
        <f t="shared" si="3"/>
        <v>987.62379356099927</v>
      </c>
      <c r="H208" s="43"/>
      <c r="I208" s="8"/>
      <c r="J208" s="8"/>
      <c r="K208" s="8"/>
      <c r="L208" s="8"/>
      <c r="M208" s="8"/>
      <c r="N208" s="8"/>
      <c r="O208" s="8"/>
      <c r="P208" s="8"/>
      <c r="Q208" s="8"/>
      <c r="R208" s="8"/>
      <c r="S208" s="8"/>
      <c r="T208" s="8"/>
      <c r="U208" s="8"/>
      <c r="V208" s="8"/>
      <c r="W208" s="8"/>
      <c r="X208" s="8"/>
      <c r="Y208" s="8"/>
      <c r="Z208" s="8"/>
      <c r="AA208" s="8"/>
      <c r="AB208" s="8"/>
      <c r="AC208" s="8"/>
    </row>
    <row r="209" spans="1:29" ht="14.4">
      <c r="A209" s="8"/>
      <c r="B209" s="69">
        <v>179</v>
      </c>
      <c r="C209" s="43" t="s">
        <v>554</v>
      </c>
      <c r="D209" s="43">
        <f>0.18*2^9.8</f>
        <v>160.4598798267416</v>
      </c>
      <c r="E209" s="43">
        <v>0.97144438194120797</v>
      </c>
      <c r="F209" s="71">
        <f t="shared" si="2"/>
        <v>97.144438194120795</v>
      </c>
      <c r="G209" s="84">
        <f t="shared" si="3"/>
        <v>993.78760272585578</v>
      </c>
      <c r="H209" s="43"/>
      <c r="I209" s="8"/>
      <c r="J209" s="8"/>
      <c r="K209" s="8"/>
      <c r="L209" s="8"/>
      <c r="M209" s="8"/>
      <c r="N209" s="8"/>
      <c r="O209" s="8"/>
      <c r="P209" s="8"/>
      <c r="Q209" s="8"/>
      <c r="R209" s="8"/>
      <c r="S209" s="8"/>
      <c r="T209" s="8"/>
      <c r="U209" s="8"/>
      <c r="V209" s="8"/>
      <c r="W209" s="8"/>
      <c r="X209" s="8"/>
      <c r="Y209" s="8"/>
      <c r="Z209" s="8"/>
      <c r="AA209" s="8"/>
      <c r="AB209" s="8"/>
      <c r="AC209" s="8"/>
    </row>
    <row r="210" spans="1:29" ht="14.4">
      <c r="A210" s="8"/>
      <c r="B210" s="69">
        <v>180</v>
      </c>
      <c r="C210" s="43" t="s">
        <v>555</v>
      </c>
      <c r="D210" s="43">
        <f>0.18*2^9.9</f>
        <v>171.97664100006435</v>
      </c>
      <c r="E210" s="43">
        <v>0.97746962517735503</v>
      </c>
      <c r="F210" s="71">
        <f t="shared" si="2"/>
        <v>97.746962517735497</v>
      </c>
      <c r="G210" s="84">
        <f t="shared" si="3"/>
        <v>999.95142655643417</v>
      </c>
      <c r="H210" s="43"/>
      <c r="I210" s="8"/>
      <c r="J210" s="8"/>
      <c r="K210" s="8"/>
      <c r="L210" s="8"/>
      <c r="M210" s="8"/>
      <c r="N210" s="8"/>
      <c r="O210" s="8"/>
      <c r="P210" s="8"/>
      <c r="Q210" s="8"/>
      <c r="R210" s="8"/>
      <c r="S210" s="8"/>
      <c r="T210" s="8"/>
      <c r="U210" s="8"/>
      <c r="V210" s="8"/>
      <c r="W210" s="8"/>
      <c r="X210" s="8"/>
      <c r="Y210" s="8"/>
      <c r="Z210" s="8"/>
      <c r="AA210" s="8"/>
      <c r="AB210" s="8"/>
      <c r="AC210" s="8"/>
    </row>
    <row r="211" spans="1:29" ht="14.4">
      <c r="A211" s="8"/>
      <c r="B211" s="69">
        <v>181</v>
      </c>
      <c r="C211" s="43" t="s">
        <v>556</v>
      </c>
      <c r="D211" s="43">
        <f>0.18*2^10</f>
        <v>184.32</v>
      </c>
      <c r="E211" s="43">
        <v>0.98349488174613597</v>
      </c>
      <c r="F211" s="71">
        <f t="shared" si="2"/>
        <v>98.349488174613597</v>
      </c>
      <c r="G211" s="84">
        <f t="shared" si="3"/>
        <v>1006.1152640262972</v>
      </c>
      <c r="H211" s="43"/>
      <c r="I211" s="8"/>
      <c r="J211" s="8"/>
      <c r="K211" s="8"/>
      <c r="L211" s="8"/>
      <c r="M211" s="8"/>
      <c r="N211" s="8"/>
      <c r="O211" s="8"/>
      <c r="P211" s="8"/>
      <c r="Q211" s="8"/>
      <c r="R211" s="8"/>
      <c r="S211" s="8"/>
      <c r="T211" s="8"/>
      <c r="U211" s="8"/>
      <c r="V211" s="8"/>
      <c r="W211" s="8"/>
      <c r="X211" s="8"/>
      <c r="Y211" s="8"/>
      <c r="Z211" s="8"/>
      <c r="AA211" s="8"/>
      <c r="AB211" s="8"/>
      <c r="AC211" s="8"/>
    </row>
    <row r="212" spans="1:29" ht="14.4">
      <c r="A212" s="8"/>
      <c r="B212" s="69">
        <v>182</v>
      </c>
      <c r="C212" s="43" t="s">
        <v>557</v>
      </c>
      <c r="D212" s="43">
        <f>0.18*2^10.1</f>
        <v>197.54928461468938</v>
      </c>
      <c r="E212" s="43">
        <v>0.98952015076171496</v>
      </c>
      <c r="F212" s="71">
        <f t="shared" si="2"/>
        <v>98.952015076171492</v>
      </c>
      <c r="G212" s="84">
        <f t="shared" si="3"/>
        <v>1012.2791142292344</v>
      </c>
      <c r="H212" s="43"/>
      <c r="I212" s="8"/>
      <c r="J212" s="8"/>
      <c r="K212" s="8"/>
      <c r="L212" s="8"/>
      <c r="M212" s="8"/>
      <c r="N212" s="8"/>
      <c r="O212" s="8"/>
      <c r="P212" s="8"/>
      <c r="Q212" s="8"/>
      <c r="R212" s="8"/>
      <c r="S212" s="8"/>
      <c r="T212" s="8"/>
      <c r="U212" s="8"/>
      <c r="V212" s="8"/>
      <c r="W212" s="8"/>
      <c r="X212" s="8"/>
      <c r="Y212" s="8"/>
      <c r="Z212" s="8"/>
      <c r="AA212" s="8"/>
      <c r="AB212" s="8"/>
      <c r="AC212" s="8"/>
    </row>
    <row r="213" spans="1:29" ht="14.4">
      <c r="A213" s="8"/>
      <c r="B213" s="69">
        <v>183</v>
      </c>
      <c r="C213" s="43" t="s">
        <v>558</v>
      </c>
      <c r="D213" s="43">
        <f>0.18*2^10.2</f>
        <v>211.72808079305329</v>
      </c>
      <c r="E213" s="43">
        <v>0.995545431412455</v>
      </c>
      <c r="F213" s="71">
        <f t="shared" si="2"/>
        <v>99.554543141245503</v>
      </c>
      <c r="G213" s="84">
        <f t="shared" si="3"/>
        <v>1018.4429763349415</v>
      </c>
      <c r="H213" s="43"/>
      <c r="I213" s="8"/>
      <c r="J213" s="8"/>
      <c r="K213" s="8"/>
      <c r="L213" s="8"/>
      <c r="M213" s="8"/>
      <c r="N213" s="8"/>
      <c r="O213" s="8"/>
      <c r="P213" s="8"/>
      <c r="Q213" s="8"/>
      <c r="R213" s="8"/>
      <c r="S213" s="8"/>
      <c r="T213" s="8"/>
      <c r="U213" s="8"/>
      <c r="V213" s="8"/>
      <c r="W213" s="8"/>
      <c r="X213" s="8"/>
      <c r="Y213" s="8"/>
      <c r="Z213" s="8"/>
      <c r="AA213" s="8"/>
      <c r="AB213" s="8"/>
      <c r="AC213" s="8"/>
    </row>
    <row r="214" spans="1:29" ht="14.4">
      <c r="A214" s="8"/>
      <c r="B214" s="69">
        <v>184</v>
      </c>
      <c r="C214" s="43" t="s">
        <v>559</v>
      </c>
      <c r="D214" s="43">
        <f>0.18*2^10.3</f>
        <v>226.92453826773496</v>
      </c>
      <c r="E214" s="43">
        <v>1.00157072290469</v>
      </c>
      <c r="F214" s="71">
        <f t="shared" si="2"/>
        <v>100.15707229046899</v>
      </c>
      <c r="G214" s="84">
        <f t="shared" si="3"/>
        <v>1024.6068495314978</v>
      </c>
      <c r="H214" s="5"/>
      <c r="I214" s="8"/>
      <c r="J214" s="8"/>
      <c r="K214" s="8"/>
      <c r="L214" s="8"/>
      <c r="M214" s="8"/>
      <c r="N214" s="8"/>
      <c r="O214" s="8"/>
      <c r="P214" s="8"/>
      <c r="Q214" s="8"/>
      <c r="R214" s="8"/>
      <c r="S214" s="8"/>
      <c r="T214" s="8"/>
      <c r="U214" s="8"/>
      <c r="V214" s="8"/>
      <c r="W214" s="8"/>
      <c r="X214" s="8"/>
      <c r="Y214" s="8"/>
      <c r="Z214" s="8"/>
      <c r="AA214" s="8"/>
      <c r="AB214" s="8"/>
      <c r="AC214" s="8"/>
    </row>
    <row r="215" spans="1:29" ht="14.4">
      <c r="A215" s="8"/>
      <c r="B215" s="69">
        <v>185</v>
      </c>
      <c r="C215" s="43" t="s">
        <v>560</v>
      </c>
      <c r="D215" s="43">
        <f>0.18*2^10.4</f>
        <v>243.21169811365985</v>
      </c>
      <c r="E215" s="43">
        <v>1.00759602448551</v>
      </c>
      <c r="F215" s="71">
        <f t="shared" si="2"/>
        <v>100.75960244855099</v>
      </c>
      <c r="G215" s="84">
        <f t="shared" si="3"/>
        <v>1030.7707330486767</v>
      </c>
      <c r="H215" s="43"/>
      <c r="I215" s="8"/>
      <c r="J215" s="8"/>
      <c r="K215" s="8"/>
      <c r="L215" s="8"/>
      <c r="M215" s="8"/>
      <c r="N215" s="8"/>
      <c r="O215" s="8"/>
      <c r="P215" s="8"/>
      <c r="Q215" s="8"/>
      <c r="R215" s="8"/>
      <c r="S215" s="8"/>
      <c r="T215" s="8"/>
      <c r="U215" s="8"/>
      <c r="V215" s="8"/>
      <c r="W215" s="8"/>
      <c r="X215" s="8"/>
      <c r="Y215" s="8"/>
      <c r="Z215" s="8"/>
      <c r="AA215" s="8"/>
      <c r="AB215" s="8"/>
      <c r="AC215" s="8"/>
    </row>
    <row r="216" spans="1:29" ht="14.4">
      <c r="A216" s="8"/>
      <c r="B216" s="69">
        <v>186</v>
      </c>
      <c r="C216" s="43" t="s">
        <v>561</v>
      </c>
      <c r="D216" s="43">
        <f>0.18*2^10.5</f>
        <v>260.66784381660887</v>
      </c>
      <c r="E216" s="43">
        <v>1.0136213355208901</v>
      </c>
      <c r="F216" s="71">
        <f t="shared" si="2"/>
        <v>101.36213355208901</v>
      </c>
      <c r="G216" s="84">
        <f t="shared" si="3"/>
        <v>1036.9346262378706</v>
      </c>
      <c r="H216" s="43"/>
      <c r="I216" s="8"/>
      <c r="J216" s="8"/>
      <c r="K216" s="8"/>
      <c r="L216" s="8"/>
      <c r="M216" s="8"/>
      <c r="N216" s="8"/>
      <c r="O216" s="8"/>
      <c r="P216" s="8"/>
      <c r="Q216" s="8"/>
      <c r="R216" s="8"/>
      <c r="S216" s="8"/>
      <c r="T216" s="8"/>
      <c r="U216" s="8"/>
      <c r="V216" s="8"/>
      <c r="W216" s="8"/>
      <c r="X216" s="8"/>
      <c r="Y216" s="8"/>
      <c r="Z216" s="8"/>
      <c r="AA216" s="8"/>
      <c r="AB216" s="8"/>
      <c r="AC216" s="8"/>
    </row>
    <row r="217" spans="1:29" ht="14.4">
      <c r="A217" s="8"/>
      <c r="B217" s="43">
        <v>187</v>
      </c>
      <c r="C217" s="43" t="s">
        <v>562</v>
      </c>
      <c r="D217" s="43">
        <f>0.18*2^10.273931</f>
        <v>222.8609151110781</v>
      </c>
      <c r="E217" s="43">
        <v>0.99999998864809703</v>
      </c>
      <c r="F217" s="71">
        <f t="shared" si="2"/>
        <v>99.999998864809697</v>
      </c>
      <c r="G217" s="84">
        <f t="shared" si="3"/>
        <v>1022.9999883870032</v>
      </c>
      <c r="H217" s="43" t="s">
        <v>563</v>
      </c>
      <c r="I217" s="8"/>
      <c r="J217" s="8"/>
      <c r="K217" s="8"/>
      <c r="L217" s="8"/>
      <c r="M217" s="8"/>
      <c r="N217" s="8"/>
      <c r="O217" s="8"/>
      <c r="P217" s="8"/>
      <c r="Q217" s="8"/>
      <c r="R217" s="8"/>
      <c r="S217" s="8"/>
      <c r="T217" s="8"/>
      <c r="U217" s="8"/>
      <c r="V217" s="8"/>
      <c r="W217" s="8"/>
      <c r="X217" s="8"/>
      <c r="Y217" s="8"/>
      <c r="Z217" s="8"/>
      <c r="AA217" s="8"/>
      <c r="AB217" s="8"/>
      <c r="AC217" s="8"/>
    </row>
    <row r="218" spans="1:29" ht="12.3">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row>
    <row r="219" spans="1:29" ht="12.3">
      <c r="A219" s="8"/>
      <c r="F219" s="8"/>
      <c r="G219" s="8"/>
      <c r="H219" s="8"/>
      <c r="I219" s="8"/>
      <c r="J219" s="8"/>
      <c r="K219" s="8"/>
      <c r="L219" s="8"/>
      <c r="M219" s="8"/>
      <c r="N219" s="8"/>
      <c r="O219" s="8"/>
      <c r="P219" s="8"/>
      <c r="Q219" s="8"/>
      <c r="R219" s="8"/>
      <c r="S219" s="8"/>
      <c r="T219" s="8"/>
      <c r="U219" s="8"/>
      <c r="V219" s="8"/>
      <c r="W219" s="8"/>
      <c r="X219" s="8"/>
      <c r="Y219" s="8"/>
      <c r="Z219" s="8"/>
      <c r="AA219" s="8"/>
      <c r="AB219" s="8"/>
      <c r="AC219" s="8"/>
    </row>
    <row r="220" spans="1:29" ht="12.3">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row>
    <row r="221" spans="1:29" ht="12.3">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row>
    <row r="222" spans="1:29" ht="12.3">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row>
    <row r="223" spans="1:29" ht="1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row>
    <row r="224" spans="1:29" ht="12.3">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row>
    <row r="225" spans="1:29" ht="12.3">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row>
    <row r="226" spans="1:29" ht="12.3">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row>
    <row r="227" spans="1:29" ht="12.3">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row>
    <row r="228" spans="1:29" ht="12.3">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row>
    <row r="229" spans="1:29" ht="12.3">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row>
    <row r="230" spans="1:29" ht="12.3">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row>
    <row r="231" spans="1:29" ht="12.3">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row>
    <row r="232" spans="1:29" ht="12.3">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row>
    <row r="233" spans="1:29" ht="12.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row>
    <row r="234" spans="1:29" ht="12.3">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row>
    <row r="235" spans="1:29" ht="12.3">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row>
    <row r="236" spans="1:29" ht="12.3">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row>
    <row r="237" spans="1:29" ht="12.3">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row>
    <row r="238" spans="1:29" ht="12.3">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row>
    <row r="239" spans="1:29" ht="12.3">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row>
    <row r="240" spans="1:29" ht="12.3">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row>
    <row r="241" spans="1:29" ht="12.3">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row>
    <row r="242" spans="1:29" ht="12.3">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row>
    <row r="243" spans="1:29" ht="12.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row>
    <row r="244" spans="1:29" ht="12.3">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row>
    <row r="245" spans="1:29" ht="12.3">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row>
    <row r="246" spans="1:29" ht="12.3">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row>
    <row r="247" spans="1:29" ht="12.3">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row>
    <row r="248" spans="1:29" ht="12.3">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row>
    <row r="249" spans="1:29" ht="12.3">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row>
    <row r="250" spans="1:29" ht="12.3">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row>
    <row r="251" spans="1:29" ht="12.3">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row>
    <row r="252" spans="1:29" ht="12.3">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row>
    <row r="253" spans="1:29" ht="12.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row>
    <row r="254" spans="1:29" ht="12.3">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row>
    <row r="255" spans="1:29" ht="12.3">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row>
    <row r="256" spans="1:29" ht="12.3">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row>
    <row r="257" spans="1:29" ht="12.3">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row>
    <row r="258" spans="1:29" ht="12.3">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row>
    <row r="259" spans="1:29" ht="12.3">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row>
    <row r="260" spans="1:29" ht="12.3">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row>
    <row r="261" spans="1:29" ht="12.3">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row>
    <row r="262" spans="1:29" ht="12.3">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row>
    <row r="263" spans="1:29" ht="12.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row>
    <row r="264" spans="1:29" ht="12.3">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row>
    <row r="265" spans="1:29" ht="12.3">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row>
    <row r="266" spans="1:29" ht="12.3">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row>
    <row r="267" spans="1:29" ht="12.3">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row>
    <row r="268" spans="1:29" ht="12.3">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row>
    <row r="269" spans="1:29" ht="12.3">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row>
    <row r="270" spans="1:29" ht="12.3">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row>
    <row r="271" spans="1:29" ht="12.3">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row>
    <row r="272" spans="1:29" ht="12.3">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row>
    <row r="273" spans="1:29" ht="12.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row>
    <row r="274" spans="1:29" ht="12.3">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row>
    <row r="275" spans="1:29" ht="12.3">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row>
    <row r="276" spans="1:29" ht="12.3">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row>
    <row r="277" spans="1:29" ht="12.3">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row>
    <row r="278" spans="1:29" ht="12.3">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row>
    <row r="279" spans="1:29" ht="12.3">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row>
    <row r="280" spans="1:29" ht="12.3">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row>
    <row r="281" spans="1:29" ht="12.3">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row>
    <row r="282" spans="1:29" ht="12.3">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row>
    <row r="283" spans="1:29" ht="12.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row>
    <row r="284" spans="1:29" ht="12.3">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row>
    <row r="285" spans="1:29" ht="12.3">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row>
    <row r="286" spans="1:29" ht="12.3">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row>
    <row r="287" spans="1:29" ht="12.3">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row>
    <row r="288" spans="1:29" ht="12.3">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row>
    <row r="289" spans="1:29" ht="12.3">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row>
    <row r="290" spans="1:29" ht="12.3">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row>
    <row r="291" spans="1:29" ht="12.3">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row>
    <row r="292" spans="1:29" ht="12.3">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row>
    <row r="293" spans="1:29" ht="12.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row>
    <row r="294" spans="1:29" ht="12.3">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row>
    <row r="295" spans="1:29" ht="12.3">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row>
    <row r="296" spans="1:29" ht="12.3">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row>
    <row r="297" spans="1:29" ht="12.3">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row>
    <row r="298" spans="1:29" ht="12.3">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row>
    <row r="299" spans="1:29" ht="12.3">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row>
    <row r="300" spans="1:29" ht="12.3">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row>
    <row r="301" spans="1:29" ht="12.3">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row>
    <row r="302" spans="1:29" ht="12.3">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row>
    <row r="303" spans="1:29" ht="12.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row>
    <row r="304" spans="1:29" ht="12.3">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row>
    <row r="305" spans="1:29" ht="12.3">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row>
    <row r="306" spans="1:29" ht="12.3">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row>
    <row r="307" spans="1:29" ht="12.3">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row>
    <row r="308" spans="1:29" ht="12.3">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row>
    <row r="309" spans="1:29" ht="12.3">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row>
    <row r="310" spans="1:29" ht="12.3">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row>
    <row r="311" spans="1:29" ht="12.3">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row>
    <row r="312" spans="1:29" ht="12.3">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row>
    <row r="313" spans="1:29" ht="12.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row>
    <row r="314" spans="1:29" ht="12.3">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row>
    <row r="315" spans="1:29" ht="12.3">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row>
    <row r="316" spans="1:29" ht="12.3">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row>
    <row r="317" spans="1:29" ht="12.3">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row>
    <row r="318" spans="1:29" ht="12.3">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row>
    <row r="319" spans="1:29" ht="12.3">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row>
    <row r="320" spans="1:29" ht="12.3">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row>
    <row r="321" spans="1:29" ht="12.3">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row>
    <row r="322" spans="1:29" ht="12.3">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row>
    <row r="323" spans="1:29" ht="1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row>
    <row r="324" spans="1:29" ht="12.3">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row>
    <row r="325" spans="1:29" ht="12.3">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row>
    <row r="326" spans="1:29" ht="12.3">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row>
    <row r="327" spans="1:29" ht="12.3">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row>
    <row r="328" spans="1:29" ht="12.3">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row>
    <row r="329" spans="1:29" ht="12.3">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row>
    <row r="330" spans="1:29" ht="12.3">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row>
    <row r="331" spans="1:29" ht="12.3">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row>
    <row r="332" spans="1:29" ht="12.3">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row>
    <row r="333" spans="1:29" ht="12.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row>
    <row r="334" spans="1:29" ht="12.3">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row>
    <row r="335" spans="1:29" ht="12.3">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row>
    <row r="336" spans="1:29" ht="12.3">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row>
    <row r="337" spans="1:29" ht="12.3">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row>
    <row r="338" spans="1:29" ht="12.3">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row>
    <row r="339" spans="1:29" ht="12.3">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row>
    <row r="340" spans="1:29" ht="12.3">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row>
    <row r="341" spans="1:29" ht="12.3">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row>
    <row r="342" spans="1:29" ht="12.3">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row>
    <row r="343" spans="1:29" ht="12.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row>
    <row r="344" spans="1:29" ht="12.3">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row>
    <row r="345" spans="1:29" ht="12.3">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row>
    <row r="346" spans="1:29" ht="12.3">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row>
    <row r="347" spans="1:29" ht="12.3">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row>
    <row r="348" spans="1:29" ht="12.3">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row>
    <row r="349" spans="1:29" ht="12.3">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row>
    <row r="350" spans="1:29" ht="12.3">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row>
    <row r="351" spans="1:29" ht="12.3">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row>
    <row r="352" spans="1:29" ht="12.3">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row>
    <row r="353" spans="1:29" ht="12.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row>
    <row r="354" spans="1:29" ht="12.3">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row>
    <row r="355" spans="1:29" ht="12.3">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row>
    <row r="356" spans="1:29" ht="12.3">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row>
    <row r="357" spans="1:29" ht="12.3">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row>
    <row r="358" spans="1:29" ht="12.3">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row>
    <row r="359" spans="1:29" ht="12.3">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row>
    <row r="360" spans="1:29" ht="12.3">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row>
    <row r="361" spans="1:29" ht="12.3">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row>
    <row r="362" spans="1:29" ht="12.3">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row>
    <row r="363" spans="1:29" ht="12.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row>
    <row r="364" spans="1:29" ht="12.3">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row>
    <row r="365" spans="1:29" ht="12.3">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row>
    <row r="366" spans="1:29" ht="12.3">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row>
    <row r="367" spans="1:29" ht="12.3">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row>
    <row r="368" spans="1:29" ht="12.3">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row>
    <row r="369" spans="1:29" ht="12.3">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row>
    <row r="370" spans="1:29" ht="12.3">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row>
    <row r="371" spans="1:29" ht="12.3">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row>
    <row r="372" spans="1:29" ht="12.3">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row>
    <row r="373" spans="1:29" ht="12.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row>
    <row r="374" spans="1:29" ht="12.3">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row>
    <row r="375" spans="1:29" ht="12.3">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row>
    <row r="376" spans="1:29" ht="12.3">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row>
    <row r="377" spans="1:29" ht="12.3">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row>
    <row r="378" spans="1:29" ht="12.3">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row>
    <row r="379" spans="1:29" ht="12.3">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row>
    <row r="380" spans="1:29" ht="12.3">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row>
    <row r="381" spans="1:29" ht="12.3">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row>
    <row r="382" spans="1:29" ht="12.3">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row>
    <row r="383" spans="1:29" ht="12.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row>
    <row r="384" spans="1:29" ht="12.3">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row>
    <row r="385" spans="1:29" ht="12.3">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row>
    <row r="386" spans="1:29" ht="12.3">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row>
    <row r="387" spans="1:29" ht="12.3">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row>
    <row r="388" spans="1:29" ht="12.3">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row>
    <row r="389" spans="1:29" ht="12.3">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row>
    <row r="390" spans="1:29" ht="12.3">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row>
    <row r="391" spans="1:29" ht="12.3">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row>
    <row r="392" spans="1:29" ht="12.3">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row>
    <row r="393" spans="1:29" ht="12.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row>
    <row r="394" spans="1:29" ht="12.3">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row>
    <row r="395" spans="1:29" ht="12.3">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row>
    <row r="396" spans="1:29" ht="12.3">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row>
    <row r="397" spans="1:29" ht="12.3">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row>
    <row r="398" spans="1:29" ht="12.3">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row>
    <row r="399" spans="1:29" ht="12.3">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row>
    <row r="400" spans="1:29" ht="12.3">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row>
    <row r="401" spans="1:29" ht="12.3">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row>
    <row r="402" spans="1:29" ht="12.3">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row>
    <row r="403" spans="1:29" ht="12.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row>
    <row r="404" spans="1:29" ht="12.3">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row>
    <row r="405" spans="1:29" ht="12.3">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row>
    <row r="406" spans="1:29" ht="12.3">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row>
    <row r="407" spans="1:29" ht="12.3">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row>
    <row r="408" spans="1:29" ht="12.3">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row>
    <row r="409" spans="1:29" ht="12.3">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row>
    <row r="410" spans="1:29" ht="12.3">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row>
    <row r="411" spans="1:29" ht="12.3">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row>
    <row r="412" spans="1:29" ht="12.3">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row>
    <row r="413" spans="1:29" ht="12.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row>
    <row r="414" spans="1:29" ht="12.3">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row>
    <row r="415" spans="1:29" ht="12.3">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row>
    <row r="416" spans="1:29" ht="12.3">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row>
    <row r="417" spans="1:29" ht="12.3">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row>
    <row r="418" spans="1:29" ht="12.3">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row>
    <row r="419" spans="1:29" ht="12.3">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row>
    <row r="420" spans="1:29" ht="12.3">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row>
    <row r="421" spans="1:29" ht="12.3">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row>
    <row r="422" spans="1:29" ht="12.3">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row>
    <row r="423" spans="1:29" ht="1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row>
    <row r="424" spans="1:29" ht="12.3">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row>
    <row r="425" spans="1:29" ht="12.3">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row>
    <row r="426" spans="1:29" ht="12.3">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row>
    <row r="427" spans="1:29" ht="12.3">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row>
    <row r="428" spans="1:29" ht="12.3">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row>
    <row r="429" spans="1:29" ht="12.3">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row>
    <row r="430" spans="1:29" ht="12.3">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row>
    <row r="431" spans="1:29" ht="12.3">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row>
    <row r="432" spans="1:29" ht="12.3">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row>
    <row r="433" spans="1:29" ht="12.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row>
    <row r="434" spans="1:29" ht="12.3">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row>
    <row r="435" spans="1:29" ht="12.3">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row>
    <row r="436" spans="1:29" ht="12.3">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row>
    <row r="437" spans="1:29" ht="12.3">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row>
    <row r="438" spans="1:29" ht="12.3">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row>
    <row r="439" spans="1:29" ht="12.3">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row>
    <row r="440" spans="1:29" ht="12.3">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row>
    <row r="441" spans="1:29" ht="12.3">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row>
    <row r="442" spans="1:29" ht="12.3">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row>
    <row r="443" spans="1:29" ht="12.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row>
    <row r="444" spans="1:29" ht="12.3">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row>
    <row r="445" spans="1:29" ht="12.3">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row>
    <row r="446" spans="1:29" ht="12.3">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row>
    <row r="447" spans="1:29" ht="12.3">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row>
    <row r="448" spans="1:29" ht="12.3">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row>
    <row r="449" spans="1:29" ht="12.3">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row>
    <row r="450" spans="1:29" ht="12.3">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row>
    <row r="451" spans="1:29" ht="12.3">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row>
    <row r="452" spans="1:29" ht="12.3">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row>
    <row r="453" spans="1:29" ht="12.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row>
    <row r="454" spans="1:29" ht="12.3">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row>
    <row r="455" spans="1:29" ht="12.3">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row>
    <row r="456" spans="1:29" ht="12.3">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row>
    <row r="457" spans="1:29" ht="12.3">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row>
    <row r="458" spans="1:29" ht="12.3">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row>
    <row r="459" spans="1:29" ht="12.3">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row>
    <row r="460" spans="1:29" ht="12.3">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row>
    <row r="461" spans="1:29" ht="12.3">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row>
    <row r="462" spans="1:29" ht="12.3">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row>
    <row r="463" spans="1:29" ht="12.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row>
    <row r="464" spans="1:29" ht="12.3">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row>
    <row r="465" spans="1:29" ht="12.3">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row>
    <row r="466" spans="1:29" ht="12.3">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row>
    <row r="467" spans="1:29" ht="12.3">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row>
    <row r="468" spans="1:29" ht="12.3">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row>
    <row r="469" spans="1:29" ht="12.3">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row>
    <row r="470" spans="1:29" ht="12.3">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row>
    <row r="471" spans="1:29" ht="12.3">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row>
    <row r="472" spans="1:29" ht="12.3">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row>
    <row r="473" spans="1:29" ht="12.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row>
    <row r="474" spans="1:29" ht="12.3">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row>
    <row r="475" spans="1:29" ht="12.3">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row>
    <row r="476" spans="1:29" ht="12.3">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row>
    <row r="477" spans="1:29" ht="12.3">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row>
    <row r="478" spans="1:29" ht="12.3">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row>
    <row r="479" spans="1:29" ht="12.3">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row>
    <row r="480" spans="1:29" ht="12.3">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row>
    <row r="481" spans="1:29" ht="12.3">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row>
    <row r="482" spans="1:29" ht="12.3">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row>
    <row r="483" spans="1:29" ht="12.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row>
    <row r="484" spans="1:29" ht="12.3">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row>
    <row r="485" spans="1:29" ht="12.3">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row>
    <row r="486" spans="1:29" ht="12.3">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row>
    <row r="487" spans="1:29" ht="12.3">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row>
    <row r="488" spans="1:29" ht="12.3">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row>
    <row r="489" spans="1:29" ht="12.3">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row>
    <row r="490" spans="1:29" ht="12.3">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row>
    <row r="491" spans="1:29" ht="12.3">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row>
    <row r="492" spans="1:29" ht="12.3">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row>
    <row r="493" spans="1:29" ht="12.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row>
    <row r="494" spans="1:29" ht="12.3">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row>
    <row r="495" spans="1:29" ht="12.3">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row>
    <row r="496" spans="1:29" ht="12.3">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row>
    <row r="497" spans="1:29" ht="12.3">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row>
    <row r="498" spans="1:29" ht="12.3">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row>
    <row r="499" spans="1:29" ht="12.3">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row>
    <row r="500" spans="1:29" ht="12.3">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row>
    <row r="501" spans="1:29" ht="12.3">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row>
    <row r="502" spans="1:29" ht="12.3">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row>
    <row r="503" spans="1:29" ht="12.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row>
    <row r="504" spans="1:29" ht="12.3">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row>
    <row r="505" spans="1:29" ht="12.3">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row>
    <row r="506" spans="1:29" ht="12.3">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row>
    <row r="507" spans="1:29" ht="12.3">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row>
    <row r="508" spans="1:29" ht="12.3">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row>
    <row r="509" spans="1:29" ht="12.3">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row>
    <row r="510" spans="1:29" ht="12.3">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row>
    <row r="511" spans="1:29" ht="12.3">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row>
    <row r="512" spans="1:29" ht="12.3">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row>
    <row r="513" spans="1:29" ht="12.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row>
    <row r="514" spans="1:29" ht="12.3">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row>
    <row r="515" spans="1:29" ht="12.3">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row>
    <row r="516" spans="1:29" ht="12.3">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row>
    <row r="517" spans="1:29" ht="12.3">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row>
    <row r="518" spans="1:29" ht="12.3">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row>
    <row r="519" spans="1:29" ht="12.3">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row>
    <row r="520" spans="1:29" ht="12.3">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row>
    <row r="521" spans="1:29" ht="12.3">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row>
    <row r="522" spans="1:29" ht="12.3">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row>
    <row r="523" spans="1:29" ht="1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row>
    <row r="524" spans="1:29" ht="12.3">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row>
    <row r="525" spans="1:29" ht="12.3">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row>
    <row r="526" spans="1:29" ht="12.3">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row>
    <row r="527" spans="1:29" ht="12.3">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row>
    <row r="528" spans="1:29" ht="12.3">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row>
    <row r="529" spans="1:29" ht="12.3">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row>
    <row r="530" spans="1:29" ht="12.3">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row>
    <row r="531" spans="1:29" ht="12.3">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row>
    <row r="532" spans="1:29" ht="12.3">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row>
    <row r="533" spans="1:29" ht="12.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row>
    <row r="534" spans="1:29" ht="12.3">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row>
    <row r="535" spans="1:29" ht="12.3">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row>
    <row r="536" spans="1:29" ht="12.3">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row>
    <row r="537" spans="1:29" ht="12.3">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row>
    <row r="538" spans="1:29" ht="12.3">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row>
    <row r="539" spans="1:29" ht="12.3">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row>
    <row r="540" spans="1:29" ht="12.3">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row>
    <row r="541" spans="1:29" ht="12.3">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row>
    <row r="542" spans="1:29" ht="12.3">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row>
    <row r="543" spans="1:29" ht="12.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row>
    <row r="544" spans="1:29" ht="12.3">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row>
    <row r="545" spans="1:29" ht="12.3">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row>
    <row r="546" spans="1:29" ht="12.3">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row>
    <row r="547" spans="1:29" ht="12.3">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row>
    <row r="548" spans="1:29" ht="12.3">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row>
    <row r="549" spans="1:29" ht="12.3">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row>
    <row r="550" spans="1:29" ht="12.3">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row>
    <row r="551" spans="1:29" ht="12.3">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row>
    <row r="552" spans="1:29" ht="12.3">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row>
    <row r="553" spans="1:29" ht="12.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row>
    <row r="554" spans="1:29" ht="12.3">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row>
    <row r="555" spans="1:29" ht="12.3">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row>
    <row r="556" spans="1:29" ht="12.3">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row>
    <row r="557" spans="1:29" ht="12.3">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row>
    <row r="558" spans="1:29" ht="12.3">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row>
    <row r="559" spans="1:29" ht="12.3">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row>
    <row r="560" spans="1:29" ht="12.3">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row>
    <row r="561" spans="1:29" ht="12.3">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row>
    <row r="562" spans="1:29" ht="12.3">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row>
    <row r="563" spans="1:29" ht="12.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row>
    <row r="564" spans="1:29" ht="12.3">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row>
    <row r="565" spans="1:29" ht="12.3">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row>
    <row r="566" spans="1:29" ht="12.3">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row>
    <row r="567" spans="1:29" ht="12.3">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row>
    <row r="568" spans="1:29" ht="12.3">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row>
    <row r="569" spans="1:29" ht="12.3">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row>
    <row r="570" spans="1:29" ht="12.3">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row>
    <row r="571" spans="1:29" ht="12.3">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row>
    <row r="572" spans="1:29" ht="12.3">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row>
    <row r="573" spans="1:29" ht="12.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row>
    <row r="574" spans="1:29" ht="12.3">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row>
    <row r="575" spans="1:29" ht="12.3">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row>
    <row r="576" spans="1:29" ht="12.3">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row>
    <row r="577" spans="1:29" ht="12.3">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row>
    <row r="578" spans="1:29" ht="12.3">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row>
    <row r="579" spans="1:29" ht="12.3">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row>
    <row r="580" spans="1:29" ht="12.3">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row>
    <row r="581" spans="1:29" ht="12.3">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row>
    <row r="582" spans="1:29" ht="12.3">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row>
    <row r="583" spans="1:29" ht="12.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row>
    <row r="584" spans="1:29" ht="12.3">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row>
    <row r="585" spans="1:29" ht="12.3">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row>
    <row r="586" spans="1:29" ht="12.3">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row>
    <row r="587" spans="1:29" ht="12.3">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row>
    <row r="588" spans="1:29" ht="12.3">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row>
    <row r="589" spans="1:29" ht="12.3">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row>
    <row r="590" spans="1:29" ht="12.3">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row>
    <row r="591" spans="1:29" ht="12.3">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row>
    <row r="592" spans="1:29" ht="12.3">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row>
    <row r="593" spans="1:29" ht="12.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row>
    <row r="594" spans="1:29" ht="12.3">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row>
    <row r="595" spans="1:29" ht="12.3">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row>
    <row r="596" spans="1:29" ht="12.3">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row>
    <row r="597" spans="1:29" ht="12.3">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row>
    <row r="598" spans="1:29" ht="12.3">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row>
    <row r="599" spans="1:29" ht="12.3">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row>
    <row r="600" spans="1:29" ht="12.3">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row>
    <row r="601" spans="1:29" ht="12.3">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row>
    <row r="602" spans="1:29" ht="12.3">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row>
    <row r="603" spans="1:29" ht="12.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row>
    <row r="604" spans="1:29" ht="12.3">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row>
    <row r="605" spans="1:29" ht="12.3">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row>
    <row r="606" spans="1:29" ht="12.3">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row>
    <row r="607" spans="1:29" ht="12.3">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row>
    <row r="608" spans="1:29" ht="12.3">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row>
    <row r="609" spans="1:29" ht="12.3">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row>
    <row r="610" spans="1:29" ht="12.3">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row>
    <row r="611" spans="1:29" ht="12.3">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row>
    <row r="612" spans="1:29" ht="12.3">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row>
    <row r="613" spans="1:29" ht="12.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row>
    <row r="614" spans="1:29" ht="12.3">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row>
    <row r="615" spans="1:29" ht="12.3">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row>
    <row r="616" spans="1:29" ht="12.3">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row>
    <row r="617" spans="1:29" ht="12.3">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row>
    <row r="618" spans="1:29" ht="12.3">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row>
    <row r="619" spans="1:29" ht="12.3">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row>
    <row r="620" spans="1:29" ht="12.3">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row>
    <row r="621" spans="1:29" ht="12.3">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row>
    <row r="622" spans="1:29" ht="12.3">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row>
    <row r="623" spans="1:29" ht="1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row>
    <row r="624" spans="1:29" ht="12.3">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row>
    <row r="625" spans="1:29" ht="12.3">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row>
    <row r="626" spans="1:29" ht="12.3">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row>
    <row r="627" spans="1:29" ht="12.3">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row>
    <row r="628" spans="1:29" ht="12.3">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row>
    <row r="629" spans="1:29" ht="12.3">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row>
    <row r="630" spans="1:29" ht="12.3">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row>
    <row r="631" spans="1:29" ht="12.3">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row>
    <row r="632" spans="1:29" ht="12.3">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row>
    <row r="633" spans="1:29" ht="12.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row>
    <row r="634" spans="1:29" ht="12.3">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row>
    <row r="635" spans="1:29" ht="12.3">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row>
    <row r="636" spans="1:29" ht="12.3">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row>
    <row r="637" spans="1:29" ht="12.3">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row>
    <row r="638" spans="1:29" ht="12.3">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row>
    <row r="639" spans="1:29" ht="12.3">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row>
    <row r="640" spans="1:29" ht="12.3">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row>
    <row r="641" spans="1:29" ht="12.3">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row>
    <row r="642" spans="1:29" ht="12.3">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row>
    <row r="643" spans="1:29" ht="12.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row>
    <row r="644" spans="1:29" ht="12.3">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row>
    <row r="645" spans="1:29" ht="12.3">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row>
    <row r="646" spans="1:29" ht="12.3">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row>
    <row r="647" spans="1:29" ht="12.3">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row>
    <row r="648" spans="1:29" ht="12.3">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row>
    <row r="649" spans="1:29" ht="12.3">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row>
    <row r="650" spans="1:29" ht="12.3">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row>
    <row r="651" spans="1:29" ht="12.3">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row>
    <row r="652" spans="1:29" ht="12.3">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row>
    <row r="653" spans="1:29" ht="12.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row>
    <row r="654" spans="1:29" ht="12.3">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row>
    <row r="655" spans="1:29" ht="12.3">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row>
    <row r="656" spans="1:29" ht="12.3">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row>
    <row r="657" spans="1:29" ht="12.3">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row>
    <row r="658" spans="1:29" ht="12.3">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row>
    <row r="659" spans="1:29" ht="12.3">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row>
    <row r="660" spans="1:29" ht="12.3">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row>
    <row r="661" spans="1:29" ht="12.3">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row>
    <row r="662" spans="1:29" ht="12.3">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row>
    <row r="663" spans="1:29" ht="12.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row>
    <row r="664" spans="1:29" ht="12.3">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row>
    <row r="665" spans="1:29" ht="12.3">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row>
    <row r="666" spans="1:29" ht="12.3">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row>
    <row r="667" spans="1:29" ht="12.3">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row>
    <row r="668" spans="1:29" ht="12.3">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row>
    <row r="669" spans="1:29" ht="12.3">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row>
    <row r="670" spans="1:29" ht="12.3">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row>
    <row r="671" spans="1:29" ht="12.3">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row>
    <row r="672" spans="1:29" ht="12.3">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row>
    <row r="673" spans="1:29" ht="12.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row>
    <row r="674" spans="1:29" ht="12.3">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row>
    <row r="675" spans="1:29" ht="12.3">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row>
    <row r="676" spans="1:29" ht="12.3">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row>
    <row r="677" spans="1:29" ht="12.3">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row>
    <row r="678" spans="1:29" ht="12.3">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row>
    <row r="679" spans="1:29" ht="12.3">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row>
    <row r="680" spans="1:29" ht="12.3">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row>
    <row r="681" spans="1:29" ht="12.3">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row>
    <row r="682" spans="1:29" ht="12.3">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row>
    <row r="683" spans="1:29" ht="12.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row>
    <row r="684" spans="1:29" ht="12.3">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row>
    <row r="685" spans="1:29" ht="12.3">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row>
    <row r="686" spans="1:29" ht="12.3">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row>
    <row r="687" spans="1:29" ht="12.3">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row>
    <row r="688" spans="1:29" ht="12.3">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row>
    <row r="689" spans="1:29" ht="12.3">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row>
    <row r="690" spans="1:29" ht="12.3">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row>
    <row r="691" spans="1:29" ht="12.3">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row>
    <row r="692" spans="1:29" ht="12.3">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row>
    <row r="693" spans="1:29" ht="12.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row>
    <row r="694" spans="1:29" ht="12.3">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row>
    <row r="695" spans="1:29" ht="12.3">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row>
    <row r="696" spans="1:29" ht="12.3">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row>
    <row r="697" spans="1:29" ht="12.3">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row>
    <row r="698" spans="1:29" ht="12.3">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row>
    <row r="699" spans="1:29" ht="12.3">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row>
    <row r="700" spans="1:29" ht="12.3">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row>
    <row r="701" spans="1:29" ht="12.3">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row>
    <row r="702" spans="1:29" ht="12.3">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row>
    <row r="703" spans="1:29" ht="12.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row>
    <row r="704" spans="1:29" ht="12.3">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row>
    <row r="705" spans="1:29" ht="12.3">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row>
    <row r="706" spans="1:29" ht="12.3">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row>
    <row r="707" spans="1:29" ht="12.3">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row>
    <row r="708" spans="1:29" ht="12.3">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row>
    <row r="709" spans="1:29" ht="12.3">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row>
    <row r="710" spans="1:29" ht="12.3">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row>
    <row r="711" spans="1:29" ht="12.3">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row>
    <row r="712" spans="1:29" ht="12.3">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row>
    <row r="713" spans="1:29" ht="12.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row>
    <row r="714" spans="1:29" ht="12.3">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row>
    <row r="715" spans="1:29" ht="12.3">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row>
    <row r="716" spans="1:29" ht="12.3">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row>
    <row r="717" spans="1:29" ht="12.3">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row>
    <row r="718" spans="1:29" ht="12.3">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row>
    <row r="719" spans="1:29" ht="12.3">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row>
    <row r="720" spans="1:29" ht="12.3">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row>
    <row r="721" spans="1:29" ht="12.3">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row>
    <row r="722" spans="1:29" ht="12.3">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row>
    <row r="723" spans="1:29" ht="1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row>
    <row r="724" spans="1:29" ht="12.3">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row>
    <row r="725" spans="1:29" ht="12.3">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row>
    <row r="726" spans="1:29" ht="12.3">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row>
    <row r="727" spans="1:29" ht="12.3">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row>
    <row r="728" spans="1:29" ht="12.3">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row>
    <row r="729" spans="1:29" ht="12.3">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row>
    <row r="730" spans="1:29" ht="12.3">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row>
    <row r="731" spans="1:29" ht="12.3">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row>
    <row r="732" spans="1:29" ht="12.3">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row>
    <row r="733" spans="1:29" ht="12.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row>
    <row r="734" spans="1:29" ht="12.3">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row>
    <row r="735" spans="1:29" ht="12.3">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row>
    <row r="736" spans="1:29" ht="12.3">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row>
    <row r="737" spans="1:29" ht="12.3">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row>
    <row r="738" spans="1:29" ht="12.3">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row>
    <row r="739" spans="1:29" ht="12.3">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row>
    <row r="740" spans="1:29" ht="12.3">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row>
    <row r="741" spans="1:29" ht="12.3">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row>
    <row r="742" spans="1:29" ht="12.3">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row>
    <row r="743" spans="1:29" ht="12.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row>
    <row r="744" spans="1:29" ht="12.3">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row>
    <row r="745" spans="1:29" ht="12.3">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row>
    <row r="746" spans="1:29" ht="12.3">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row>
    <row r="747" spans="1:29" ht="12.3">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row>
    <row r="748" spans="1:29" ht="12.3">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row>
    <row r="749" spans="1:29" ht="12.3">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row>
    <row r="750" spans="1:29" ht="12.3">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row>
    <row r="751" spans="1:29" ht="12.3">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row>
    <row r="752" spans="1:29" ht="12.3">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row>
    <row r="753" spans="1:29" ht="12.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row>
    <row r="754" spans="1:29" ht="12.3">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row>
    <row r="755" spans="1:29" ht="12.3">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row>
    <row r="756" spans="1:29" ht="12.3">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row>
    <row r="757" spans="1:29" ht="12.3">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row>
    <row r="758" spans="1:29" ht="12.3">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row>
    <row r="759" spans="1:29" ht="12.3">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row>
    <row r="760" spans="1:29" ht="12.3">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row>
    <row r="761" spans="1:29" ht="12.3">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row>
    <row r="762" spans="1:29" ht="12.3">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row>
    <row r="763" spans="1:29" ht="12.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row>
    <row r="764" spans="1:29" ht="12.3">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row>
    <row r="765" spans="1:29" ht="12.3">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row>
    <row r="766" spans="1:29" ht="12.3">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row>
    <row r="767" spans="1:29" ht="12.3">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row>
    <row r="768" spans="1:29" ht="12.3">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row>
    <row r="769" spans="1:29" ht="12.3">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row>
    <row r="770" spans="1:29" ht="12.3">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row>
    <row r="771" spans="1:29" ht="12.3">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row>
    <row r="772" spans="1:29" ht="12.3">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row>
    <row r="773" spans="1:29" ht="12.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row>
    <row r="774" spans="1:29" ht="12.3">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row>
    <row r="775" spans="1:29" ht="12.3">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row>
    <row r="776" spans="1:29" ht="12.3">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row>
    <row r="777" spans="1:29" ht="12.3">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row>
    <row r="778" spans="1:29" ht="12.3">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row>
    <row r="779" spans="1:29" ht="12.3">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row>
    <row r="780" spans="1:29" ht="12.3">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row>
    <row r="781" spans="1:29" ht="12.3">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row>
    <row r="782" spans="1:29" ht="12.3">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row>
    <row r="783" spans="1:29" ht="12.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row>
    <row r="784" spans="1:29" ht="12.3">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row>
    <row r="785" spans="1:29" ht="12.3">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row>
    <row r="786" spans="1:29" ht="12.3">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row>
    <row r="787" spans="1:29" ht="12.3">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row>
    <row r="788" spans="1:29" ht="12.3">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row>
    <row r="789" spans="1:29" ht="12.3">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row>
    <row r="790" spans="1:29" ht="12.3">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row>
    <row r="791" spans="1:29" ht="12.3">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row>
    <row r="792" spans="1:29" ht="12.3">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row>
    <row r="793" spans="1:29" ht="12.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row>
    <row r="794" spans="1:29" ht="12.3">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row>
    <row r="795" spans="1:29" ht="12.3">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row>
    <row r="796" spans="1:29" ht="12.3">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row>
    <row r="797" spans="1:29" ht="12.3">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row>
    <row r="798" spans="1:29" ht="12.3">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row>
    <row r="799" spans="1:29" ht="12.3">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row>
    <row r="800" spans="1:29" ht="12.3">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row>
    <row r="801" spans="1:29" ht="12.3">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row>
    <row r="802" spans="1:29" ht="12.3">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row>
    <row r="803" spans="1:29" ht="12.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row>
    <row r="804" spans="1:29" ht="12.3">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row>
    <row r="805" spans="1:29" ht="12.3">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row>
    <row r="806" spans="1:29" ht="12.3">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row>
    <row r="807" spans="1:29" ht="12.3">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row>
    <row r="808" spans="1:29" ht="12.3">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row>
    <row r="809" spans="1:29" ht="12.3">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row>
    <row r="810" spans="1:29" ht="12.3">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row>
    <row r="811" spans="1:29" ht="12.3">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row>
    <row r="812" spans="1:29" ht="12.3">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row>
    <row r="813" spans="1:29" ht="12.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row>
    <row r="814" spans="1:29" ht="12.3">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row>
    <row r="815" spans="1:29" ht="12.3">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row>
    <row r="816" spans="1:29" ht="12.3">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row>
    <row r="817" spans="1:29" ht="12.3">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row>
    <row r="818" spans="1:29" ht="12.3">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row>
    <row r="819" spans="1:29" ht="12.3">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row>
    <row r="820" spans="1:29" ht="12.3">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row>
    <row r="821" spans="1:29" ht="12.3">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row>
    <row r="822" spans="1:29" ht="12.3">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row>
    <row r="823" spans="1:29" ht="1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row>
    <row r="824" spans="1:29" ht="12.3">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row>
    <row r="825" spans="1:29" ht="12.3">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row>
    <row r="826" spans="1:29" ht="12.3">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row>
    <row r="827" spans="1:29" ht="12.3">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row>
    <row r="828" spans="1:29" ht="12.3">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row>
    <row r="829" spans="1:29" ht="12.3">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row>
    <row r="830" spans="1:29" ht="12.3">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row>
    <row r="831" spans="1:29" ht="12.3">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row>
    <row r="832" spans="1:29" ht="12.3">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row>
    <row r="833" spans="1:29" ht="12.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row>
    <row r="834" spans="1:29" ht="12.3">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row>
    <row r="835" spans="1:29" ht="12.3">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row>
    <row r="836" spans="1:29" ht="12.3">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row>
    <row r="837" spans="1:29" ht="12.3">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row>
    <row r="838" spans="1:29" ht="12.3">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row>
    <row r="839" spans="1:29" ht="12.3">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row>
    <row r="840" spans="1:29" ht="12.3">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row>
    <row r="841" spans="1:29" ht="12.3">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row>
    <row r="842" spans="1:29" ht="12.3">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row>
    <row r="843" spans="1:29" ht="12.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row>
    <row r="844" spans="1:29" ht="12.3">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row>
    <row r="845" spans="1:29" ht="12.3">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row>
    <row r="846" spans="1:29" ht="12.3">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row>
    <row r="847" spans="1:29" ht="12.3">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row>
    <row r="848" spans="1:29" ht="12.3">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row>
    <row r="849" spans="1:29" ht="12.3">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row>
    <row r="850" spans="1:29" ht="12.3">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row>
    <row r="851" spans="1:29" ht="12.3">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row>
    <row r="852" spans="1:29" ht="12.3">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row>
    <row r="853" spans="1:29" ht="12.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row>
    <row r="854" spans="1:29" ht="12.3">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row>
    <row r="855" spans="1:29" ht="12.3">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row>
    <row r="856" spans="1:29" ht="12.3">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row>
    <row r="857" spans="1:29" ht="12.3">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row>
    <row r="858" spans="1:29" ht="12.3">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row>
    <row r="859" spans="1:29" ht="12.3">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row>
    <row r="860" spans="1:29" ht="12.3">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row>
    <row r="861" spans="1:29" ht="12.3">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row>
    <row r="862" spans="1:29" ht="12.3">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row>
    <row r="863" spans="1:29" ht="12.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row>
    <row r="864" spans="1:29" ht="12.3">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row>
    <row r="865" spans="1:29" ht="12.3">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row>
    <row r="866" spans="1:29" ht="12.3">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row>
    <row r="867" spans="1:29" ht="12.3">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row>
    <row r="868" spans="1:29" ht="12.3">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row>
    <row r="869" spans="1:29" ht="12.3">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row>
    <row r="870" spans="1:29" ht="12.3">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row>
    <row r="871" spans="1:29" ht="12.3">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row>
    <row r="872" spans="1:29" ht="12.3">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row>
    <row r="873" spans="1:29" ht="12.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row>
    <row r="874" spans="1:29" ht="12.3">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row>
    <row r="875" spans="1:29" ht="12.3">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row>
    <row r="876" spans="1:29" ht="12.3">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row>
    <row r="877" spans="1:29" ht="12.3">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row>
    <row r="878" spans="1:29" ht="12.3">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row>
    <row r="879" spans="1:29" ht="12.3">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row>
    <row r="880" spans="1:29" ht="12.3">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row>
    <row r="881" spans="1:29" ht="12.3">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row>
    <row r="882" spans="1:29" ht="12.3">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row>
    <row r="883" spans="1:29" ht="12.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row>
    <row r="884" spans="1:29" ht="12.3">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row>
    <row r="885" spans="1:29" ht="12.3">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row>
    <row r="886" spans="1:29" ht="12.3">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row>
    <row r="887" spans="1:29" ht="12.3">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row>
    <row r="888" spans="1:29" ht="12.3">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row>
    <row r="889" spans="1:29" ht="12.3">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row>
    <row r="890" spans="1:29" ht="12.3">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row>
    <row r="891" spans="1:29" ht="12.3">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row>
    <row r="892" spans="1:29" ht="12.3">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row>
    <row r="893" spans="1:29" ht="12.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row>
    <row r="894" spans="1:29" ht="12.3">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row>
    <row r="895" spans="1:29" ht="12.3">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row>
    <row r="896" spans="1:29" ht="12.3">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row>
    <row r="897" spans="1:29" ht="12.3">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row>
    <row r="898" spans="1:29" ht="12.3">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row>
    <row r="899" spans="1:29" ht="12.3">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row>
    <row r="900" spans="1:29" ht="12.3">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row>
    <row r="901" spans="1:29" ht="12.3">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row>
    <row r="902" spans="1:29" ht="12.3">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row>
    <row r="903" spans="1:29" ht="12.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row>
    <row r="904" spans="1:29" ht="12.3">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row>
    <row r="905" spans="1:29" ht="12.3">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row>
    <row r="906" spans="1:29" ht="12.3">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row>
    <row r="907" spans="1:29" ht="12.3">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row>
    <row r="908" spans="1:29" ht="12.3">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row>
    <row r="909" spans="1:29" ht="12.3">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row>
    <row r="910" spans="1:29" ht="12.3">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row>
    <row r="911" spans="1:29" ht="12.3">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row>
    <row r="912" spans="1:29" ht="12.3">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row>
    <row r="913" spans="1:29" ht="12.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row>
    <row r="914" spans="1:29" ht="12.3">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row>
    <row r="915" spans="1:29" ht="12.3">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row>
    <row r="916" spans="1:29" ht="12.3">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row>
    <row r="917" spans="1:29" ht="12.3">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row>
    <row r="918" spans="1:29" ht="12.3">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row>
    <row r="919" spans="1:29" ht="12.3">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row>
    <row r="920" spans="1:29" ht="12.3">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row>
    <row r="921" spans="1:29" ht="12.3">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row>
    <row r="922" spans="1:29" ht="12.3">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row>
    <row r="923" spans="1:29" ht="1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row>
    <row r="924" spans="1:29" ht="12.3">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row>
    <row r="925" spans="1:29" ht="12.3">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row>
    <row r="926" spans="1:29" ht="12.3">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row>
    <row r="927" spans="1:29" ht="12.3">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row>
    <row r="928" spans="1:29" ht="12.3">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row>
    <row r="929" spans="1:29" ht="12.3">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row>
    <row r="930" spans="1:29" ht="12.3">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row>
    <row r="931" spans="1:29" ht="12.3">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row>
    <row r="932" spans="1:29" ht="12.3">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row>
    <row r="933" spans="1:29" ht="12.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row>
    <row r="934" spans="1:29" ht="12.3">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row>
    <row r="935" spans="1:29" ht="12.3">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row>
    <row r="936" spans="1:29" ht="12.3">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row>
    <row r="937" spans="1:29" ht="12.3">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row>
    <row r="938" spans="1:29" ht="12.3">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row>
    <row r="939" spans="1:29" ht="12.3">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row>
    <row r="940" spans="1:29" ht="12.3">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row>
    <row r="941" spans="1:29" ht="12.3">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row>
    <row r="942" spans="1:29" ht="12.3">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row>
    <row r="943" spans="1:29" ht="12.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row>
    <row r="944" spans="1:29" ht="12.3">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row>
    <row r="945" spans="1:29" ht="12.3">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row>
    <row r="946" spans="1:29" ht="12.3">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row>
    <row r="947" spans="1:29" ht="12.3">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row>
    <row r="948" spans="1:29" ht="12.3">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row>
    <row r="949" spans="1:29" ht="12.3">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row>
    <row r="950" spans="1:29" ht="12.3">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row>
    <row r="951" spans="1:29" ht="12.3">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row>
    <row r="952" spans="1:29" ht="12.3">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row>
    <row r="953" spans="1:29" ht="12.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row>
    <row r="954" spans="1:29" ht="12.3">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row>
    <row r="955" spans="1:29" ht="12.3">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row>
    <row r="956" spans="1:29" ht="12.3">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row>
    <row r="957" spans="1:29" ht="12.3">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row>
    <row r="958" spans="1:29" ht="12.3">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row>
    <row r="959" spans="1:29" ht="12.3">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row>
    <row r="960" spans="1:29" ht="12.3">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row>
    <row r="961" spans="1:29" ht="12.3">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row>
    <row r="962" spans="1:29" ht="12.3">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row>
    <row r="963" spans="1:29" ht="12.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row>
    <row r="964" spans="1:29" ht="12.3">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row>
    <row r="965" spans="1:29" ht="12.3">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row>
    <row r="966" spans="1:29" ht="12.3">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row>
    <row r="967" spans="1:29" ht="12.3">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row>
    <row r="968" spans="1:29" ht="12.3">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row>
    <row r="969" spans="1:29" ht="12.3">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row>
    <row r="970" spans="1:29" ht="12.3">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row>
    <row r="971" spans="1:29" ht="12.3">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row>
    <row r="972" spans="1:29" ht="12.3">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row>
    <row r="973" spans="1:29" ht="12.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row>
    <row r="974" spans="1:29" ht="12.3">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row>
    <row r="975" spans="1:29" ht="12.3">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row>
    <row r="976" spans="1:29" ht="12.3">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row>
    <row r="977" spans="1:29" ht="12.3">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row>
    <row r="978" spans="1:29" ht="12.3">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row>
    <row r="979" spans="1:29" ht="12.3">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row>
    <row r="980" spans="1:29" ht="12.3">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row>
    <row r="981" spans="1:29" ht="12.3">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row>
    <row r="982" spans="1:29" ht="12.3">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row>
    <row r="983" spans="1:29" ht="12.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row>
    <row r="984" spans="1:29" ht="12.3">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row>
    <row r="985" spans="1:29" ht="12.3">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row>
    <row r="986" spans="1:29" ht="12.3">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row>
    <row r="987" spans="1:29" ht="12.3">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row>
    <row r="988" spans="1:29" ht="12.3">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row>
    <row r="989" spans="1:29" ht="12.3">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row>
    <row r="990" spans="1:29" ht="12.3">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row>
    <row r="991" spans="1:29" ht="12.3">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row>
    <row r="992" spans="1:29" ht="12.3">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row>
    <row r="993" spans="1:29" ht="12.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row>
    <row r="994" spans="1:29" ht="12.3">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row>
    <row r="995" spans="1:29" ht="12.3">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row>
    <row r="996" spans="1:29" ht="12.3">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row>
    <row r="997" spans="1:29" ht="12.3">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row>
    <row r="998" spans="1:29" ht="12.3">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row>
    <row r="999" spans="1:29" ht="12.3">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row>
    <row r="1000" spans="1:29" ht="12.3">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row>
    <row r="1001" spans="1:29" ht="12.3">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row>
    <row r="1002" spans="1:29" ht="12.3">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c r="AB1002" s="8"/>
      <c r="AC1002" s="8"/>
    </row>
    <row r="1003" spans="1:29" ht="12.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c r="AB1003" s="8"/>
      <c r="AC1003" s="8"/>
    </row>
    <row r="1004" spans="1:29" ht="12.3">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c r="AA1004" s="8"/>
      <c r="AB1004" s="8"/>
      <c r="AC1004" s="8"/>
    </row>
  </sheetData>
  <mergeCells count="2">
    <mergeCell ref="D2:G2"/>
    <mergeCell ref="D29:G2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C1005"/>
  <sheetViews>
    <sheetView workbookViewId="0"/>
  </sheetViews>
  <sheetFormatPr defaultColWidth="12.609375" defaultRowHeight="15.75" customHeight="1"/>
  <cols>
    <col min="1" max="1" width="12.109375" customWidth="1"/>
    <col min="2" max="2" width="3.71875" customWidth="1"/>
    <col min="3" max="3" width="12.88671875" customWidth="1"/>
    <col min="6" max="6" width="7.88671875" customWidth="1"/>
    <col min="7" max="7" width="10.38671875" customWidth="1"/>
    <col min="8" max="8" width="76.5" customWidth="1"/>
    <col min="9" max="9" width="3.609375" customWidth="1"/>
  </cols>
  <sheetData>
    <row r="1" spans="1:29" ht="12.3">
      <c r="A1" s="8"/>
      <c r="B1" s="9"/>
      <c r="C1" s="9"/>
      <c r="D1" s="9"/>
      <c r="E1" s="9"/>
      <c r="F1" s="9"/>
      <c r="G1" s="9"/>
      <c r="H1" s="9"/>
      <c r="I1" s="8"/>
      <c r="J1" s="8"/>
      <c r="K1" s="8"/>
      <c r="L1" s="8"/>
      <c r="M1" s="8"/>
      <c r="N1" s="8"/>
      <c r="O1" s="8"/>
      <c r="P1" s="8"/>
      <c r="Q1" s="8"/>
      <c r="R1" s="8"/>
      <c r="S1" s="8"/>
      <c r="T1" s="8"/>
      <c r="U1" s="8"/>
      <c r="V1" s="8"/>
      <c r="W1" s="8"/>
      <c r="X1" s="8"/>
      <c r="Y1" s="8"/>
      <c r="Z1" s="8"/>
      <c r="AA1" s="8"/>
      <c r="AB1" s="8"/>
      <c r="AC1" s="8"/>
    </row>
    <row r="2" spans="1:29" ht="29.25" customHeight="1">
      <c r="A2" s="8"/>
      <c r="B2" s="56"/>
      <c r="C2" s="12" t="s">
        <v>564</v>
      </c>
      <c r="D2" s="138" t="s">
        <v>142</v>
      </c>
      <c r="E2" s="130"/>
      <c r="F2" s="130"/>
      <c r="G2" s="131"/>
      <c r="H2" s="102" t="s">
        <v>565</v>
      </c>
      <c r="I2" s="8"/>
      <c r="J2" s="8"/>
      <c r="K2" s="8"/>
      <c r="L2" s="8"/>
      <c r="M2" s="8"/>
      <c r="N2" s="8"/>
      <c r="O2" s="8"/>
      <c r="P2" s="8"/>
      <c r="Q2" s="8"/>
      <c r="R2" s="8"/>
      <c r="S2" s="8"/>
      <c r="T2" s="8"/>
      <c r="U2" s="8"/>
      <c r="V2" s="8"/>
      <c r="W2" s="8"/>
      <c r="X2" s="8"/>
      <c r="Y2" s="8"/>
      <c r="Z2" s="8"/>
      <c r="AA2" s="8"/>
      <c r="AB2" s="8"/>
      <c r="AC2" s="8"/>
    </row>
    <row r="3" spans="1:29" ht="36.9">
      <c r="A3" s="55"/>
      <c r="B3" s="49" t="s">
        <v>58</v>
      </c>
      <c r="C3" s="12" t="s">
        <v>59</v>
      </c>
      <c r="D3" s="12" t="s">
        <v>143</v>
      </c>
      <c r="E3" s="13" t="s">
        <v>144</v>
      </c>
      <c r="F3" s="13" t="s">
        <v>145</v>
      </c>
      <c r="G3" s="13" t="s">
        <v>146</v>
      </c>
      <c r="H3" s="12" t="s">
        <v>153</v>
      </c>
      <c r="I3" s="8"/>
      <c r="J3" s="8"/>
      <c r="K3" s="8"/>
      <c r="L3" s="8"/>
      <c r="M3" s="8"/>
      <c r="N3" s="8"/>
      <c r="O3" s="8"/>
      <c r="P3" s="8"/>
      <c r="Q3" s="8"/>
      <c r="R3" s="8"/>
      <c r="S3" s="8"/>
      <c r="T3" s="8"/>
      <c r="U3" s="8"/>
      <c r="V3" s="8"/>
      <c r="W3" s="8"/>
      <c r="X3" s="8"/>
      <c r="Y3" s="8"/>
      <c r="Z3" s="8"/>
      <c r="AA3" s="8"/>
      <c r="AB3" s="8"/>
      <c r="AC3" s="8"/>
    </row>
    <row r="4" spans="1:29" ht="12.3">
      <c r="A4" s="58"/>
      <c r="B4" s="50">
        <v>1</v>
      </c>
      <c r="C4" s="16" t="s">
        <v>75</v>
      </c>
      <c r="D4" s="17">
        <v>1.4247000000000001E-6</v>
      </c>
      <c r="E4" s="43">
        <f t="shared" ref="E4:E28" si="0">0.224282*LOG10(((D4+0.01)*155.975327)+1)</f>
        <v>9.1559943249982831E-2</v>
      </c>
      <c r="F4" s="63">
        <f t="shared" ref="F4:F28" si="1">E4*100</f>
        <v>9.1559943249982823</v>
      </c>
      <c r="G4" s="33">
        <f t="shared" ref="G4:G28" si="2">E4*1023</f>
        <v>93.665821944732443</v>
      </c>
      <c r="H4" s="16"/>
      <c r="I4" s="8"/>
      <c r="J4" s="64" t="s">
        <v>162</v>
      </c>
      <c r="K4" s="8"/>
      <c r="L4" s="8"/>
      <c r="M4" s="8"/>
      <c r="N4" s="8"/>
      <c r="O4" s="8"/>
      <c r="P4" s="8"/>
      <c r="Q4" s="8"/>
      <c r="R4" s="8"/>
      <c r="S4" s="8"/>
      <c r="T4" s="8"/>
      <c r="U4" s="8"/>
      <c r="V4" s="8"/>
      <c r="W4" s="8"/>
      <c r="X4" s="8"/>
      <c r="Y4" s="8"/>
      <c r="Z4" s="8"/>
      <c r="AA4" s="8"/>
      <c r="AB4" s="8"/>
      <c r="AC4" s="8"/>
    </row>
    <row r="5" spans="1:29" ht="12.3">
      <c r="A5" s="58"/>
      <c r="B5" s="50">
        <v>2</v>
      </c>
      <c r="C5" s="16" t="s">
        <v>76</v>
      </c>
      <c r="D5" s="17">
        <v>7.0312499999999997E-4</v>
      </c>
      <c r="E5" s="43">
        <f t="shared" si="0"/>
        <v>9.5637762264851864E-2</v>
      </c>
      <c r="F5" s="63">
        <f t="shared" si="1"/>
        <v>9.5637762264851869</v>
      </c>
      <c r="G5" s="33">
        <f t="shared" si="2"/>
        <v>97.837430796943451</v>
      </c>
      <c r="H5" s="16" t="s">
        <v>566</v>
      </c>
      <c r="I5" s="8"/>
      <c r="J5" s="56" t="s">
        <v>165</v>
      </c>
      <c r="K5" s="8"/>
      <c r="L5" s="8"/>
      <c r="M5" s="8"/>
      <c r="N5" s="8"/>
      <c r="O5" s="8"/>
      <c r="P5" s="8"/>
      <c r="Q5" s="8"/>
      <c r="R5" s="8"/>
      <c r="S5" s="8"/>
      <c r="T5" s="8"/>
      <c r="U5" s="8"/>
      <c r="V5" s="8"/>
      <c r="W5" s="8"/>
      <c r="X5" s="8"/>
      <c r="Y5" s="8"/>
      <c r="Z5" s="8"/>
      <c r="AA5" s="8"/>
      <c r="AB5" s="8"/>
      <c r="AC5" s="8"/>
    </row>
    <row r="6" spans="1:29" ht="12.3">
      <c r="A6" s="58"/>
      <c r="B6" s="50">
        <v>3</v>
      </c>
      <c r="C6" s="16" t="s">
        <v>77</v>
      </c>
      <c r="D6" s="17">
        <v>1.4062499999999999E-3</v>
      </c>
      <c r="E6" s="43">
        <f t="shared" si="0"/>
        <v>9.9559490763897446E-2</v>
      </c>
      <c r="F6" s="63">
        <f t="shared" si="1"/>
        <v>9.9559490763897447</v>
      </c>
      <c r="G6" s="33">
        <f t="shared" si="2"/>
        <v>101.84935905146709</v>
      </c>
      <c r="H6" s="16" t="s">
        <v>567</v>
      </c>
      <c r="I6" s="8"/>
      <c r="J6" s="8"/>
      <c r="K6" s="8"/>
      <c r="L6" s="8"/>
      <c r="M6" s="8"/>
      <c r="N6" s="8"/>
      <c r="O6" s="8"/>
      <c r="P6" s="8"/>
      <c r="Q6" s="8"/>
      <c r="R6" s="8"/>
      <c r="S6" s="8"/>
      <c r="T6" s="8"/>
      <c r="U6" s="8"/>
      <c r="V6" s="8"/>
      <c r="W6" s="8"/>
      <c r="X6" s="8"/>
      <c r="Y6" s="8"/>
      <c r="Z6" s="8"/>
      <c r="AA6" s="8"/>
      <c r="AB6" s="8"/>
      <c r="AC6" s="8"/>
    </row>
    <row r="7" spans="1:29" ht="12.3">
      <c r="A7" s="58"/>
      <c r="B7" s="50">
        <v>4</v>
      </c>
      <c r="C7" s="16" t="s">
        <v>78</v>
      </c>
      <c r="D7" s="17">
        <v>2.8124999999999999E-3</v>
      </c>
      <c r="E7" s="43">
        <f t="shared" si="0"/>
        <v>0.10695884687119873</v>
      </c>
      <c r="F7" s="63">
        <f t="shared" si="1"/>
        <v>10.695884687119873</v>
      </c>
      <c r="G7" s="33">
        <f t="shared" si="2"/>
        <v>109.41890034923631</v>
      </c>
      <c r="H7" s="16"/>
      <c r="I7" s="8"/>
      <c r="J7" s="8" t="s">
        <v>568</v>
      </c>
      <c r="K7" s="8"/>
      <c r="L7" s="8"/>
      <c r="M7" s="8"/>
      <c r="N7" s="8"/>
      <c r="O7" s="8"/>
      <c r="P7" s="8"/>
      <c r="Q7" s="8"/>
      <c r="R7" s="8"/>
      <c r="S7" s="8"/>
      <c r="T7" s="8"/>
      <c r="U7" s="8"/>
      <c r="V7" s="8"/>
      <c r="W7" s="8"/>
      <c r="X7" s="8"/>
      <c r="Y7" s="8"/>
      <c r="Z7" s="8"/>
      <c r="AA7" s="8"/>
      <c r="AB7" s="8"/>
      <c r="AC7" s="8"/>
    </row>
    <row r="8" spans="1:29" ht="12.3">
      <c r="A8" s="58"/>
      <c r="B8" s="50">
        <v>5</v>
      </c>
      <c r="C8" s="16" t="s">
        <v>79</v>
      </c>
      <c r="D8" s="17">
        <v>5.6249999999999998E-3</v>
      </c>
      <c r="E8" s="43">
        <f t="shared" si="0"/>
        <v>0.12025866225512383</v>
      </c>
      <c r="F8" s="63">
        <f t="shared" si="1"/>
        <v>12.025866225512383</v>
      </c>
      <c r="G8" s="33">
        <f t="shared" si="2"/>
        <v>123.02461148699167</v>
      </c>
      <c r="H8" s="16"/>
      <c r="I8" s="8"/>
      <c r="J8" s="8" t="s">
        <v>569</v>
      </c>
      <c r="K8" s="8"/>
      <c r="L8" s="8"/>
      <c r="M8" s="8"/>
      <c r="N8" s="8"/>
      <c r="O8" s="8"/>
      <c r="P8" s="8"/>
      <c r="Q8" s="8"/>
      <c r="R8" s="8"/>
      <c r="S8" s="8"/>
      <c r="T8" s="8"/>
      <c r="U8" s="8"/>
      <c r="V8" s="8"/>
      <c r="W8" s="8"/>
      <c r="X8" s="8"/>
      <c r="Y8" s="8"/>
      <c r="Z8" s="8"/>
      <c r="AA8" s="8"/>
      <c r="AB8" s="8"/>
      <c r="AC8" s="8"/>
    </row>
    <row r="9" spans="1:29" ht="12.3">
      <c r="A9" s="58"/>
      <c r="B9" s="50">
        <v>6</v>
      </c>
      <c r="C9" s="16" t="s">
        <v>80</v>
      </c>
      <c r="D9" s="17">
        <v>1.125E-2</v>
      </c>
      <c r="E9" s="43">
        <f t="shared" si="0"/>
        <v>0.1424029277901602</v>
      </c>
      <c r="F9" s="63">
        <f t="shared" si="1"/>
        <v>14.24029277901602</v>
      </c>
      <c r="G9" s="33">
        <f t="shared" si="2"/>
        <v>145.67819512933389</v>
      </c>
      <c r="H9" s="16"/>
      <c r="I9" s="8"/>
      <c r="J9" s="8" t="s">
        <v>570</v>
      </c>
      <c r="K9" s="8"/>
      <c r="L9" s="8"/>
      <c r="M9" s="8"/>
      <c r="N9" s="8"/>
      <c r="O9" s="8"/>
      <c r="P9" s="8"/>
      <c r="Q9" s="8"/>
      <c r="R9" s="8"/>
      <c r="S9" s="8"/>
      <c r="T9" s="8"/>
      <c r="U9" s="8"/>
      <c r="V9" s="8"/>
      <c r="W9" s="8"/>
      <c r="X9" s="8"/>
      <c r="Y9" s="8"/>
      <c r="Z9" s="8"/>
      <c r="AA9" s="8"/>
      <c r="AB9" s="8"/>
      <c r="AC9" s="8"/>
    </row>
    <row r="10" spans="1:29" ht="12.3">
      <c r="A10" s="58"/>
      <c r="B10" s="50">
        <v>7</v>
      </c>
      <c r="C10" s="16" t="s">
        <v>81</v>
      </c>
      <c r="D10" s="17">
        <v>2.2499999999999999E-2</v>
      </c>
      <c r="E10" s="43">
        <f t="shared" si="0"/>
        <v>0.17564225762668123</v>
      </c>
      <c r="F10" s="63">
        <f t="shared" si="1"/>
        <v>17.564225762668123</v>
      </c>
      <c r="G10" s="33">
        <f t="shared" si="2"/>
        <v>179.68202955209489</v>
      </c>
      <c r="H10" s="16"/>
      <c r="I10" s="8"/>
      <c r="J10" s="8" t="s">
        <v>571</v>
      </c>
      <c r="K10" s="8"/>
      <c r="L10" s="8"/>
      <c r="M10" s="8"/>
      <c r="N10" s="8"/>
      <c r="O10" s="8"/>
      <c r="P10" s="8"/>
      <c r="Q10" s="8"/>
      <c r="R10" s="8"/>
      <c r="S10" s="8"/>
      <c r="T10" s="8"/>
      <c r="U10" s="8"/>
      <c r="V10" s="8"/>
      <c r="W10" s="8"/>
      <c r="X10" s="8"/>
      <c r="Y10" s="8"/>
      <c r="Z10" s="8"/>
      <c r="AA10" s="8"/>
      <c r="AB10" s="8"/>
      <c r="AC10" s="8"/>
    </row>
    <row r="11" spans="1:29" ht="12.3">
      <c r="A11" s="58"/>
      <c r="B11" s="50">
        <v>8</v>
      </c>
      <c r="C11" s="16" t="s">
        <v>82</v>
      </c>
      <c r="D11" s="17">
        <v>4.4999999999999998E-2</v>
      </c>
      <c r="E11" s="43">
        <f t="shared" si="0"/>
        <v>0.22008882071029764</v>
      </c>
      <c r="F11" s="63">
        <f t="shared" si="1"/>
        <v>22.008882071029763</v>
      </c>
      <c r="G11" s="33">
        <f t="shared" si="2"/>
        <v>225.1508635866345</v>
      </c>
      <c r="H11" s="16"/>
      <c r="I11" s="8"/>
      <c r="J11" s="8" t="s">
        <v>572</v>
      </c>
      <c r="K11" s="8"/>
      <c r="L11" s="8"/>
      <c r="M11" s="8"/>
      <c r="N11" s="8"/>
      <c r="O11" s="8"/>
      <c r="P11" s="8"/>
      <c r="Q11" s="8"/>
      <c r="R11" s="8"/>
      <c r="S11" s="8"/>
      <c r="T11" s="8"/>
      <c r="U11" s="8"/>
      <c r="V11" s="8"/>
      <c r="W11" s="8"/>
      <c r="X11" s="8"/>
      <c r="Y11" s="8"/>
      <c r="Z11" s="8"/>
      <c r="AA11" s="8"/>
      <c r="AB11" s="8"/>
      <c r="AC11" s="8"/>
    </row>
    <row r="12" spans="1:29" ht="12.3">
      <c r="A12" s="58"/>
      <c r="B12" s="50">
        <v>9</v>
      </c>
      <c r="C12" s="16" t="s">
        <v>83</v>
      </c>
      <c r="D12" s="17">
        <v>0.09</v>
      </c>
      <c r="E12" s="43">
        <f t="shared" si="0"/>
        <v>0.27363380365816414</v>
      </c>
      <c r="F12" s="63">
        <f t="shared" si="1"/>
        <v>27.363380365816415</v>
      </c>
      <c r="G12" s="33">
        <f t="shared" si="2"/>
        <v>279.9273811423019</v>
      </c>
      <c r="H12" s="16"/>
      <c r="I12" s="8"/>
      <c r="J12" s="8"/>
      <c r="K12" s="8"/>
      <c r="L12" s="8"/>
      <c r="M12" s="8"/>
      <c r="N12" s="8"/>
      <c r="O12" s="8"/>
      <c r="P12" s="8"/>
      <c r="Q12" s="8"/>
      <c r="R12" s="8"/>
      <c r="S12" s="8"/>
      <c r="T12" s="8"/>
      <c r="U12" s="8"/>
      <c r="V12" s="8"/>
      <c r="W12" s="8"/>
      <c r="X12" s="8"/>
      <c r="Y12" s="8"/>
      <c r="Z12" s="8"/>
      <c r="AA12" s="8"/>
      <c r="AB12" s="8"/>
      <c r="AC12" s="8"/>
    </row>
    <row r="13" spans="1:29" ht="12.3">
      <c r="A13" s="58"/>
      <c r="B13" s="50">
        <v>10</v>
      </c>
      <c r="C13" s="16" t="s">
        <v>84</v>
      </c>
      <c r="D13" s="69">
        <v>0.12727922061357799</v>
      </c>
      <c r="E13" s="43">
        <f t="shared" si="0"/>
        <v>0.30288923761549519</v>
      </c>
      <c r="F13" s="63">
        <f t="shared" si="1"/>
        <v>30.288923761549519</v>
      </c>
      <c r="G13" s="33">
        <f t="shared" si="2"/>
        <v>309.85569008065158</v>
      </c>
      <c r="H13" s="16"/>
      <c r="I13" s="8"/>
      <c r="J13" s="8" t="s">
        <v>573</v>
      </c>
      <c r="K13" s="8"/>
      <c r="L13" s="8"/>
      <c r="M13" s="8"/>
      <c r="N13" s="8"/>
      <c r="O13" s="8"/>
      <c r="P13" s="8"/>
      <c r="Q13" s="8"/>
      <c r="R13" s="8"/>
      <c r="S13" s="8"/>
      <c r="T13" s="8"/>
      <c r="U13" s="8"/>
      <c r="V13" s="8"/>
      <c r="W13" s="8"/>
      <c r="X13" s="8"/>
      <c r="Y13" s="8"/>
      <c r="Z13" s="8"/>
      <c r="AA13" s="8"/>
      <c r="AB13" s="8"/>
      <c r="AC13" s="8"/>
    </row>
    <row r="14" spans="1:29" ht="14.4">
      <c r="A14" s="58"/>
      <c r="B14" s="50">
        <v>11</v>
      </c>
      <c r="C14" s="43" t="s">
        <v>85</v>
      </c>
      <c r="D14" s="69">
        <v>0.16794593847662501</v>
      </c>
      <c r="E14" s="43">
        <f t="shared" si="0"/>
        <v>0.32716374846733259</v>
      </c>
      <c r="F14" s="103">
        <f t="shared" si="1"/>
        <v>32.71637484673326</v>
      </c>
      <c r="G14" s="72">
        <f t="shared" si="2"/>
        <v>334.68851468208123</v>
      </c>
      <c r="H14" s="16"/>
      <c r="I14" s="8"/>
      <c r="J14" s="8" t="s">
        <v>574</v>
      </c>
      <c r="K14" s="8"/>
      <c r="L14" s="8"/>
      <c r="M14" s="8"/>
      <c r="N14" s="8"/>
      <c r="O14" s="8"/>
      <c r="P14" s="8"/>
      <c r="Q14" s="8"/>
      <c r="R14" s="8"/>
      <c r="S14" s="8"/>
      <c r="T14" s="8"/>
      <c r="U14" s="8"/>
      <c r="V14" s="8"/>
      <c r="W14" s="8"/>
      <c r="X14" s="8"/>
      <c r="Y14" s="8"/>
      <c r="Z14" s="8"/>
      <c r="AA14" s="8"/>
      <c r="AB14" s="8"/>
      <c r="AC14" s="8"/>
    </row>
    <row r="15" spans="1:29" ht="12.3">
      <c r="A15" s="58"/>
      <c r="B15" s="50">
        <v>12</v>
      </c>
      <c r="C15" s="16" t="s">
        <v>86</v>
      </c>
      <c r="D15" s="17">
        <v>0.18</v>
      </c>
      <c r="E15" s="43">
        <f t="shared" si="0"/>
        <v>0.33333291202599186</v>
      </c>
      <c r="F15" s="63">
        <f t="shared" si="1"/>
        <v>33.333291202599185</v>
      </c>
      <c r="G15" s="33">
        <f t="shared" si="2"/>
        <v>340.99956900258968</v>
      </c>
      <c r="H15" s="16"/>
      <c r="I15" s="8"/>
      <c r="J15" s="8" t="s">
        <v>575</v>
      </c>
      <c r="K15" s="8"/>
      <c r="L15" s="8"/>
      <c r="M15" s="8"/>
      <c r="N15" s="8"/>
      <c r="O15" s="8"/>
      <c r="P15" s="8"/>
      <c r="Q15" s="8"/>
      <c r="R15" s="8"/>
      <c r="S15" s="8"/>
      <c r="T15" s="8"/>
      <c r="U15" s="8"/>
      <c r="V15" s="8"/>
      <c r="W15" s="8"/>
      <c r="X15" s="8"/>
      <c r="Y15" s="8"/>
      <c r="Z15" s="8"/>
      <c r="AA15" s="8"/>
      <c r="AB15" s="8"/>
      <c r="AC15" s="8"/>
    </row>
    <row r="16" spans="1:29" ht="14.4">
      <c r="A16" s="58"/>
      <c r="B16" s="50">
        <v>13</v>
      </c>
      <c r="C16" s="43" t="s">
        <v>87</v>
      </c>
      <c r="D16" s="69">
        <v>0.206765703899466</v>
      </c>
      <c r="E16" s="43">
        <f t="shared" si="0"/>
        <v>0.34577674589909208</v>
      </c>
      <c r="F16" s="103">
        <f t="shared" si="1"/>
        <v>34.577674589909208</v>
      </c>
      <c r="G16" s="72">
        <f t="shared" si="2"/>
        <v>353.72961105477117</v>
      </c>
      <c r="H16" s="16"/>
      <c r="I16" s="8"/>
      <c r="J16" s="8" t="s">
        <v>576</v>
      </c>
      <c r="K16" s="8"/>
      <c r="L16" s="8"/>
      <c r="M16" s="8"/>
      <c r="N16" s="8"/>
      <c r="O16" s="8"/>
      <c r="P16" s="8"/>
      <c r="Q16" s="8"/>
      <c r="R16" s="8"/>
      <c r="S16" s="8"/>
      <c r="T16" s="8"/>
      <c r="U16" s="8"/>
      <c r="V16" s="8"/>
      <c r="W16" s="8"/>
      <c r="X16" s="8"/>
      <c r="Y16" s="8"/>
      <c r="Z16" s="8"/>
      <c r="AA16" s="8"/>
      <c r="AB16" s="8"/>
      <c r="AC16" s="8"/>
    </row>
    <row r="17" spans="1:29" ht="12.3">
      <c r="A17" s="58"/>
      <c r="B17" s="50">
        <v>14</v>
      </c>
      <c r="C17" s="16" t="s">
        <v>88</v>
      </c>
      <c r="D17" s="17">
        <f>0.18*2^0.5</f>
        <v>0.2545584412271571</v>
      </c>
      <c r="E17" s="43">
        <f t="shared" si="0"/>
        <v>0.36467729590596776</v>
      </c>
      <c r="F17" s="63">
        <f t="shared" si="1"/>
        <v>36.467729590596775</v>
      </c>
      <c r="G17" s="33">
        <f t="shared" si="2"/>
        <v>373.06487371180503</v>
      </c>
      <c r="H17" s="16"/>
      <c r="I17" s="8"/>
      <c r="J17" s="8" t="s">
        <v>577</v>
      </c>
      <c r="K17" s="8"/>
      <c r="L17" s="8"/>
      <c r="M17" s="8"/>
      <c r="N17" s="8"/>
      <c r="O17" s="8"/>
      <c r="P17" s="8"/>
      <c r="Q17" s="8"/>
      <c r="R17" s="8"/>
      <c r="S17" s="8"/>
      <c r="T17" s="8"/>
      <c r="U17" s="8"/>
      <c r="V17" s="8"/>
      <c r="W17" s="8"/>
      <c r="X17" s="8"/>
      <c r="Y17" s="8"/>
      <c r="Z17" s="8"/>
      <c r="AA17" s="8"/>
      <c r="AB17" s="8"/>
      <c r="AC17" s="8"/>
    </row>
    <row r="18" spans="1:29" ht="12.3">
      <c r="A18" s="58"/>
      <c r="B18" s="50">
        <v>15</v>
      </c>
      <c r="C18" s="16" t="s">
        <v>89</v>
      </c>
      <c r="D18" s="17">
        <v>0.36</v>
      </c>
      <c r="E18" s="43">
        <f t="shared" si="0"/>
        <v>0.39669172784038137</v>
      </c>
      <c r="F18" s="63">
        <f t="shared" si="1"/>
        <v>39.669172784038139</v>
      </c>
      <c r="G18" s="33">
        <f t="shared" si="2"/>
        <v>405.81563758071013</v>
      </c>
      <c r="H18" s="16"/>
      <c r="I18" s="8"/>
      <c r="J18" s="8"/>
      <c r="K18" s="8"/>
      <c r="L18" s="8"/>
      <c r="M18" s="8"/>
      <c r="N18" s="8"/>
      <c r="O18" s="8"/>
      <c r="P18" s="8"/>
      <c r="Q18" s="8"/>
      <c r="R18" s="8"/>
      <c r="S18" s="8"/>
      <c r="T18" s="8"/>
      <c r="U18" s="8"/>
      <c r="V18" s="8"/>
      <c r="W18" s="8"/>
      <c r="X18" s="8"/>
      <c r="Y18" s="8"/>
      <c r="Z18" s="8"/>
      <c r="AA18" s="8"/>
      <c r="AB18" s="8"/>
      <c r="AC18" s="8"/>
    </row>
    <row r="19" spans="1:29" ht="12.3">
      <c r="A19" s="58"/>
      <c r="B19" s="50">
        <v>16</v>
      </c>
      <c r="C19" s="16" t="s">
        <v>90</v>
      </c>
      <c r="D19" s="17">
        <v>0.72</v>
      </c>
      <c r="E19" s="43">
        <f t="shared" si="0"/>
        <v>0.46206046794678785</v>
      </c>
      <c r="F19" s="63">
        <f t="shared" si="1"/>
        <v>46.206046794678784</v>
      </c>
      <c r="G19" s="33">
        <f t="shared" si="2"/>
        <v>472.68785870956395</v>
      </c>
      <c r="H19" s="16"/>
      <c r="I19" s="8"/>
      <c r="J19" s="8" t="s">
        <v>578</v>
      </c>
      <c r="K19" s="8"/>
      <c r="L19" s="8"/>
      <c r="M19" s="8"/>
      <c r="N19" s="8"/>
      <c r="O19" s="8"/>
      <c r="P19" s="8"/>
      <c r="Q19" s="8"/>
      <c r="R19" s="8"/>
      <c r="S19" s="8"/>
      <c r="T19" s="8"/>
      <c r="U19" s="8"/>
      <c r="V19" s="8"/>
      <c r="W19" s="8"/>
      <c r="X19" s="8"/>
      <c r="Y19" s="8"/>
      <c r="Z19" s="8"/>
      <c r="AA19" s="8"/>
      <c r="AB19" s="8"/>
      <c r="AC19" s="8"/>
    </row>
    <row r="20" spans="1:29" ht="12.3">
      <c r="A20" s="58"/>
      <c r="B20" s="82">
        <v>17</v>
      </c>
      <c r="C20" s="73" t="s">
        <v>91</v>
      </c>
      <c r="D20" s="74">
        <v>0.9</v>
      </c>
      <c r="E20" s="43">
        <f t="shared" si="0"/>
        <v>0.4833605283967578</v>
      </c>
      <c r="F20" s="104">
        <f t="shared" si="1"/>
        <v>48.33605283967578</v>
      </c>
      <c r="G20" s="77">
        <f t="shared" si="2"/>
        <v>494.47782054988323</v>
      </c>
      <c r="H20" s="73" t="s">
        <v>205</v>
      </c>
      <c r="I20" s="8"/>
      <c r="J20" s="8" t="s">
        <v>579</v>
      </c>
      <c r="K20" s="8"/>
      <c r="L20" s="8"/>
      <c r="M20" s="8"/>
      <c r="N20" s="8"/>
      <c r="O20" s="8"/>
      <c r="P20" s="8"/>
      <c r="Q20" s="8"/>
      <c r="R20" s="8"/>
      <c r="S20" s="8"/>
      <c r="T20" s="8"/>
      <c r="U20" s="8"/>
      <c r="V20" s="8"/>
      <c r="W20" s="8"/>
      <c r="X20" s="8"/>
      <c r="Y20" s="8"/>
      <c r="Z20" s="8"/>
      <c r="AA20" s="8"/>
      <c r="AB20" s="8"/>
      <c r="AC20" s="8"/>
    </row>
    <row r="21" spans="1:29" ht="12.3">
      <c r="A21" s="58"/>
      <c r="B21" s="50">
        <v>18</v>
      </c>
      <c r="C21" s="16" t="s">
        <v>92</v>
      </c>
      <c r="D21" s="17">
        <v>1.44</v>
      </c>
      <c r="E21" s="43">
        <f t="shared" si="0"/>
        <v>0.52848463349279107</v>
      </c>
      <c r="F21" s="63">
        <f t="shared" si="1"/>
        <v>52.848463349279108</v>
      </c>
      <c r="G21" s="33">
        <f t="shared" si="2"/>
        <v>540.63978006312527</v>
      </c>
      <c r="H21" s="16"/>
      <c r="I21" s="8"/>
      <c r="J21" s="8" t="s">
        <v>580</v>
      </c>
      <c r="K21" s="8"/>
      <c r="L21" s="8"/>
      <c r="M21" s="8"/>
      <c r="N21" s="8"/>
      <c r="O21" s="8"/>
      <c r="P21" s="8"/>
      <c r="Q21" s="8"/>
      <c r="R21" s="8"/>
      <c r="S21" s="8"/>
      <c r="T21" s="8"/>
      <c r="U21" s="8"/>
      <c r="V21" s="8"/>
      <c r="W21" s="8"/>
      <c r="X21" s="8"/>
      <c r="Y21" s="8"/>
      <c r="Z21" s="8"/>
      <c r="AA21" s="8"/>
      <c r="AB21" s="8"/>
      <c r="AC21" s="8"/>
    </row>
    <row r="22" spans="1:29" ht="12.3">
      <c r="A22" s="58"/>
      <c r="B22" s="50">
        <v>19</v>
      </c>
      <c r="C22" s="16" t="s">
        <v>93</v>
      </c>
      <c r="D22" s="17">
        <v>2.88</v>
      </c>
      <c r="E22" s="43">
        <f t="shared" si="0"/>
        <v>0.59544990025798716</v>
      </c>
      <c r="F22" s="63">
        <f t="shared" si="1"/>
        <v>59.544990025798718</v>
      </c>
      <c r="G22" s="33">
        <f t="shared" si="2"/>
        <v>609.14524796392084</v>
      </c>
      <c r="H22" s="16"/>
      <c r="I22" s="8"/>
      <c r="J22" s="8" t="s">
        <v>581</v>
      </c>
      <c r="K22" s="8"/>
      <c r="L22" s="8"/>
      <c r="M22" s="8"/>
      <c r="N22" s="8"/>
      <c r="O22" s="8"/>
      <c r="P22" s="8"/>
      <c r="Q22" s="8"/>
      <c r="R22" s="8"/>
      <c r="S22" s="8"/>
      <c r="T22" s="8"/>
      <c r="U22" s="8"/>
      <c r="V22" s="8"/>
      <c r="W22" s="8"/>
      <c r="X22" s="8"/>
      <c r="Y22" s="8"/>
      <c r="Z22" s="8"/>
      <c r="AA22" s="8"/>
      <c r="AB22" s="8"/>
      <c r="AC22" s="8"/>
    </row>
    <row r="23" spans="1:29" ht="12.3">
      <c r="A23" s="58"/>
      <c r="B23" s="50">
        <v>20</v>
      </c>
      <c r="C23" s="16" t="s">
        <v>94</v>
      </c>
      <c r="D23" s="17">
        <v>5.76</v>
      </c>
      <c r="E23" s="43">
        <f t="shared" si="0"/>
        <v>0.66268916792012433</v>
      </c>
      <c r="F23" s="63">
        <f t="shared" si="1"/>
        <v>66.268916792012433</v>
      </c>
      <c r="G23" s="33">
        <f t="shared" si="2"/>
        <v>677.9310187822872</v>
      </c>
      <c r="H23" s="16" t="s">
        <v>582</v>
      </c>
      <c r="I23" s="8"/>
      <c r="J23" s="8" t="s">
        <v>583</v>
      </c>
      <c r="K23" s="8"/>
      <c r="L23" s="8"/>
      <c r="M23" s="8"/>
      <c r="N23" s="8"/>
      <c r="O23" s="8"/>
      <c r="P23" s="8"/>
      <c r="Q23" s="8"/>
      <c r="R23" s="8"/>
      <c r="S23" s="8"/>
      <c r="T23" s="8"/>
      <c r="U23" s="8"/>
      <c r="V23" s="8"/>
      <c r="W23" s="8"/>
      <c r="X23" s="8"/>
      <c r="Y23" s="8"/>
      <c r="Z23" s="8"/>
      <c r="AA23" s="8"/>
      <c r="AB23" s="8"/>
      <c r="AC23" s="8"/>
    </row>
    <row r="24" spans="1:29" ht="12.3">
      <c r="A24" s="58"/>
      <c r="B24" s="50">
        <v>21</v>
      </c>
      <c r="C24" s="16" t="s">
        <v>95</v>
      </c>
      <c r="D24" s="17">
        <v>11.52</v>
      </c>
      <c r="E24" s="43">
        <f t="shared" si="0"/>
        <v>0.73006631193884908</v>
      </c>
      <c r="F24" s="63">
        <f t="shared" si="1"/>
        <v>73.006631193884914</v>
      </c>
      <c r="G24" s="33">
        <f t="shared" si="2"/>
        <v>746.85783711344266</v>
      </c>
      <c r="H24" s="16" t="s">
        <v>584</v>
      </c>
      <c r="I24" s="8"/>
      <c r="J24" s="8" t="s">
        <v>585</v>
      </c>
      <c r="K24" s="8"/>
      <c r="L24" s="8"/>
      <c r="M24" s="8"/>
      <c r="N24" s="8"/>
      <c r="O24" s="8"/>
      <c r="P24" s="8"/>
      <c r="Q24" s="8"/>
      <c r="R24" s="8"/>
      <c r="S24" s="8"/>
      <c r="T24" s="8"/>
      <c r="U24" s="8"/>
      <c r="V24" s="8"/>
      <c r="W24" s="8"/>
      <c r="X24" s="8"/>
      <c r="Y24" s="8"/>
      <c r="Z24" s="8"/>
      <c r="AA24" s="8"/>
      <c r="AB24" s="8"/>
      <c r="AC24" s="8"/>
    </row>
    <row r="25" spans="1:29" ht="24.6">
      <c r="A25" s="58"/>
      <c r="B25" s="50">
        <v>22</v>
      </c>
      <c r="C25" s="16" t="s">
        <v>96</v>
      </c>
      <c r="D25" s="17">
        <v>23.04</v>
      </c>
      <c r="E25" s="43">
        <f t="shared" si="0"/>
        <v>0.79751261480849578</v>
      </c>
      <c r="F25" s="63">
        <f t="shared" si="1"/>
        <v>79.751261480849578</v>
      </c>
      <c r="G25" s="33">
        <f t="shared" si="2"/>
        <v>815.85540494909117</v>
      </c>
      <c r="H25" s="102" t="s">
        <v>586</v>
      </c>
      <c r="I25" s="8"/>
      <c r="J25" s="8" t="s">
        <v>587</v>
      </c>
      <c r="K25" s="8"/>
      <c r="L25" s="8"/>
      <c r="M25" s="8"/>
      <c r="N25" s="8"/>
      <c r="O25" s="8"/>
      <c r="P25" s="8"/>
      <c r="Q25" s="8"/>
      <c r="R25" s="8"/>
      <c r="S25" s="8"/>
      <c r="T25" s="8"/>
      <c r="U25" s="8"/>
      <c r="V25" s="8"/>
      <c r="W25" s="8"/>
      <c r="X25" s="8"/>
      <c r="Y25" s="8"/>
      <c r="Z25" s="8"/>
      <c r="AA25" s="8"/>
      <c r="AB25" s="8"/>
      <c r="AC25" s="8"/>
    </row>
    <row r="26" spans="1:29" ht="12.3">
      <c r="A26" s="58"/>
      <c r="B26" s="50">
        <v>23</v>
      </c>
      <c r="C26" s="16" t="s">
        <v>97</v>
      </c>
      <c r="D26" s="17">
        <v>46.08</v>
      </c>
      <c r="E26" s="43">
        <f t="shared" si="0"/>
        <v>0.86499355248552801</v>
      </c>
      <c r="F26" s="63">
        <f t="shared" si="1"/>
        <v>86.499355248552803</v>
      </c>
      <c r="G26" s="33">
        <f t="shared" si="2"/>
        <v>884.88840419269513</v>
      </c>
      <c r="H26" s="16"/>
      <c r="I26" s="8"/>
      <c r="J26" s="8"/>
      <c r="K26" s="8"/>
      <c r="L26" s="8"/>
      <c r="M26" s="8"/>
      <c r="N26" s="8"/>
      <c r="O26" s="8"/>
      <c r="P26" s="8"/>
      <c r="Q26" s="8"/>
      <c r="R26" s="8"/>
      <c r="S26" s="8"/>
      <c r="T26" s="8"/>
      <c r="U26" s="8"/>
      <c r="V26" s="8"/>
      <c r="W26" s="8"/>
      <c r="X26" s="8"/>
      <c r="Y26" s="8"/>
      <c r="Z26" s="8"/>
      <c r="AA26" s="8"/>
      <c r="AB26" s="8"/>
      <c r="AC26" s="8"/>
    </row>
    <row r="27" spans="1:29" ht="12.3">
      <c r="A27" s="58"/>
      <c r="B27" s="69">
        <v>24</v>
      </c>
      <c r="C27" s="43" t="s">
        <v>98</v>
      </c>
      <c r="D27" s="5">
        <f>0.18*2^9</f>
        <v>92.16</v>
      </c>
      <c r="E27" s="43">
        <f t="shared" si="0"/>
        <v>0.93249182143856968</v>
      </c>
      <c r="F27" s="103">
        <f t="shared" si="1"/>
        <v>93.24918214385697</v>
      </c>
      <c r="G27" s="105">
        <f t="shared" si="2"/>
        <v>953.93913333165676</v>
      </c>
      <c r="H27" s="43"/>
      <c r="I27" s="8"/>
      <c r="J27" s="8"/>
      <c r="K27" s="8"/>
      <c r="L27" s="8"/>
      <c r="M27" s="8"/>
      <c r="N27" s="8"/>
      <c r="O27" s="8"/>
      <c r="P27" s="8"/>
      <c r="Q27" s="8"/>
      <c r="R27" s="8"/>
      <c r="S27" s="8"/>
      <c r="T27" s="8"/>
      <c r="U27" s="8"/>
      <c r="V27" s="8"/>
      <c r="W27" s="8"/>
      <c r="X27" s="8"/>
      <c r="Y27" s="8"/>
      <c r="Z27" s="8"/>
      <c r="AA27" s="8"/>
      <c r="AB27" s="8"/>
      <c r="AC27" s="8"/>
    </row>
    <row r="28" spans="1:29" ht="12.3">
      <c r="A28" s="106"/>
      <c r="B28" s="50">
        <v>25</v>
      </c>
      <c r="C28" s="16" t="s">
        <v>588</v>
      </c>
      <c r="D28" s="107">
        <f>0.18*2^10</f>
        <v>184.32</v>
      </c>
      <c r="E28" s="43">
        <f t="shared" si="0"/>
        <v>0.9999987595010571</v>
      </c>
      <c r="F28" s="63">
        <f t="shared" si="1"/>
        <v>99.999875950105704</v>
      </c>
      <c r="G28" s="33">
        <f t="shared" si="2"/>
        <v>1022.9987309695814</v>
      </c>
      <c r="H28" s="107"/>
      <c r="I28" s="106"/>
      <c r="J28" s="106"/>
      <c r="K28" s="106"/>
      <c r="L28" s="106"/>
      <c r="M28" s="106"/>
      <c r="N28" s="106"/>
      <c r="O28" s="106"/>
      <c r="P28" s="106"/>
      <c r="Q28" s="106"/>
      <c r="R28" s="106"/>
      <c r="S28" s="106"/>
      <c r="T28" s="106"/>
      <c r="U28" s="106"/>
      <c r="V28" s="106"/>
      <c r="W28" s="106"/>
      <c r="X28" s="106"/>
      <c r="Y28" s="106"/>
      <c r="Z28" s="106"/>
      <c r="AA28" s="106"/>
      <c r="AB28" s="106"/>
      <c r="AC28" s="106"/>
    </row>
    <row r="29" spans="1:29" ht="12.3">
      <c r="A29" s="81"/>
      <c r="B29" s="81"/>
      <c r="C29" s="81"/>
      <c r="D29" s="81"/>
      <c r="E29" s="108"/>
      <c r="F29" s="81"/>
      <c r="G29" s="81"/>
      <c r="H29" s="81"/>
      <c r="I29" s="81"/>
      <c r="J29" s="81"/>
      <c r="K29" s="81"/>
      <c r="L29" s="81"/>
      <c r="M29" s="81"/>
      <c r="N29" s="81"/>
      <c r="O29" s="81"/>
      <c r="P29" s="81"/>
      <c r="Q29" s="81"/>
      <c r="R29" s="81"/>
      <c r="S29" s="81"/>
      <c r="T29" s="81"/>
      <c r="U29" s="81"/>
      <c r="V29" s="81"/>
      <c r="W29" s="81"/>
      <c r="X29" s="81"/>
      <c r="Y29" s="81"/>
      <c r="Z29" s="81"/>
      <c r="AA29" s="81"/>
      <c r="AB29" s="81"/>
      <c r="AC29" s="81"/>
    </row>
    <row r="30" spans="1:29" ht="12.3">
      <c r="A30" s="8"/>
      <c r="B30" s="43"/>
      <c r="C30" s="12" t="s">
        <v>564</v>
      </c>
      <c r="D30" s="135" t="s">
        <v>142</v>
      </c>
      <c r="E30" s="133"/>
      <c r="F30" s="133"/>
      <c r="G30" s="134"/>
      <c r="H30" s="41" t="s">
        <v>228</v>
      </c>
      <c r="I30" s="8"/>
      <c r="J30" s="8"/>
      <c r="K30" s="8"/>
      <c r="L30" s="8"/>
      <c r="M30" s="8"/>
      <c r="N30" s="8"/>
      <c r="O30" s="8"/>
      <c r="P30" s="8"/>
      <c r="Q30" s="8"/>
      <c r="R30" s="8"/>
      <c r="S30" s="8"/>
      <c r="T30" s="8"/>
      <c r="U30" s="8"/>
      <c r="V30" s="8"/>
      <c r="W30" s="8"/>
      <c r="X30" s="8"/>
      <c r="Y30" s="8"/>
      <c r="Z30" s="8"/>
      <c r="AA30" s="8"/>
      <c r="AB30" s="8"/>
      <c r="AC30" s="8"/>
    </row>
    <row r="31" spans="1:29" ht="36.9">
      <c r="A31" s="8"/>
      <c r="B31" s="41" t="s">
        <v>58</v>
      </c>
      <c r="C31" s="41" t="s">
        <v>59</v>
      </c>
      <c r="D31" s="41" t="s">
        <v>143</v>
      </c>
      <c r="E31" s="83" t="s">
        <v>144</v>
      </c>
      <c r="F31" s="83" t="s">
        <v>145</v>
      </c>
      <c r="G31" s="83" t="s">
        <v>146</v>
      </c>
      <c r="H31" s="43"/>
      <c r="I31" s="8"/>
      <c r="J31" s="8"/>
      <c r="K31" s="8"/>
      <c r="L31" s="8"/>
      <c r="M31" s="8"/>
      <c r="N31" s="8"/>
      <c r="O31" s="8"/>
      <c r="P31" s="8"/>
      <c r="Q31" s="8"/>
      <c r="R31" s="8"/>
      <c r="S31" s="8"/>
      <c r="T31" s="8"/>
      <c r="U31" s="8"/>
      <c r="V31" s="8"/>
      <c r="W31" s="8"/>
      <c r="X31" s="8"/>
      <c r="Y31" s="8"/>
      <c r="Z31" s="8"/>
      <c r="AA31" s="8"/>
      <c r="AB31" s="8"/>
      <c r="AC31" s="8"/>
    </row>
    <row r="32" spans="1:29" ht="14.4">
      <c r="A32" s="58"/>
      <c r="B32" s="69">
        <v>1</v>
      </c>
      <c r="C32" s="43" t="s">
        <v>229</v>
      </c>
      <c r="D32" s="69">
        <v>7.0312499999999997E-4</v>
      </c>
      <c r="E32" s="43">
        <f t="shared" ref="E32:E212" si="3">0.224282*LOG10(((D32+0.01)*155.975327)+1)</f>
        <v>9.5637762264851864E-2</v>
      </c>
      <c r="F32" s="71">
        <f t="shared" ref="F32:F212" si="4">E32*100</f>
        <v>9.5637762264851869</v>
      </c>
      <c r="G32" s="84">
        <f t="shared" ref="G32:G212" si="5">E32*1023</f>
        <v>97.837430796943451</v>
      </c>
      <c r="H32" s="43"/>
      <c r="I32" s="8"/>
      <c r="J32" s="8"/>
      <c r="K32" s="8"/>
      <c r="L32" s="8"/>
      <c r="M32" s="8"/>
      <c r="N32" s="8"/>
      <c r="O32" s="8"/>
      <c r="P32" s="8"/>
      <c r="Q32" s="8"/>
      <c r="R32" s="8"/>
      <c r="S32" s="8"/>
      <c r="T32" s="8"/>
      <c r="U32" s="8"/>
      <c r="V32" s="8"/>
      <c r="W32" s="8"/>
      <c r="X32" s="8"/>
      <c r="Y32" s="8"/>
      <c r="Z32" s="8"/>
      <c r="AA32" s="8"/>
      <c r="AB32" s="8"/>
      <c r="AC32" s="8"/>
    </row>
    <row r="33" spans="1:29" ht="14.4">
      <c r="A33" s="58"/>
      <c r="B33" s="69">
        <v>2</v>
      </c>
      <c r="C33" s="43" t="s">
        <v>230</v>
      </c>
      <c r="D33" s="69">
        <v>7.5359071584583004E-4</v>
      </c>
      <c r="E33" s="43">
        <f t="shared" si="3"/>
        <v>9.5924558921719832E-2</v>
      </c>
      <c r="F33" s="71">
        <f t="shared" si="4"/>
        <v>9.5924558921719836</v>
      </c>
      <c r="G33" s="84">
        <f t="shared" si="5"/>
        <v>98.130823776919385</v>
      </c>
      <c r="H33" s="43"/>
      <c r="I33" s="8"/>
      <c r="J33" s="8"/>
      <c r="K33" s="8"/>
      <c r="L33" s="8"/>
      <c r="M33" s="8"/>
      <c r="N33" s="8"/>
      <c r="O33" s="8"/>
      <c r="P33" s="8"/>
      <c r="Q33" s="8"/>
      <c r="R33" s="8"/>
      <c r="S33" s="8"/>
      <c r="T33" s="8"/>
      <c r="U33" s="8"/>
      <c r="V33" s="8"/>
      <c r="W33" s="8"/>
      <c r="X33" s="8"/>
      <c r="Y33" s="8"/>
      <c r="Z33" s="8"/>
      <c r="AA33" s="8"/>
      <c r="AB33" s="8"/>
      <c r="AC33" s="8"/>
    </row>
    <row r="34" spans="1:29" ht="14.4">
      <c r="A34" s="58"/>
      <c r="B34" s="69">
        <v>3</v>
      </c>
      <c r="C34" s="43" t="s">
        <v>231</v>
      </c>
      <c r="D34" s="69">
        <v>8.0767853085729003E-4</v>
      </c>
      <c r="E34" s="43">
        <f t="shared" si="3"/>
        <v>9.6231005321570806E-2</v>
      </c>
      <c r="F34" s="71">
        <f t="shared" si="4"/>
        <v>9.6231005321570802</v>
      </c>
      <c r="G34" s="84">
        <f t="shared" si="5"/>
        <v>98.444318443966935</v>
      </c>
      <c r="H34" s="43"/>
      <c r="I34" s="8"/>
      <c r="J34" s="8"/>
      <c r="K34" s="8"/>
      <c r="L34" s="8"/>
      <c r="M34" s="8"/>
      <c r="N34" s="8"/>
      <c r="O34" s="8"/>
      <c r="P34" s="8"/>
      <c r="Q34" s="8"/>
      <c r="R34" s="8"/>
      <c r="S34" s="8"/>
      <c r="T34" s="8"/>
      <c r="U34" s="8"/>
      <c r="V34" s="8"/>
      <c r="W34" s="8"/>
      <c r="X34" s="8"/>
      <c r="Y34" s="8"/>
      <c r="Z34" s="8"/>
      <c r="AA34" s="8"/>
      <c r="AB34" s="8"/>
      <c r="AC34" s="8"/>
    </row>
    <row r="35" spans="1:29" ht="14.4">
      <c r="A35" s="58"/>
      <c r="B35" s="69">
        <v>4</v>
      </c>
      <c r="C35" s="43" t="s">
        <v>232</v>
      </c>
      <c r="D35" s="69">
        <v>8.6564841563314401E-4</v>
      </c>
      <c r="E35" s="43">
        <f t="shared" si="3"/>
        <v>9.6558379558035728E-2</v>
      </c>
      <c r="F35" s="71">
        <f t="shared" si="4"/>
        <v>9.6558379558035732</v>
      </c>
      <c r="G35" s="84">
        <f t="shared" si="5"/>
        <v>98.779222287870553</v>
      </c>
      <c r="H35" s="43"/>
      <c r="I35" s="8"/>
      <c r="J35" s="8"/>
      <c r="K35" s="8"/>
      <c r="L35" s="8"/>
      <c r="M35" s="8"/>
      <c r="N35" s="8"/>
      <c r="O35" s="8"/>
      <c r="P35" s="8"/>
      <c r="Q35" s="8"/>
      <c r="R35" s="8"/>
      <c r="S35" s="8"/>
      <c r="T35" s="8"/>
      <c r="U35" s="8"/>
      <c r="V35" s="8"/>
      <c r="W35" s="8"/>
      <c r="X35" s="8"/>
      <c r="Y35" s="8"/>
      <c r="Z35" s="8"/>
      <c r="AA35" s="8"/>
      <c r="AB35" s="8"/>
      <c r="AC35" s="8"/>
    </row>
    <row r="36" spans="1:29" ht="14.4">
      <c r="A36" s="58"/>
      <c r="B36" s="69">
        <v>5</v>
      </c>
      <c r="C36" s="43" t="s">
        <v>233</v>
      </c>
      <c r="D36" s="69">
        <v>9.2777899976219098E-4</v>
      </c>
      <c r="E36" s="43">
        <f t="shared" si="3"/>
        <v>9.6908033272600599E-2</v>
      </c>
      <c r="F36" s="71">
        <f t="shared" si="4"/>
        <v>9.6908033272600598</v>
      </c>
      <c r="G36" s="84">
        <f t="shared" si="5"/>
        <v>99.136918037870416</v>
      </c>
      <c r="H36" s="43"/>
      <c r="I36" s="8"/>
      <c r="J36" s="8"/>
      <c r="K36" s="8"/>
      <c r="L36" s="8"/>
      <c r="M36" s="8"/>
      <c r="N36" s="8"/>
      <c r="O36" s="8"/>
      <c r="P36" s="8"/>
      <c r="Q36" s="8"/>
      <c r="R36" s="8"/>
      <c r="S36" s="8"/>
      <c r="T36" s="8"/>
      <c r="U36" s="8"/>
      <c r="V36" s="8"/>
      <c r="W36" s="8"/>
      <c r="X36" s="8"/>
      <c r="Y36" s="8"/>
      <c r="Z36" s="8"/>
      <c r="AA36" s="8"/>
      <c r="AB36" s="8"/>
      <c r="AC36" s="8"/>
    </row>
    <row r="37" spans="1:29" ht="14.4">
      <c r="A37" s="58"/>
      <c r="B37" s="69">
        <v>6</v>
      </c>
      <c r="C37" s="43" t="s">
        <v>234</v>
      </c>
      <c r="D37" s="69">
        <v>9.9436891104358197E-4</v>
      </c>
      <c r="E37" s="43">
        <f t="shared" si="3"/>
        <v>9.7281394546497674E-2</v>
      </c>
      <c r="F37" s="71">
        <f t="shared" si="4"/>
        <v>9.7281394546497673</v>
      </c>
      <c r="G37" s="84">
        <f t="shared" si="5"/>
        <v>99.518866621067119</v>
      </c>
      <c r="H37" s="43"/>
      <c r="I37" s="8"/>
      <c r="J37" s="8"/>
      <c r="K37" s="8"/>
      <c r="L37" s="8"/>
      <c r="M37" s="8"/>
      <c r="N37" s="8"/>
      <c r="O37" s="8"/>
      <c r="P37" s="8"/>
      <c r="Q37" s="8"/>
      <c r="R37" s="8"/>
      <c r="S37" s="8"/>
      <c r="T37" s="8"/>
      <c r="U37" s="8"/>
      <c r="V37" s="8"/>
      <c r="W37" s="8"/>
      <c r="X37" s="8"/>
      <c r="Y37" s="8"/>
      <c r="Z37" s="8"/>
      <c r="AA37" s="8"/>
      <c r="AB37" s="8"/>
      <c r="AC37" s="8"/>
    </row>
    <row r="38" spans="1:29" ht="14.4">
      <c r="A38" s="58"/>
      <c r="B38" s="69">
        <v>7</v>
      </c>
      <c r="C38" s="43" t="s">
        <v>235</v>
      </c>
      <c r="D38" s="69">
        <v>1.06573821082762E-3</v>
      </c>
      <c r="E38" s="43">
        <f t="shared" si="3"/>
        <v>9.7679970711322478E-2</v>
      </c>
      <c r="F38" s="71">
        <f t="shared" si="4"/>
        <v>9.7679970711322479</v>
      </c>
      <c r="G38" s="84">
        <f t="shared" si="5"/>
        <v>99.926610037682892</v>
      </c>
      <c r="H38" s="43"/>
      <c r="I38" s="8"/>
      <c r="J38" s="8"/>
      <c r="K38" s="8"/>
      <c r="L38" s="8"/>
      <c r="M38" s="8"/>
      <c r="N38" s="8"/>
      <c r="O38" s="8"/>
      <c r="P38" s="8"/>
      <c r="Q38" s="8"/>
      <c r="R38" s="8"/>
      <c r="S38" s="8"/>
      <c r="T38" s="8"/>
      <c r="U38" s="8"/>
      <c r="V38" s="8"/>
      <c r="W38" s="8"/>
      <c r="X38" s="8"/>
      <c r="Y38" s="8"/>
      <c r="Z38" s="8"/>
      <c r="AA38" s="8"/>
      <c r="AB38" s="8"/>
      <c r="AC38" s="8"/>
    </row>
    <row r="39" spans="1:29" ht="14.4">
      <c r="A39" s="58"/>
      <c r="B39" s="69">
        <v>8</v>
      </c>
      <c r="C39" s="43" t="s">
        <v>236</v>
      </c>
      <c r="D39" s="69">
        <v>1.1422299323759499E-3</v>
      </c>
      <c r="E39" s="43">
        <f t="shared" si="3"/>
        <v>9.8105351042773042E-2</v>
      </c>
      <c r="F39" s="71">
        <f t="shared" si="4"/>
        <v>9.8105351042773048</v>
      </c>
      <c r="G39" s="84">
        <f t="shared" si="5"/>
        <v>100.36177411675682</v>
      </c>
      <c r="H39" s="43"/>
      <c r="I39" s="8"/>
      <c r="J39" s="8"/>
      <c r="K39" s="8"/>
      <c r="L39" s="8"/>
      <c r="M39" s="8"/>
      <c r="N39" s="8"/>
      <c r="O39" s="8"/>
      <c r="P39" s="8"/>
      <c r="Q39" s="8"/>
      <c r="R39" s="8"/>
      <c r="S39" s="8"/>
      <c r="T39" s="8"/>
      <c r="U39" s="8"/>
      <c r="V39" s="8"/>
      <c r="W39" s="8"/>
      <c r="X39" s="8"/>
      <c r="Y39" s="8"/>
      <c r="Z39" s="8"/>
      <c r="AA39" s="8"/>
      <c r="AB39" s="8"/>
      <c r="AC39" s="8"/>
    </row>
    <row r="40" spans="1:29" ht="14.4">
      <c r="A40" s="58"/>
      <c r="B40" s="69">
        <v>9</v>
      </c>
      <c r="C40" s="43" t="s">
        <v>237</v>
      </c>
      <c r="D40" s="69">
        <v>1.22421172963517E-3</v>
      </c>
      <c r="E40" s="43">
        <f t="shared" si="3"/>
        <v>9.8559209297381142E-2</v>
      </c>
      <c r="F40" s="71">
        <f t="shared" si="4"/>
        <v>9.8559209297381134</v>
      </c>
      <c r="G40" s="84">
        <f t="shared" si="5"/>
        <v>100.82607111122091</v>
      </c>
      <c r="H40" s="43"/>
      <c r="I40" s="8"/>
      <c r="J40" s="8"/>
      <c r="K40" s="8"/>
      <c r="L40" s="8"/>
      <c r="M40" s="8"/>
      <c r="N40" s="8"/>
      <c r="O40" s="8"/>
      <c r="P40" s="8"/>
      <c r="Q40" s="8"/>
      <c r="R40" s="8"/>
      <c r="S40" s="8"/>
      <c r="T40" s="8"/>
      <c r="U40" s="8"/>
      <c r="V40" s="8"/>
      <c r="W40" s="8"/>
      <c r="X40" s="8"/>
      <c r="Y40" s="8"/>
      <c r="Z40" s="8"/>
      <c r="AA40" s="8"/>
      <c r="AB40" s="8"/>
      <c r="AC40" s="8"/>
    </row>
    <row r="41" spans="1:29" ht="14.4">
      <c r="A41" s="58"/>
      <c r="B41" s="69">
        <v>10</v>
      </c>
      <c r="C41" s="43" t="s">
        <v>238</v>
      </c>
      <c r="D41" s="69">
        <v>1.31207764434863E-3</v>
      </c>
      <c r="E41" s="43">
        <f t="shared" si="3"/>
        <v>9.9043306047371577E-2</v>
      </c>
      <c r="F41" s="71">
        <f t="shared" si="4"/>
        <v>9.904330604737158</v>
      </c>
      <c r="G41" s="84">
        <f t="shared" si="5"/>
        <v>101.32130208646112</v>
      </c>
      <c r="H41" s="43"/>
      <c r="I41" s="8"/>
      <c r="J41" s="8"/>
      <c r="K41" s="8"/>
      <c r="L41" s="8"/>
      <c r="M41" s="8"/>
      <c r="N41" s="8"/>
      <c r="O41" s="8"/>
      <c r="P41" s="8"/>
      <c r="Q41" s="8"/>
      <c r="R41" s="8"/>
      <c r="S41" s="8"/>
      <c r="T41" s="8"/>
      <c r="U41" s="8"/>
      <c r="V41" s="8"/>
      <c r="W41" s="8"/>
      <c r="X41" s="8"/>
      <c r="Y41" s="8"/>
      <c r="Z41" s="8"/>
      <c r="AA41" s="8"/>
      <c r="AB41" s="8"/>
      <c r="AC41" s="8"/>
    </row>
    <row r="42" spans="1:29" ht="14.4">
      <c r="A42" s="58"/>
      <c r="B42" s="69">
        <v>11</v>
      </c>
      <c r="C42" s="43" t="s">
        <v>239</v>
      </c>
      <c r="D42" s="69">
        <v>1.4062499999999999E-3</v>
      </c>
      <c r="E42" s="43">
        <f t="shared" si="3"/>
        <v>9.9559490763897446E-2</v>
      </c>
      <c r="F42" s="71">
        <f t="shared" si="4"/>
        <v>9.9559490763897447</v>
      </c>
      <c r="G42" s="84">
        <f t="shared" si="5"/>
        <v>101.84935905146709</v>
      </c>
      <c r="H42" s="43"/>
      <c r="I42" s="8"/>
      <c r="J42" s="8"/>
      <c r="K42" s="8"/>
      <c r="L42" s="8"/>
      <c r="M42" s="8"/>
      <c r="N42" s="8"/>
      <c r="O42" s="8"/>
      <c r="P42" s="8"/>
      <c r="Q42" s="8"/>
      <c r="R42" s="8"/>
      <c r="S42" s="8"/>
      <c r="T42" s="8"/>
      <c r="U42" s="8"/>
      <c r="V42" s="8"/>
      <c r="W42" s="8"/>
      <c r="X42" s="8"/>
      <c r="Y42" s="8"/>
      <c r="Z42" s="8"/>
      <c r="AA42" s="8"/>
      <c r="AB42" s="8"/>
      <c r="AC42" s="8"/>
    </row>
    <row r="43" spans="1:29" ht="14.4">
      <c r="A43" s="58"/>
      <c r="B43" s="69">
        <v>12</v>
      </c>
      <c r="C43" s="43" t="s">
        <v>240</v>
      </c>
      <c r="D43" s="69">
        <v>1.5071814316916601E-3</v>
      </c>
      <c r="E43" s="43">
        <f t="shared" si="3"/>
        <v>0.10010970359393487</v>
      </c>
      <c r="F43" s="71">
        <f t="shared" si="4"/>
        <v>10.010970359393486</v>
      </c>
      <c r="G43" s="84">
        <f t="shared" si="5"/>
        <v>102.41222677659538</v>
      </c>
      <c r="H43" s="43"/>
      <c r="I43" s="8"/>
      <c r="J43" s="8"/>
      <c r="K43" s="8"/>
      <c r="L43" s="8"/>
      <c r="M43" s="8"/>
      <c r="N43" s="8"/>
      <c r="O43" s="8"/>
      <c r="P43" s="8"/>
      <c r="Q43" s="8"/>
      <c r="R43" s="8"/>
      <c r="S43" s="8"/>
      <c r="T43" s="8"/>
      <c r="U43" s="8"/>
      <c r="V43" s="8"/>
      <c r="W43" s="8"/>
      <c r="X43" s="8"/>
      <c r="Y43" s="8"/>
      <c r="Z43" s="8"/>
      <c r="AA43" s="8"/>
      <c r="AB43" s="8"/>
      <c r="AC43" s="8"/>
    </row>
    <row r="44" spans="1:29" ht="14.4">
      <c r="A44" s="58"/>
      <c r="B44" s="69">
        <v>13</v>
      </c>
      <c r="C44" s="43" t="s">
        <v>241</v>
      </c>
      <c r="D44" s="69">
        <v>1.6153570617145801E-3</v>
      </c>
      <c r="E44" s="43">
        <f t="shared" si="3"/>
        <v>0.10069597677117224</v>
      </c>
      <c r="F44" s="71">
        <f t="shared" si="4"/>
        <v>10.069597677117224</v>
      </c>
      <c r="G44" s="84">
        <f t="shared" si="5"/>
        <v>103.0119842369092</v>
      </c>
      <c r="H44" s="43"/>
      <c r="I44" s="8"/>
      <c r="J44" s="8"/>
      <c r="K44" s="8"/>
      <c r="L44" s="8"/>
      <c r="M44" s="8"/>
      <c r="N44" s="8"/>
      <c r="O44" s="8"/>
      <c r="P44" s="8"/>
      <c r="Q44" s="8"/>
      <c r="R44" s="8"/>
      <c r="S44" s="8"/>
      <c r="T44" s="8"/>
      <c r="U44" s="8"/>
      <c r="V44" s="8"/>
      <c r="W44" s="8"/>
      <c r="X44" s="8"/>
      <c r="Y44" s="8"/>
      <c r="Z44" s="8"/>
      <c r="AA44" s="8"/>
      <c r="AB44" s="8"/>
      <c r="AC44" s="8"/>
    </row>
    <row r="45" spans="1:29" ht="14.4">
      <c r="A45" s="58"/>
      <c r="B45" s="69">
        <v>14</v>
      </c>
      <c r="C45" s="43" t="s">
        <v>242</v>
      </c>
      <c r="D45" s="69">
        <v>1.73129683126628E-3</v>
      </c>
      <c r="E45" s="43">
        <f t="shared" si="3"/>
        <v>0.10132043559641489</v>
      </c>
      <c r="F45" s="71">
        <f t="shared" si="4"/>
        <v>10.132043559641488</v>
      </c>
      <c r="G45" s="84">
        <f t="shared" si="5"/>
        <v>103.65080561513243</v>
      </c>
      <c r="H45" s="43"/>
      <c r="I45" s="8"/>
      <c r="J45" s="8"/>
      <c r="K45" s="8"/>
      <c r="L45" s="8"/>
      <c r="M45" s="8"/>
      <c r="N45" s="8"/>
      <c r="O45" s="8"/>
      <c r="P45" s="8"/>
      <c r="Q45" s="8"/>
      <c r="R45" s="8"/>
      <c r="S45" s="8"/>
      <c r="T45" s="8"/>
      <c r="U45" s="8"/>
      <c r="V45" s="8"/>
      <c r="W45" s="8"/>
      <c r="X45" s="8"/>
      <c r="Y45" s="8"/>
      <c r="Z45" s="8"/>
      <c r="AA45" s="8"/>
      <c r="AB45" s="8"/>
      <c r="AC45" s="8"/>
    </row>
    <row r="46" spans="1:29" ht="14.4">
      <c r="A46" s="58"/>
      <c r="B46" s="69">
        <v>15</v>
      </c>
      <c r="C46" s="43" t="s">
        <v>243</v>
      </c>
      <c r="D46" s="69">
        <v>1.85555799952438E-3</v>
      </c>
      <c r="E46" s="43">
        <f t="shared" si="3"/>
        <v>0.1019852989184878</v>
      </c>
      <c r="F46" s="71">
        <f t="shared" si="4"/>
        <v>10.19852989184878</v>
      </c>
      <c r="G46" s="84">
        <f t="shared" si="5"/>
        <v>104.33096079361302</v>
      </c>
      <c r="H46" s="43"/>
      <c r="I46" s="8"/>
      <c r="J46" s="8"/>
      <c r="K46" s="8"/>
      <c r="L46" s="8"/>
      <c r="M46" s="8"/>
      <c r="N46" s="8"/>
      <c r="O46" s="8"/>
      <c r="P46" s="8"/>
      <c r="Q46" s="8"/>
      <c r="R46" s="8"/>
      <c r="S46" s="8"/>
      <c r="T46" s="8"/>
      <c r="U46" s="8"/>
      <c r="V46" s="8"/>
      <c r="W46" s="8"/>
      <c r="X46" s="8"/>
      <c r="Y46" s="8"/>
      <c r="Z46" s="8"/>
      <c r="AA46" s="8"/>
      <c r="AB46" s="8"/>
      <c r="AC46" s="8"/>
    </row>
    <row r="47" spans="1:29" ht="14.4">
      <c r="A47" s="58"/>
      <c r="B47" s="69">
        <v>16</v>
      </c>
      <c r="C47" s="43" t="s">
        <v>244</v>
      </c>
      <c r="D47" s="69">
        <v>1.98873782208716E-3</v>
      </c>
      <c r="E47" s="43">
        <f t="shared" si="3"/>
        <v>0.10269287904252179</v>
      </c>
      <c r="F47" s="71">
        <f t="shared" si="4"/>
        <v>10.269287904252179</v>
      </c>
      <c r="G47" s="84">
        <f t="shared" si="5"/>
        <v>105.05481526049979</v>
      </c>
      <c r="H47" s="43"/>
      <c r="I47" s="8"/>
      <c r="J47" s="8"/>
      <c r="K47" s="8"/>
      <c r="L47" s="8"/>
      <c r="M47" s="8"/>
      <c r="N47" s="8"/>
      <c r="O47" s="8"/>
      <c r="P47" s="8"/>
      <c r="Q47" s="8"/>
      <c r="R47" s="8"/>
      <c r="S47" s="8"/>
      <c r="T47" s="8"/>
      <c r="U47" s="8"/>
      <c r="V47" s="8"/>
      <c r="W47" s="8"/>
      <c r="X47" s="8"/>
      <c r="Y47" s="8"/>
      <c r="Z47" s="8"/>
      <c r="AA47" s="8"/>
      <c r="AB47" s="8"/>
      <c r="AC47" s="8"/>
    </row>
    <row r="48" spans="1:29" ht="14.4">
      <c r="A48" s="58"/>
      <c r="B48" s="69">
        <v>17</v>
      </c>
      <c r="C48" s="43" t="s">
        <v>245</v>
      </c>
      <c r="D48" s="69">
        <v>2.13147642165524E-3</v>
      </c>
      <c r="E48" s="43">
        <f t="shared" si="3"/>
        <v>0.10344558098904987</v>
      </c>
      <c r="F48" s="71">
        <f t="shared" si="4"/>
        <v>10.344558098904987</v>
      </c>
      <c r="G48" s="84">
        <f t="shared" si="5"/>
        <v>105.82482935179802</v>
      </c>
      <c r="H48" s="43"/>
      <c r="I48" s="8"/>
      <c r="J48" s="8"/>
      <c r="K48" s="8"/>
      <c r="L48" s="8"/>
      <c r="M48" s="8"/>
      <c r="N48" s="8"/>
      <c r="O48" s="8"/>
      <c r="P48" s="8"/>
      <c r="Q48" s="8"/>
      <c r="R48" s="8"/>
      <c r="S48" s="8"/>
      <c r="T48" s="8"/>
      <c r="U48" s="8"/>
      <c r="V48" s="8"/>
      <c r="W48" s="8"/>
      <c r="X48" s="8"/>
      <c r="Y48" s="8"/>
      <c r="Z48" s="8"/>
      <c r="AA48" s="8"/>
      <c r="AB48" s="8"/>
      <c r="AC48" s="8"/>
    </row>
    <row r="49" spans="1:29" ht="14.4">
      <c r="A49" s="58"/>
      <c r="B49" s="69">
        <v>18</v>
      </c>
      <c r="C49" s="43" t="s">
        <v>246</v>
      </c>
      <c r="D49" s="69">
        <v>2.2844598647519098E-3</v>
      </c>
      <c r="E49" s="43">
        <f t="shared" si="3"/>
        <v>0.10424590102472998</v>
      </c>
      <c r="F49" s="71">
        <f t="shared" si="4"/>
        <v>10.424590102472999</v>
      </c>
      <c r="G49" s="84">
        <f t="shared" si="5"/>
        <v>106.64355674829878</v>
      </c>
      <c r="H49" s="43"/>
      <c r="I49" s="8"/>
      <c r="J49" s="8"/>
      <c r="K49" s="8"/>
      <c r="L49" s="8"/>
      <c r="M49" s="8"/>
      <c r="N49" s="8"/>
      <c r="O49" s="8"/>
      <c r="P49" s="8"/>
      <c r="Q49" s="8"/>
      <c r="R49" s="8"/>
      <c r="S49" s="8"/>
      <c r="T49" s="8"/>
      <c r="U49" s="8"/>
      <c r="V49" s="8"/>
      <c r="W49" s="8"/>
      <c r="X49" s="8"/>
      <c r="Y49" s="8"/>
      <c r="Z49" s="8"/>
      <c r="AA49" s="8"/>
      <c r="AB49" s="8"/>
      <c r="AC49" s="8"/>
    </row>
    <row r="50" spans="1:29" ht="14.4">
      <c r="A50" s="58"/>
      <c r="B50" s="69">
        <v>19</v>
      </c>
      <c r="C50" s="43" t="s">
        <v>247</v>
      </c>
      <c r="D50" s="69">
        <v>2.44842345927034E-3</v>
      </c>
      <c r="E50" s="43">
        <f t="shared" si="3"/>
        <v>0.10509642438400266</v>
      </c>
      <c r="F50" s="71">
        <f t="shared" si="4"/>
        <v>10.509642438400265</v>
      </c>
      <c r="G50" s="84">
        <f t="shared" si="5"/>
        <v>107.51364214483472</v>
      </c>
      <c r="H50" s="43"/>
      <c r="I50" s="8"/>
      <c r="J50" s="8"/>
      <c r="K50" s="8"/>
      <c r="L50" s="8"/>
      <c r="M50" s="8"/>
      <c r="N50" s="8"/>
      <c r="O50" s="8"/>
      <c r="P50" s="8"/>
      <c r="Q50" s="8"/>
      <c r="R50" s="8"/>
      <c r="S50" s="8"/>
      <c r="T50" s="8"/>
      <c r="U50" s="8"/>
      <c r="V50" s="8"/>
      <c r="W50" s="8"/>
      <c r="X50" s="8"/>
      <c r="Y50" s="8"/>
      <c r="Z50" s="8"/>
      <c r="AA50" s="8"/>
      <c r="AB50" s="8"/>
      <c r="AC50" s="8"/>
    </row>
    <row r="51" spans="1:29" ht="14.4">
      <c r="A51" s="58"/>
      <c r="B51" s="69">
        <v>20</v>
      </c>
      <c r="C51" s="43" t="s">
        <v>248</v>
      </c>
      <c r="D51" s="69">
        <v>2.6241552886972701E-3</v>
      </c>
      <c r="E51" s="43">
        <f t="shared" si="3"/>
        <v>0.10599982210083683</v>
      </c>
      <c r="F51" s="71">
        <f t="shared" si="4"/>
        <v>10.599982210083683</v>
      </c>
      <c r="G51" s="84">
        <f t="shared" si="5"/>
        <v>108.43781800915608</v>
      </c>
      <c r="H51" s="43"/>
      <c r="I51" s="8"/>
      <c r="J51" s="8"/>
      <c r="K51" s="8"/>
      <c r="L51" s="8"/>
      <c r="M51" s="8"/>
      <c r="N51" s="8"/>
      <c r="O51" s="8"/>
      <c r="P51" s="8"/>
      <c r="Q51" s="8"/>
      <c r="R51" s="8"/>
      <c r="S51" s="8"/>
      <c r="T51" s="8"/>
      <c r="U51" s="8"/>
      <c r="V51" s="8"/>
      <c r="W51" s="8"/>
      <c r="X51" s="8"/>
      <c r="Y51" s="8"/>
      <c r="Z51" s="8"/>
      <c r="AA51" s="8"/>
      <c r="AB51" s="8"/>
      <c r="AC51" s="8"/>
    </row>
    <row r="52" spans="1:29" ht="14.4">
      <c r="A52" s="58"/>
      <c r="B52" s="69">
        <v>21</v>
      </c>
      <c r="C52" s="43" t="s">
        <v>249</v>
      </c>
      <c r="D52" s="69">
        <v>2.8124999999999999E-3</v>
      </c>
      <c r="E52" s="43">
        <f t="shared" si="3"/>
        <v>0.10695884687119873</v>
      </c>
      <c r="F52" s="71">
        <f t="shared" si="4"/>
        <v>10.695884687119873</v>
      </c>
      <c r="G52" s="84">
        <f t="shared" si="5"/>
        <v>109.41890034923631</v>
      </c>
      <c r="H52" s="43"/>
      <c r="I52" s="8"/>
      <c r="J52" s="8"/>
      <c r="K52" s="8"/>
      <c r="L52" s="8"/>
      <c r="M52" s="8"/>
      <c r="N52" s="8"/>
      <c r="O52" s="8"/>
      <c r="P52" s="8"/>
      <c r="Q52" s="8"/>
      <c r="R52" s="8"/>
      <c r="S52" s="8"/>
      <c r="T52" s="8"/>
      <c r="U52" s="8"/>
      <c r="V52" s="8"/>
      <c r="W52" s="8"/>
      <c r="X52" s="8"/>
      <c r="Y52" s="8"/>
      <c r="Z52" s="8"/>
      <c r="AA52" s="8"/>
      <c r="AB52" s="8"/>
      <c r="AC52" s="8"/>
    </row>
    <row r="53" spans="1:29" ht="14.4">
      <c r="A53" s="58"/>
      <c r="B53" s="69">
        <v>22</v>
      </c>
      <c r="C53" s="43" t="s">
        <v>250</v>
      </c>
      <c r="D53" s="69">
        <v>3.0143628633833202E-3</v>
      </c>
      <c r="E53" s="43">
        <f t="shared" si="3"/>
        <v>0.10797632787028168</v>
      </c>
      <c r="F53" s="71">
        <f t="shared" si="4"/>
        <v>10.797632787028167</v>
      </c>
      <c r="G53" s="84">
        <f t="shared" si="5"/>
        <v>110.45978341129816</v>
      </c>
      <c r="H53" s="43"/>
      <c r="I53" s="8"/>
      <c r="J53" s="8"/>
      <c r="K53" s="8"/>
      <c r="L53" s="8"/>
      <c r="M53" s="8"/>
      <c r="N53" s="8"/>
      <c r="O53" s="8"/>
      <c r="P53" s="8"/>
      <c r="Q53" s="8"/>
      <c r="R53" s="8"/>
      <c r="S53" s="8"/>
      <c r="T53" s="8"/>
      <c r="U53" s="8"/>
      <c r="V53" s="8"/>
      <c r="W53" s="8"/>
      <c r="X53" s="8"/>
      <c r="Y53" s="8"/>
      <c r="Z53" s="8"/>
      <c r="AA53" s="8"/>
      <c r="AB53" s="8"/>
      <c r="AC53" s="8"/>
    </row>
    <row r="54" spans="1:29" ht="14.4">
      <c r="A54" s="58"/>
      <c r="B54" s="69">
        <v>23</v>
      </c>
      <c r="C54" s="43" t="s">
        <v>251</v>
      </c>
      <c r="D54" s="69">
        <v>3.2307141234291601E-3</v>
      </c>
      <c r="E54" s="43">
        <f t="shared" si="3"/>
        <v>0.10905516445413199</v>
      </c>
      <c r="F54" s="71">
        <f t="shared" si="4"/>
        <v>10.905516445413198</v>
      </c>
      <c r="G54" s="84">
        <f t="shared" si="5"/>
        <v>111.56343323657703</v>
      </c>
      <c r="H54" s="43"/>
      <c r="I54" s="8"/>
      <c r="J54" s="8"/>
      <c r="K54" s="8"/>
      <c r="L54" s="8"/>
      <c r="M54" s="8"/>
      <c r="N54" s="8"/>
      <c r="O54" s="8"/>
      <c r="P54" s="8"/>
      <c r="Q54" s="8"/>
      <c r="R54" s="8"/>
      <c r="S54" s="8"/>
      <c r="T54" s="8"/>
      <c r="U54" s="8"/>
      <c r="V54" s="8"/>
      <c r="W54" s="8"/>
      <c r="X54" s="8"/>
      <c r="Y54" s="8"/>
      <c r="Z54" s="8"/>
      <c r="AA54" s="8"/>
      <c r="AB54" s="8"/>
      <c r="AC54" s="8"/>
    </row>
    <row r="55" spans="1:29" ht="14.4">
      <c r="A55" s="58"/>
      <c r="B55" s="69">
        <v>24</v>
      </c>
      <c r="C55" s="43" t="s">
        <v>252</v>
      </c>
      <c r="D55" s="69">
        <v>3.46259366253257E-3</v>
      </c>
      <c r="E55" s="43">
        <f t="shared" si="3"/>
        <v>0.11019831868337192</v>
      </c>
      <c r="F55" s="71">
        <f t="shared" si="4"/>
        <v>11.019831868337192</v>
      </c>
      <c r="G55" s="84">
        <f t="shared" si="5"/>
        <v>112.73288001308947</v>
      </c>
      <c r="H55" s="43"/>
      <c r="I55" s="8"/>
      <c r="J55" s="8"/>
      <c r="K55" s="8"/>
      <c r="L55" s="8"/>
      <c r="M55" s="8"/>
      <c r="N55" s="8"/>
      <c r="O55" s="8"/>
      <c r="P55" s="8"/>
      <c r="Q55" s="8"/>
      <c r="R55" s="8"/>
      <c r="S55" s="8"/>
      <c r="T55" s="8"/>
      <c r="U55" s="8"/>
      <c r="V55" s="8"/>
      <c r="W55" s="8"/>
      <c r="X55" s="8"/>
      <c r="Y55" s="8"/>
      <c r="Z55" s="8"/>
      <c r="AA55" s="8"/>
      <c r="AB55" s="8"/>
      <c r="AC55" s="8"/>
    </row>
    <row r="56" spans="1:29" ht="14.4">
      <c r="A56" s="58"/>
      <c r="B56" s="69">
        <v>25</v>
      </c>
      <c r="C56" s="43" t="s">
        <v>253</v>
      </c>
      <c r="D56" s="69">
        <v>3.71111599904876E-3</v>
      </c>
      <c r="E56" s="43">
        <f t="shared" si="3"/>
        <v>0.1114088066174829</v>
      </c>
      <c r="F56" s="71">
        <f t="shared" si="4"/>
        <v>11.140880661748289</v>
      </c>
      <c r="G56" s="84">
        <f t="shared" si="5"/>
        <v>113.97120916968501</v>
      </c>
      <c r="H56" s="43"/>
      <c r="I56" s="8"/>
      <c r="J56" s="8"/>
      <c r="K56" s="8"/>
      <c r="L56" s="8"/>
      <c r="M56" s="8"/>
      <c r="N56" s="8"/>
      <c r="O56" s="8"/>
      <c r="P56" s="8"/>
      <c r="Q56" s="8"/>
      <c r="R56" s="8"/>
      <c r="S56" s="8"/>
      <c r="T56" s="8"/>
      <c r="U56" s="8"/>
      <c r="V56" s="8"/>
      <c r="W56" s="8"/>
      <c r="X56" s="8"/>
      <c r="Y56" s="8"/>
      <c r="Z56" s="8"/>
      <c r="AA56" s="8"/>
      <c r="AB56" s="8"/>
      <c r="AC56" s="8"/>
    </row>
    <row r="57" spans="1:29" ht="14.4">
      <c r="A57" s="58"/>
      <c r="B57" s="69">
        <v>26</v>
      </c>
      <c r="C57" s="43" t="s">
        <v>254</v>
      </c>
      <c r="D57" s="69">
        <v>3.9774756441743296E-3</v>
      </c>
      <c r="E57" s="43">
        <f t="shared" si="3"/>
        <v>0.11268968834175472</v>
      </c>
      <c r="F57" s="71">
        <f t="shared" si="4"/>
        <v>11.268968834175471</v>
      </c>
      <c r="G57" s="84">
        <f t="shared" si="5"/>
        <v>115.28155117361507</v>
      </c>
      <c r="H57" s="43"/>
      <c r="I57" s="8"/>
      <c r="J57" s="8"/>
      <c r="K57" s="8"/>
      <c r="L57" s="8"/>
      <c r="M57" s="8"/>
      <c r="N57" s="8"/>
      <c r="O57" s="8"/>
      <c r="P57" s="8"/>
      <c r="Q57" s="8"/>
      <c r="R57" s="8"/>
      <c r="S57" s="8"/>
      <c r="T57" s="8"/>
      <c r="U57" s="8"/>
      <c r="V57" s="8"/>
      <c r="W57" s="8"/>
      <c r="X57" s="8"/>
      <c r="Y57" s="8"/>
      <c r="Z57" s="8"/>
      <c r="AA57" s="8"/>
      <c r="AB57" s="8"/>
      <c r="AC57" s="8"/>
    </row>
    <row r="58" spans="1:29" ht="14.4">
      <c r="A58" s="58"/>
      <c r="B58" s="69">
        <v>27</v>
      </c>
      <c r="C58" s="43" t="s">
        <v>255</v>
      </c>
      <c r="D58" s="69">
        <v>4.2629528433104904E-3</v>
      </c>
      <c r="E58" s="43">
        <f t="shared" si="3"/>
        <v>0.11404405670565088</v>
      </c>
      <c r="F58" s="71">
        <f t="shared" si="4"/>
        <v>11.404405670565087</v>
      </c>
      <c r="G58" s="84">
        <f t="shared" si="5"/>
        <v>116.66707000988085</v>
      </c>
      <c r="H58" s="43"/>
      <c r="I58" s="8"/>
      <c r="J58" s="8"/>
      <c r="K58" s="8"/>
      <c r="L58" s="8"/>
      <c r="M58" s="8"/>
      <c r="N58" s="8"/>
      <c r="O58" s="8"/>
      <c r="P58" s="8"/>
      <c r="Q58" s="8"/>
      <c r="R58" s="8"/>
      <c r="S58" s="8"/>
      <c r="T58" s="8"/>
      <c r="U58" s="8"/>
      <c r="V58" s="8"/>
      <c r="W58" s="8"/>
      <c r="X58" s="8"/>
      <c r="Y58" s="8"/>
      <c r="Z58" s="8"/>
      <c r="AA58" s="8"/>
      <c r="AB58" s="8"/>
      <c r="AC58" s="8"/>
    </row>
    <row r="59" spans="1:29" ht="14.4">
      <c r="A59" s="58"/>
      <c r="B59" s="69">
        <v>28</v>
      </c>
      <c r="C59" s="43" t="s">
        <v>256</v>
      </c>
      <c r="D59" s="69">
        <v>4.5689197295038196E-3</v>
      </c>
      <c r="E59" s="43">
        <f t="shared" si="3"/>
        <v>0.11547502477100879</v>
      </c>
      <c r="F59" s="71">
        <f t="shared" si="4"/>
        <v>11.547502477100879</v>
      </c>
      <c r="G59" s="84">
        <f t="shared" si="5"/>
        <v>118.13095034074199</v>
      </c>
      <c r="H59" s="43"/>
      <c r="I59" s="8"/>
      <c r="J59" s="8"/>
      <c r="K59" s="8"/>
      <c r="L59" s="8"/>
      <c r="M59" s="8"/>
      <c r="N59" s="8"/>
      <c r="O59" s="8"/>
      <c r="P59" s="8"/>
      <c r="Q59" s="8"/>
      <c r="R59" s="8"/>
      <c r="S59" s="8"/>
      <c r="T59" s="8"/>
      <c r="U59" s="8"/>
      <c r="V59" s="8"/>
      <c r="W59" s="8"/>
      <c r="X59" s="8"/>
      <c r="Y59" s="8"/>
      <c r="Z59" s="8"/>
      <c r="AA59" s="8"/>
      <c r="AB59" s="8"/>
      <c r="AC59" s="8"/>
    </row>
    <row r="60" spans="1:29" ht="14.4">
      <c r="A60" s="58"/>
      <c r="B60" s="69">
        <v>29</v>
      </c>
      <c r="C60" s="43" t="s">
        <v>257</v>
      </c>
      <c r="D60" s="69">
        <v>4.8968469185406904E-3</v>
      </c>
      <c r="E60" s="43">
        <f t="shared" si="3"/>
        <v>0.11698571199110745</v>
      </c>
      <c r="F60" s="71">
        <f t="shared" si="4"/>
        <v>11.698571199110745</v>
      </c>
      <c r="G60" s="84">
        <f t="shared" si="5"/>
        <v>119.67638336690293</v>
      </c>
      <c r="H60" s="43"/>
      <c r="I60" s="8"/>
      <c r="J60" s="8"/>
      <c r="K60" s="8"/>
      <c r="L60" s="8"/>
      <c r="M60" s="8"/>
      <c r="N60" s="8"/>
      <c r="O60" s="8"/>
      <c r="P60" s="8"/>
      <c r="Q60" s="8"/>
      <c r="R60" s="8"/>
      <c r="S60" s="8"/>
      <c r="T60" s="8"/>
      <c r="U60" s="8"/>
      <c r="V60" s="8"/>
      <c r="W60" s="8"/>
      <c r="X60" s="8"/>
      <c r="Y60" s="8"/>
      <c r="Z60" s="8"/>
      <c r="AA60" s="8"/>
      <c r="AB60" s="8"/>
      <c r="AC60" s="8"/>
    </row>
    <row r="61" spans="1:29" ht="14.4">
      <c r="A61" s="58"/>
      <c r="B61" s="69">
        <v>30</v>
      </c>
      <c r="C61" s="43" t="s">
        <v>258</v>
      </c>
      <c r="D61" s="69">
        <v>5.2483105773945401E-3</v>
      </c>
      <c r="E61" s="43">
        <f t="shared" si="3"/>
        <v>0.11857922916698588</v>
      </c>
      <c r="F61" s="71">
        <f t="shared" si="4"/>
        <v>11.857922916698588</v>
      </c>
      <c r="G61" s="84">
        <f t="shared" si="5"/>
        <v>121.30655143782656</v>
      </c>
      <c r="H61" s="43"/>
      <c r="I61" s="8"/>
      <c r="J61" s="8"/>
      <c r="K61" s="8"/>
      <c r="L61" s="8"/>
      <c r="M61" s="8"/>
      <c r="N61" s="8"/>
      <c r="O61" s="8"/>
      <c r="P61" s="8"/>
      <c r="Q61" s="8"/>
      <c r="R61" s="8"/>
      <c r="S61" s="8"/>
      <c r="T61" s="8"/>
      <c r="U61" s="8"/>
      <c r="V61" s="8"/>
      <c r="W61" s="8"/>
      <c r="X61" s="8"/>
      <c r="Y61" s="8"/>
      <c r="Z61" s="8"/>
      <c r="AA61" s="8"/>
      <c r="AB61" s="8"/>
      <c r="AC61" s="8"/>
    </row>
    <row r="62" spans="1:29" ht="14.4">
      <c r="A62" s="58"/>
      <c r="B62" s="69">
        <v>31</v>
      </c>
      <c r="C62" s="43" t="s">
        <v>259</v>
      </c>
      <c r="D62" s="69">
        <v>5.6249999999999998E-3</v>
      </c>
      <c r="E62" s="43">
        <f t="shared" si="3"/>
        <v>0.12025866225512383</v>
      </c>
      <c r="F62" s="71">
        <f t="shared" si="4"/>
        <v>12.025866225512383</v>
      </c>
      <c r="G62" s="84">
        <f t="shared" si="5"/>
        <v>123.02461148699167</v>
      </c>
      <c r="H62" s="43"/>
      <c r="I62" s="8"/>
      <c r="J62" s="8"/>
      <c r="K62" s="8"/>
      <c r="L62" s="8"/>
      <c r="M62" s="8"/>
      <c r="N62" s="8"/>
      <c r="O62" s="8"/>
      <c r="P62" s="8"/>
      <c r="Q62" s="8"/>
      <c r="R62" s="8"/>
      <c r="S62" s="8"/>
      <c r="T62" s="8"/>
      <c r="U62" s="8"/>
      <c r="V62" s="8"/>
      <c r="W62" s="8"/>
      <c r="X62" s="8"/>
      <c r="Y62" s="8"/>
      <c r="Z62" s="8"/>
      <c r="AA62" s="8"/>
      <c r="AB62" s="8"/>
      <c r="AC62" s="8"/>
    </row>
    <row r="63" spans="1:29" ht="14.4">
      <c r="A63" s="58"/>
      <c r="B63" s="69">
        <v>32</v>
      </c>
      <c r="C63" s="43" t="s">
        <v>260</v>
      </c>
      <c r="D63" s="69">
        <v>6.0287257267666403E-3</v>
      </c>
      <c r="E63" s="43">
        <f t="shared" si="3"/>
        <v>0.12202705513019836</v>
      </c>
      <c r="F63" s="71">
        <f t="shared" si="4"/>
        <v>12.202705513019836</v>
      </c>
      <c r="G63" s="84">
        <f t="shared" si="5"/>
        <v>124.83367739819292</v>
      </c>
      <c r="H63" s="43"/>
      <c r="I63" s="8"/>
      <c r="J63" s="8"/>
      <c r="K63" s="8"/>
      <c r="L63" s="8"/>
      <c r="M63" s="8"/>
      <c r="N63" s="8"/>
      <c r="O63" s="8"/>
      <c r="P63" s="8"/>
      <c r="Q63" s="8"/>
      <c r="R63" s="8"/>
      <c r="S63" s="8"/>
      <c r="T63" s="8"/>
      <c r="U63" s="8"/>
      <c r="V63" s="8"/>
      <c r="W63" s="8"/>
      <c r="X63" s="8"/>
      <c r="Y63" s="8"/>
      <c r="Z63" s="8"/>
      <c r="AA63" s="8"/>
      <c r="AB63" s="8"/>
      <c r="AC63" s="8"/>
    </row>
    <row r="64" spans="1:29" ht="14.4">
      <c r="A64" s="58"/>
      <c r="B64" s="69">
        <v>33</v>
      </c>
      <c r="C64" s="43" t="s">
        <v>261</v>
      </c>
      <c r="D64" s="69">
        <v>6.4614282468583202E-3</v>
      </c>
      <c r="E64" s="43">
        <f t="shared" si="3"/>
        <v>0.12388739143742615</v>
      </c>
      <c r="F64" s="71">
        <f t="shared" si="4"/>
        <v>12.388739143742615</v>
      </c>
      <c r="G64" s="84">
        <f t="shared" si="5"/>
        <v>126.73680144048696</v>
      </c>
      <c r="H64" s="43"/>
      <c r="I64" s="8"/>
      <c r="J64" s="8"/>
      <c r="K64" s="8"/>
      <c r="L64" s="8"/>
      <c r="M64" s="8"/>
      <c r="N64" s="8"/>
      <c r="O64" s="8"/>
      <c r="P64" s="8"/>
      <c r="Q64" s="8"/>
      <c r="R64" s="8"/>
      <c r="S64" s="8"/>
      <c r="T64" s="8"/>
      <c r="U64" s="8"/>
      <c r="V64" s="8"/>
      <c r="W64" s="8"/>
      <c r="X64" s="8"/>
      <c r="Y64" s="8"/>
      <c r="Z64" s="8"/>
      <c r="AA64" s="8"/>
      <c r="AB64" s="8"/>
      <c r="AC64" s="8"/>
    </row>
    <row r="65" spans="1:29" ht="14.4">
      <c r="A65" s="58"/>
      <c r="B65" s="69">
        <v>34</v>
      </c>
      <c r="C65" s="43" t="s">
        <v>262</v>
      </c>
      <c r="D65" s="69">
        <v>6.9251873250651503E-3</v>
      </c>
      <c r="E65" s="43">
        <f t="shared" si="3"/>
        <v>0.12584257570017113</v>
      </c>
      <c r="F65" s="71">
        <f t="shared" si="4"/>
        <v>12.584257570017114</v>
      </c>
      <c r="G65" s="84">
        <f t="shared" si="5"/>
        <v>128.73695494127506</v>
      </c>
      <c r="H65" s="43"/>
      <c r="I65" s="8"/>
      <c r="J65" s="8"/>
      <c r="K65" s="8"/>
      <c r="L65" s="8"/>
      <c r="M65" s="8"/>
      <c r="N65" s="8"/>
      <c r="O65" s="8"/>
      <c r="P65" s="8"/>
      <c r="Q65" s="8"/>
      <c r="R65" s="8"/>
      <c r="S65" s="8"/>
      <c r="T65" s="8"/>
      <c r="U65" s="8"/>
      <c r="V65" s="8"/>
      <c r="W65" s="8"/>
      <c r="X65" s="8"/>
      <c r="Y65" s="8"/>
      <c r="Z65" s="8"/>
      <c r="AA65" s="8"/>
      <c r="AB65" s="8"/>
      <c r="AC65" s="8"/>
    </row>
    <row r="66" spans="1:29" ht="14.4">
      <c r="A66" s="58"/>
      <c r="B66" s="69">
        <v>35</v>
      </c>
      <c r="C66" s="43" t="s">
        <v>263</v>
      </c>
      <c r="D66" s="69">
        <v>7.4222319980975296E-3</v>
      </c>
      <c r="E66" s="43">
        <f t="shared" si="3"/>
        <v>0.12789541387906572</v>
      </c>
      <c r="F66" s="71">
        <f t="shared" si="4"/>
        <v>12.789541387906572</v>
      </c>
      <c r="G66" s="84">
        <f t="shared" si="5"/>
        <v>130.83700839828424</v>
      </c>
      <c r="H66" s="43"/>
      <c r="I66" s="8"/>
      <c r="J66" s="8"/>
      <c r="K66" s="8"/>
      <c r="L66" s="8"/>
      <c r="M66" s="8"/>
      <c r="N66" s="8"/>
      <c r="O66" s="8"/>
      <c r="P66" s="8"/>
      <c r="Q66" s="8"/>
      <c r="R66" s="8"/>
      <c r="S66" s="8"/>
      <c r="T66" s="8"/>
      <c r="U66" s="8"/>
      <c r="V66" s="8"/>
      <c r="W66" s="8"/>
      <c r="X66" s="8"/>
      <c r="Y66" s="8"/>
      <c r="Z66" s="8"/>
      <c r="AA66" s="8"/>
      <c r="AB66" s="8"/>
      <c r="AC66" s="8"/>
    </row>
    <row r="67" spans="1:29" ht="14.4">
      <c r="A67" s="58"/>
      <c r="B67" s="69">
        <v>36</v>
      </c>
      <c r="C67" s="43" t="s">
        <v>264</v>
      </c>
      <c r="D67" s="69">
        <v>7.9549512883486592E-3</v>
      </c>
      <c r="E67" s="43">
        <f t="shared" si="3"/>
        <v>0.13004859360777041</v>
      </c>
      <c r="F67" s="71">
        <f t="shared" si="4"/>
        <v>13.00485936077704</v>
      </c>
      <c r="G67" s="84">
        <f t="shared" si="5"/>
        <v>133.03971126074913</v>
      </c>
      <c r="H67" s="43"/>
      <c r="I67" s="8"/>
      <c r="J67" s="8"/>
      <c r="K67" s="8"/>
      <c r="L67" s="8"/>
      <c r="M67" s="8"/>
      <c r="N67" s="8"/>
      <c r="O67" s="8"/>
      <c r="P67" s="8"/>
      <c r="Q67" s="8"/>
      <c r="R67" s="8"/>
      <c r="S67" s="8"/>
      <c r="T67" s="8"/>
      <c r="U67" s="8"/>
      <c r="V67" s="8"/>
      <c r="W67" s="8"/>
      <c r="X67" s="8"/>
      <c r="Y67" s="8"/>
      <c r="Z67" s="8"/>
      <c r="AA67" s="8"/>
      <c r="AB67" s="8"/>
      <c r="AC67" s="8"/>
    </row>
    <row r="68" spans="1:29" ht="14.4">
      <c r="A68" s="58"/>
      <c r="B68" s="69">
        <v>37</v>
      </c>
      <c r="C68" s="43" t="s">
        <v>265</v>
      </c>
      <c r="D68" s="69">
        <v>8.5259056866209808E-3</v>
      </c>
      <c r="E68" s="43">
        <f t="shared" si="3"/>
        <v>0.13230466435651805</v>
      </c>
      <c r="F68" s="71">
        <f t="shared" si="4"/>
        <v>13.230466435651806</v>
      </c>
      <c r="G68" s="84">
        <f t="shared" si="5"/>
        <v>135.34767163671796</v>
      </c>
      <c r="H68" s="43"/>
      <c r="I68" s="8"/>
      <c r="J68" s="8"/>
      <c r="K68" s="8"/>
      <c r="L68" s="8"/>
      <c r="M68" s="8"/>
      <c r="N68" s="8"/>
      <c r="O68" s="8"/>
      <c r="P68" s="8"/>
      <c r="Q68" s="8"/>
      <c r="R68" s="8"/>
      <c r="S68" s="8"/>
      <c r="T68" s="8"/>
      <c r="U68" s="8"/>
      <c r="V68" s="8"/>
      <c r="W68" s="8"/>
      <c r="X68" s="8"/>
      <c r="Y68" s="8"/>
      <c r="Z68" s="8"/>
      <c r="AA68" s="8"/>
      <c r="AB68" s="8"/>
      <c r="AC68" s="8"/>
    </row>
    <row r="69" spans="1:29" ht="14.4">
      <c r="A69" s="58"/>
      <c r="B69" s="69">
        <v>38</v>
      </c>
      <c r="C69" s="43" t="s">
        <v>266</v>
      </c>
      <c r="D69" s="69">
        <v>9.1378394590076496E-3</v>
      </c>
      <c r="E69" s="43">
        <f t="shared" si="3"/>
        <v>0.1346660177965483</v>
      </c>
      <c r="F69" s="71">
        <f t="shared" si="4"/>
        <v>13.46660177965483</v>
      </c>
      <c r="G69" s="84">
        <f t="shared" si="5"/>
        <v>137.76333620586891</v>
      </c>
      <c r="H69" s="43"/>
      <c r="I69" s="8"/>
      <c r="J69" s="8"/>
      <c r="K69" s="8"/>
      <c r="L69" s="8"/>
      <c r="M69" s="8"/>
      <c r="N69" s="8"/>
      <c r="O69" s="8"/>
      <c r="P69" s="8"/>
      <c r="Q69" s="8"/>
      <c r="R69" s="8"/>
      <c r="S69" s="8"/>
      <c r="T69" s="8"/>
      <c r="U69" s="8"/>
      <c r="V69" s="8"/>
      <c r="W69" s="8"/>
      <c r="X69" s="8"/>
      <c r="Y69" s="8"/>
      <c r="Z69" s="8"/>
      <c r="AA69" s="8"/>
      <c r="AB69" s="8"/>
      <c r="AC69" s="8"/>
    </row>
    <row r="70" spans="1:29" ht="14.4">
      <c r="A70" s="58"/>
      <c r="B70" s="69">
        <v>39</v>
      </c>
      <c r="C70" s="43" t="s">
        <v>267</v>
      </c>
      <c r="D70" s="69">
        <v>9.7936938370813895E-3</v>
      </c>
      <c r="E70" s="43">
        <f t="shared" si="3"/>
        <v>0.13713486865526195</v>
      </c>
      <c r="F70" s="71">
        <f t="shared" si="4"/>
        <v>13.713486865526194</v>
      </c>
      <c r="G70" s="84">
        <f t="shared" si="5"/>
        <v>140.28897063433297</v>
      </c>
      <c r="H70" s="43"/>
      <c r="I70" s="8"/>
      <c r="J70" s="8"/>
      <c r="K70" s="8"/>
      <c r="L70" s="8"/>
      <c r="M70" s="8"/>
      <c r="N70" s="8"/>
      <c r="O70" s="8"/>
      <c r="P70" s="8"/>
      <c r="Q70" s="8"/>
      <c r="R70" s="8"/>
      <c r="S70" s="8"/>
      <c r="T70" s="8"/>
      <c r="U70" s="8"/>
      <c r="V70" s="8"/>
      <c r="W70" s="8"/>
      <c r="X70" s="8"/>
      <c r="Y70" s="8"/>
      <c r="Z70" s="8"/>
      <c r="AA70" s="8"/>
      <c r="AB70" s="8"/>
      <c r="AC70" s="8"/>
    </row>
    <row r="71" spans="1:29" ht="14.4">
      <c r="A71" s="58"/>
      <c r="B71" s="69">
        <v>40</v>
      </c>
      <c r="C71" s="43" t="s">
        <v>268</v>
      </c>
      <c r="D71" s="69">
        <v>1.0496621154789E-2</v>
      </c>
      <c r="E71" s="43">
        <f t="shared" si="3"/>
        <v>0.13971323636233146</v>
      </c>
      <c r="F71" s="71">
        <f t="shared" si="4"/>
        <v>13.971323636233146</v>
      </c>
      <c r="G71" s="84">
        <f t="shared" si="5"/>
        <v>142.92664079866509</v>
      </c>
      <c r="H71" s="43"/>
      <c r="I71" s="8"/>
      <c r="J71" s="8"/>
      <c r="K71" s="8"/>
      <c r="L71" s="8"/>
      <c r="M71" s="8"/>
      <c r="N71" s="8"/>
      <c r="O71" s="8"/>
      <c r="P71" s="8"/>
      <c r="Q71" s="8"/>
      <c r="R71" s="8"/>
      <c r="S71" s="8"/>
      <c r="T71" s="8"/>
      <c r="U71" s="8"/>
      <c r="V71" s="8"/>
      <c r="W71" s="8"/>
      <c r="X71" s="8"/>
      <c r="Y71" s="8"/>
      <c r="Z71" s="8"/>
      <c r="AA71" s="8"/>
      <c r="AB71" s="8"/>
      <c r="AC71" s="8"/>
    </row>
    <row r="72" spans="1:29" ht="14.4">
      <c r="A72" s="58"/>
      <c r="B72" s="69">
        <v>41</v>
      </c>
      <c r="C72" s="43" t="s">
        <v>269</v>
      </c>
      <c r="D72" s="69">
        <v>1.125E-2</v>
      </c>
      <c r="E72" s="43">
        <f t="shared" si="3"/>
        <v>0.1424029277901602</v>
      </c>
      <c r="F72" s="71">
        <f t="shared" si="4"/>
        <v>14.24029277901602</v>
      </c>
      <c r="G72" s="84">
        <f t="shared" si="5"/>
        <v>145.67819512933389</v>
      </c>
      <c r="H72" s="43"/>
      <c r="I72" s="8"/>
      <c r="J72" s="8"/>
      <c r="K72" s="8"/>
      <c r="L72" s="8"/>
      <c r="M72" s="8"/>
      <c r="N72" s="8"/>
      <c r="O72" s="8"/>
      <c r="P72" s="8"/>
      <c r="Q72" s="8"/>
      <c r="R72" s="8"/>
      <c r="S72" s="8"/>
      <c r="T72" s="8"/>
      <c r="U72" s="8"/>
      <c r="V72" s="8"/>
      <c r="W72" s="8"/>
      <c r="X72" s="8"/>
      <c r="Y72" s="8"/>
      <c r="Z72" s="8"/>
      <c r="AA72" s="8"/>
      <c r="AB72" s="8"/>
      <c r="AC72" s="8"/>
    </row>
    <row r="73" spans="1:29" ht="14.4">
      <c r="A73" s="58"/>
      <c r="B73" s="69">
        <v>42</v>
      </c>
      <c r="C73" s="43" t="s">
        <v>270</v>
      </c>
      <c r="D73" s="69">
        <v>1.2057451453533201E-2</v>
      </c>
      <c r="E73" s="43">
        <f t="shared" si="3"/>
        <v>0.14520552138728646</v>
      </c>
      <c r="F73" s="71">
        <f t="shared" si="4"/>
        <v>14.520552138728645</v>
      </c>
      <c r="G73" s="84">
        <f t="shared" si="5"/>
        <v>148.54524837919405</v>
      </c>
      <c r="H73" s="43"/>
      <c r="I73" s="8"/>
      <c r="J73" s="8"/>
      <c r="K73" s="8"/>
      <c r="L73" s="8"/>
      <c r="M73" s="8"/>
      <c r="N73" s="8"/>
      <c r="O73" s="8"/>
      <c r="P73" s="8"/>
      <c r="Q73" s="8"/>
      <c r="R73" s="8"/>
      <c r="S73" s="8"/>
      <c r="T73" s="8"/>
      <c r="U73" s="8"/>
      <c r="V73" s="8"/>
      <c r="W73" s="8"/>
      <c r="X73" s="8"/>
      <c r="Y73" s="8"/>
      <c r="Z73" s="8"/>
      <c r="AA73" s="8"/>
      <c r="AB73" s="8"/>
      <c r="AC73" s="8"/>
    </row>
    <row r="74" spans="1:29" ht="14.4">
      <c r="A74" s="58"/>
      <c r="B74" s="69">
        <v>43</v>
      </c>
      <c r="C74" s="43" t="s">
        <v>271</v>
      </c>
      <c r="D74" s="69">
        <v>1.2922856493716601E-2</v>
      </c>
      <c r="E74" s="43">
        <f t="shared" si="3"/>
        <v>0.14812235299018756</v>
      </c>
      <c r="F74" s="71">
        <f t="shared" si="4"/>
        <v>14.812235299018756</v>
      </c>
      <c r="G74" s="84">
        <f t="shared" si="5"/>
        <v>151.52916710896187</v>
      </c>
      <c r="H74" s="43"/>
      <c r="I74" s="8"/>
      <c r="J74" s="8"/>
      <c r="K74" s="8"/>
      <c r="L74" s="8"/>
      <c r="M74" s="8"/>
      <c r="N74" s="8"/>
      <c r="O74" s="8"/>
      <c r="P74" s="8"/>
      <c r="Q74" s="8"/>
      <c r="R74" s="8"/>
      <c r="S74" s="8"/>
      <c r="T74" s="8"/>
      <c r="U74" s="8"/>
      <c r="V74" s="8"/>
      <c r="W74" s="8"/>
      <c r="X74" s="8"/>
      <c r="Y74" s="8"/>
      <c r="Z74" s="8"/>
      <c r="AA74" s="8"/>
      <c r="AB74" s="8"/>
      <c r="AC74" s="8"/>
    </row>
    <row r="75" spans="1:29" ht="14.4">
      <c r="A75" s="58"/>
      <c r="B75" s="69">
        <v>44</v>
      </c>
      <c r="C75" s="43" t="s">
        <v>272</v>
      </c>
      <c r="D75" s="69">
        <v>1.3850374650130301E-2</v>
      </c>
      <c r="E75" s="43">
        <f t="shared" si="3"/>
        <v>0.1511545035773062</v>
      </c>
      <c r="F75" s="71">
        <f t="shared" si="4"/>
        <v>15.115450357730619</v>
      </c>
      <c r="G75" s="84">
        <f t="shared" si="5"/>
        <v>154.63105715958423</v>
      </c>
      <c r="H75" s="43"/>
      <c r="I75" s="8"/>
      <c r="J75" s="8"/>
      <c r="K75" s="8"/>
      <c r="L75" s="8"/>
      <c r="M75" s="8"/>
      <c r="N75" s="8"/>
      <c r="O75" s="8"/>
      <c r="P75" s="8"/>
      <c r="Q75" s="8"/>
      <c r="R75" s="8"/>
      <c r="S75" s="8"/>
      <c r="T75" s="8"/>
      <c r="U75" s="8"/>
      <c r="V75" s="8"/>
      <c r="W75" s="8"/>
      <c r="X75" s="8"/>
      <c r="Y75" s="8"/>
      <c r="Z75" s="8"/>
      <c r="AA75" s="8"/>
      <c r="AB75" s="8"/>
      <c r="AC75" s="8"/>
    </row>
    <row r="76" spans="1:29" ht="14.4">
      <c r="A76" s="58"/>
      <c r="B76" s="69">
        <v>45</v>
      </c>
      <c r="C76" s="43" t="s">
        <v>273</v>
      </c>
      <c r="D76" s="69">
        <v>1.4844463996195E-2</v>
      </c>
      <c r="E76" s="43">
        <f t="shared" si="3"/>
        <v>0.15430278919937174</v>
      </c>
      <c r="F76" s="71">
        <f t="shared" si="4"/>
        <v>15.430278919937173</v>
      </c>
      <c r="G76" s="84">
        <f t="shared" si="5"/>
        <v>157.8517533509573</v>
      </c>
      <c r="H76" s="43"/>
      <c r="I76" s="8"/>
      <c r="J76" s="8"/>
      <c r="K76" s="8"/>
      <c r="L76" s="8"/>
      <c r="M76" s="8"/>
      <c r="N76" s="8"/>
      <c r="O76" s="8"/>
      <c r="P76" s="8"/>
      <c r="Q76" s="8"/>
      <c r="R76" s="8"/>
      <c r="S76" s="8"/>
      <c r="T76" s="8"/>
      <c r="U76" s="8"/>
      <c r="V76" s="8"/>
      <c r="W76" s="8"/>
      <c r="X76" s="8"/>
      <c r="Y76" s="8"/>
      <c r="Z76" s="8"/>
      <c r="AA76" s="8"/>
      <c r="AB76" s="8"/>
      <c r="AC76" s="8"/>
    </row>
    <row r="77" spans="1:29" ht="14.4">
      <c r="A77" s="58"/>
      <c r="B77" s="69">
        <v>46</v>
      </c>
      <c r="C77" s="43" t="s">
        <v>274</v>
      </c>
      <c r="D77" s="69">
        <v>1.5909902576697301E-2</v>
      </c>
      <c r="E77" s="43">
        <f t="shared" si="3"/>
        <v>0.15756775328277262</v>
      </c>
      <c r="F77" s="71">
        <f t="shared" si="4"/>
        <v>15.756775328277261</v>
      </c>
      <c r="G77" s="84">
        <f t="shared" si="5"/>
        <v>161.1918116082764</v>
      </c>
      <c r="H77" s="43"/>
      <c r="I77" s="8"/>
      <c r="J77" s="8"/>
      <c r="K77" s="8"/>
      <c r="L77" s="8"/>
      <c r="M77" s="8"/>
      <c r="N77" s="8"/>
      <c r="O77" s="8"/>
      <c r="P77" s="8"/>
      <c r="Q77" s="8"/>
      <c r="R77" s="8"/>
      <c r="S77" s="8"/>
      <c r="T77" s="8"/>
      <c r="U77" s="8"/>
      <c r="V77" s="8"/>
      <c r="W77" s="8"/>
      <c r="X77" s="8"/>
      <c r="Y77" s="8"/>
      <c r="Z77" s="8"/>
      <c r="AA77" s="8"/>
      <c r="AB77" s="8"/>
      <c r="AC77" s="8"/>
    </row>
    <row r="78" spans="1:29" ht="14.4">
      <c r="A78" s="58"/>
      <c r="B78" s="69">
        <v>47</v>
      </c>
      <c r="C78" s="43" t="s">
        <v>275</v>
      </c>
      <c r="D78" s="69">
        <v>1.7051811373241899E-2</v>
      </c>
      <c r="E78" s="43">
        <f t="shared" si="3"/>
        <v>0.16094966145894143</v>
      </c>
      <c r="F78" s="71">
        <f t="shared" si="4"/>
        <v>16.094966145894144</v>
      </c>
      <c r="G78" s="84">
        <f t="shared" si="5"/>
        <v>164.65150367249709</v>
      </c>
      <c r="H78" s="43"/>
      <c r="I78" s="8"/>
      <c r="J78" s="8"/>
      <c r="K78" s="8"/>
      <c r="L78" s="8"/>
      <c r="M78" s="8"/>
      <c r="N78" s="8"/>
      <c r="O78" s="8"/>
      <c r="P78" s="8"/>
      <c r="Q78" s="8"/>
      <c r="R78" s="8"/>
      <c r="S78" s="8"/>
      <c r="T78" s="8"/>
      <c r="U78" s="8"/>
      <c r="V78" s="8"/>
      <c r="W78" s="8"/>
      <c r="X78" s="8"/>
      <c r="Y78" s="8"/>
      <c r="Z78" s="8"/>
      <c r="AA78" s="8"/>
      <c r="AB78" s="8"/>
      <c r="AC78" s="8"/>
    </row>
    <row r="79" spans="1:29" ht="14.4">
      <c r="A79" s="58"/>
      <c r="B79" s="69">
        <v>48</v>
      </c>
      <c r="C79" s="43" t="s">
        <v>276</v>
      </c>
      <c r="D79" s="69">
        <v>1.8275678918015299E-2</v>
      </c>
      <c r="E79" s="43">
        <f t="shared" si="3"/>
        <v>0.16444849902375336</v>
      </c>
      <c r="F79" s="71">
        <f t="shared" si="4"/>
        <v>16.444849902375335</v>
      </c>
      <c r="G79" s="84">
        <f t="shared" si="5"/>
        <v>168.23081450129968</v>
      </c>
      <c r="H79" s="43"/>
      <c r="I79" s="8"/>
      <c r="J79" s="8"/>
      <c r="K79" s="8"/>
      <c r="L79" s="8"/>
      <c r="M79" s="8"/>
      <c r="N79" s="8"/>
      <c r="O79" s="8"/>
      <c r="P79" s="8"/>
      <c r="Q79" s="8"/>
      <c r="R79" s="8"/>
      <c r="S79" s="8"/>
      <c r="T79" s="8"/>
      <c r="U79" s="8"/>
      <c r="V79" s="8"/>
      <c r="W79" s="8"/>
      <c r="X79" s="8"/>
      <c r="Y79" s="8"/>
      <c r="Z79" s="8"/>
      <c r="AA79" s="8"/>
      <c r="AB79" s="8"/>
      <c r="AC79" s="8"/>
    </row>
    <row r="80" spans="1:29" ht="14.4">
      <c r="A80" s="58"/>
      <c r="B80" s="69">
        <v>49</v>
      </c>
      <c r="C80" s="43" t="s">
        <v>277</v>
      </c>
      <c r="D80" s="69">
        <v>1.9587387674162699E-2</v>
      </c>
      <c r="E80" s="43">
        <f t="shared" si="3"/>
        <v>0.16806397107838497</v>
      </c>
      <c r="F80" s="71">
        <f t="shared" si="4"/>
        <v>16.806397107838496</v>
      </c>
      <c r="G80" s="84">
        <f t="shared" si="5"/>
        <v>171.92944241318781</v>
      </c>
      <c r="H80" s="43"/>
      <c r="I80" s="8"/>
      <c r="J80" s="8"/>
      <c r="K80" s="8"/>
      <c r="L80" s="8"/>
      <c r="M80" s="8"/>
      <c r="N80" s="8"/>
      <c r="O80" s="8"/>
      <c r="P80" s="8"/>
      <c r="Q80" s="8"/>
      <c r="R80" s="8"/>
      <c r="S80" s="8"/>
      <c r="T80" s="8"/>
      <c r="U80" s="8"/>
      <c r="V80" s="8"/>
      <c r="W80" s="8"/>
      <c r="X80" s="8"/>
      <c r="Y80" s="8"/>
      <c r="Z80" s="8"/>
      <c r="AA80" s="8"/>
      <c r="AB80" s="8"/>
      <c r="AC80" s="8"/>
    </row>
    <row r="81" spans="1:29" ht="14.4">
      <c r="A81" s="58"/>
      <c r="B81" s="69">
        <v>50</v>
      </c>
      <c r="C81" s="43" t="s">
        <v>278</v>
      </c>
      <c r="D81" s="69">
        <v>2.0993242309578102E-2</v>
      </c>
      <c r="E81" s="43">
        <f t="shared" si="3"/>
        <v>0.17179550534878701</v>
      </c>
      <c r="F81" s="71">
        <f t="shared" si="4"/>
        <v>17.1795505348787</v>
      </c>
      <c r="G81" s="84">
        <f t="shared" si="5"/>
        <v>175.74680197180911</v>
      </c>
      <c r="H81" s="43"/>
      <c r="I81" s="8"/>
      <c r="J81" s="8"/>
      <c r="K81" s="8"/>
      <c r="L81" s="8"/>
      <c r="M81" s="8"/>
      <c r="N81" s="8"/>
      <c r="O81" s="8"/>
      <c r="P81" s="8"/>
      <c r="Q81" s="8"/>
      <c r="R81" s="8"/>
      <c r="S81" s="8"/>
      <c r="T81" s="8"/>
      <c r="U81" s="8"/>
      <c r="V81" s="8"/>
      <c r="W81" s="8"/>
      <c r="X81" s="8"/>
      <c r="Y81" s="8"/>
      <c r="Z81" s="8"/>
      <c r="AA81" s="8"/>
      <c r="AB81" s="8"/>
      <c r="AC81" s="8"/>
    </row>
    <row r="82" spans="1:29" ht="14.4">
      <c r="A82" s="58"/>
      <c r="B82" s="69">
        <v>51</v>
      </c>
      <c r="C82" s="43" t="s">
        <v>279</v>
      </c>
      <c r="D82" s="69">
        <v>2.2499999999999999E-2</v>
      </c>
      <c r="E82" s="43">
        <f t="shared" si="3"/>
        <v>0.17564225762668123</v>
      </c>
      <c r="F82" s="71">
        <f t="shared" si="4"/>
        <v>17.564225762668123</v>
      </c>
      <c r="G82" s="84">
        <f t="shared" si="5"/>
        <v>179.68202955209489</v>
      </c>
      <c r="H82" s="43"/>
      <c r="I82" s="8"/>
      <c r="J82" s="8"/>
      <c r="K82" s="8"/>
      <c r="L82" s="8"/>
      <c r="M82" s="8"/>
      <c r="N82" s="8"/>
      <c r="O82" s="8"/>
      <c r="P82" s="8"/>
      <c r="Q82" s="8"/>
      <c r="R82" s="8"/>
      <c r="S82" s="8"/>
      <c r="T82" s="8"/>
      <c r="U82" s="8"/>
      <c r="V82" s="8"/>
      <c r="W82" s="8"/>
      <c r="X82" s="8"/>
      <c r="Y82" s="8"/>
      <c r="Z82" s="8"/>
      <c r="AA82" s="8"/>
      <c r="AB82" s="8"/>
      <c r="AC82" s="8"/>
    </row>
    <row r="83" spans="1:29" ht="14.4">
      <c r="A83" s="58"/>
      <c r="B83" s="69">
        <v>52</v>
      </c>
      <c r="C83" s="43" t="s">
        <v>280</v>
      </c>
      <c r="D83" s="69">
        <v>2.4114902907066499E-2</v>
      </c>
      <c r="E83" s="43">
        <f t="shared" si="3"/>
        <v>0.17960311972277027</v>
      </c>
      <c r="F83" s="71">
        <f t="shared" si="4"/>
        <v>17.960311972277026</v>
      </c>
      <c r="G83" s="84">
        <f t="shared" si="5"/>
        <v>183.73399147639398</v>
      </c>
      <c r="H83" s="43"/>
      <c r="I83" s="8"/>
      <c r="J83" s="8"/>
      <c r="K83" s="8"/>
      <c r="L83" s="8"/>
      <c r="M83" s="8"/>
      <c r="N83" s="8"/>
      <c r="O83" s="8"/>
      <c r="P83" s="8"/>
      <c r="Q83" s="8"/>
      <c r="R83" s="8"/>
      <c r="S83" s="8"/>
      <c r="T83" s="8"/>
      <c r="U83" s="8"/>
      <c r="V83" s="8"/>
      <c r="W83" s="8"/>
      <c r="X83" s="8"/>
      <c r="Y83" s="8"/>
      <c r="Z83" s="8"/>
      <c r="AA83" s="8"/>
      <c r="AB83" s="8"/>
      <c r="AC83" s="8"/>
    </row>
    <row r="84" spans="1:29" ht="14.4">
      <c r="A84" s="58"/>
      <c r="B84" s="69">
        <v>53</v>
      </c>
      <c r="C84" s="43" t="s">
        <v>281</v>
      </c>
      <c r="D84" s="69">
        <v>2.5845712987433201E-2</v>
      </c>
      <c r="E84" s="43">
        <f t="shared" si="3"/>
        <v>0.18367672977433955</v>
      </c>
      <c r="F84" s="71">
        <f t="shared" si="4"/>
        <v>18.367672977433955</v>
      </c>
      <c r="G84" s="84">
        <f t="shared" si="5"/>
        <v>187.90129455914936</v>
      </c>
      <c r="H84" s="43"/>
      <c r="I84" s="8"/>
      <c r="J84" s="8"/>
      <c r="K84" s="8"/>
      <c r="L84" s="8"/>
      <c r="M84" s="8"/>
      <c r="N84" s="8"/>
      <c r="O84" s="8"/>
      <c r="P84" s="8"/>
      <c r="Q84" s="8"/>
      <c r="R84" s="8"/>
      <c r="S84" s="8"/>
      <c r="T84" s="8"/>
      <c r="U84" s="8"/>
      <c r="V84" s="8"/>
      <c r="W84" s="8"/>
      <c r="X84" s="8"/>
      <c r="Y84" s="8"/>
      <c r="Z84" s="8"/>
      <c r="AA84" s="8"/>
      <c r="AB84" s="8"/>
      <c r="AC84" s="8"/>
    </row>
    <row r="85" spans="1:29" ht="14.4">
      <c r="A85" s="58"/>
      <c r="B85" s="69">
        <v>54</v>
      </c>
      <c r="C85" s="43" t="s">
        <v>282</v>
      </c>
      <c r="D85" s="69">
        <v>2.7700749300260601E-2</v>
      </c>
      <c r="E85" s="43">
        <f t="shared" si="3"/>
        <v>0.18786148470625053</v>
      </c>
      <c r="F85" s="71">
        <f t="shared" si="4"/>
        <v>18.786148470625051</v>
      </c>
      <c r="G85" s="84">
        <f t="shared" si="5"/>
        <v>192.18229885449429</v>
      </c>
      <c r="H85" s="43"/>
      <c r="I85" s="8"/>
      <c r="J85" s="8"/>
      <c r="K85" s="8"/>
      <c r="L85" s="8"/>
      <c r="M85" s="8"/>
      <c r="N85" s="8"/>
      <c r="O85" s="8"/>
      <c r="P85" s="8"/>
      <c r="Q85" s="8"/>
      <c r="R85" s="8"/>
      <c r="S85" s="8"/>
      <c r="T85" s="8"/>
      <c r="U85" s="8"/>
      <c r="V85" s="8"/>
      <c r="W85" s="8"/>
      <c r="X85" s="8"/>
      <c r="Y85" s="8"/>
      <c r="Z85" s="8"/>
      <c r="AA85" s="8"/>
      <c r="AB85" s="8"/>
      <c r="AC85" s="8"/>
    </row>
    <row r="86" spans="1:29" ht="14.4">
      <c r="A86" s="58"/>
      <c r="B86" s="69">
        <v>55</v>
      </c>
      <c r="C86" s="43" t="s">
        <v>283</v>
      </c>
      <c r="D86" s="69">
        <v>2.9688927992390101E-2</v>
      </c>
      <c r="E86" s="43">
        <f t="shared" si="3"/>
        <v>0.19215555460778613</v>
      </c>
      <c r="F86" s="71">
        <f t="shared" si="4"/>
        <v>19.215555460778614</v>
      </c>
      <c r="G86" s="84">
        <f t="shared" si="5"/>
        <v>196.57513236376522</v>
      </c>
      <c r="H86" s="43"/>
      <c r="I86" s="8"/>
      <c r="J86" s="8"/>
      <c r="K86" s="8"/>
      <c r="L86" s="8"/>
      <c r="M86" s="8"/>
      <c r="N86" s="8"/>
      <c r="O86" s="8"/>
      <c r="P86" s="8"/>
      <c r="Q86" s="8"/>
      <c r="R86" s="8"/>
      <c r="S86" s="8"/>
      <c r="T86" s="8"/>
      <c r="U86" s="8"/>
      <c r="V86" s="8"/>
      <c r="W86" s="8"/>
      <c r="X86" s="8"/>
      <c r="Y86" s="8"/>
      <c r="Z86" s="8"/>
      <c r="AA86" s="8"/>
      <c r="AB86" s="8"/>
      <c r="AC86" s="8"/>
    </row>
    <row r="87" spans="1:29" ht="14.4">
      <c r="A87" s="58"/>
      <c r="B87" s="69">
        <v>56</v>
      </c>
      <c r="C87" s="43" t="s">
        <v>284</v>
      </c>
      <c r="D87" s="69">
        <v>3.1819805153394602E-2</v>
      </c>
      <c r="E87" s="43">
        <f t="shared" si="3"/>
        <v>0.19655689875885407</v>
      </c>
      <c r="F87" s="71">
        <f t="shared" si="4"/>
        <v>19.655689875885408</v>
      </c>
      <c r="G87" s="84">
        <f t="shared" si="5"/>
        <v>201.07770743030773</v>
      </c>
      <c r="H87" s="43"/>
      <c r="I87" s="8"/>
      <c r="J87" s="8"/>
      <c r="K87" s="8"/>
      <c r="L87" s="8"/>
      <c r="M87" s="8"/>
      <c r="N87" s="8"/>
      <c r="O87" s="8"/>
      <c r="P87" s="8"/>
      <c r="Q87" s="8"/>
      <c r="R87" s="8"/>
      <c r="S87" s="8"/>
      <c r="T87" s="8"/>
      <c r="U87" s="8"/>
      <c r="V87" s="8"/>
      <c r="W87" s="8"/>
      <c r="X87" s="8"/>
      <c r="Y87" s="8"/>
      <c r="Z87" s="8"/>
      <c r="AA87" s="8"/>
      <c r="AB87" s="8"/>
      <c r="AC87" s="8"/>
    </row>
    <row r="88" spans="1:29" ht="14.4">
      <c r="A88" s="58"/>
      <c r="B88" s="69">
        <v>57</v>
      </c>
      <c r="C88" s="43" t="s">
        <v>285</v>
      </c>
      <c r="D88" s="69">
        <v>3.4103622746483903E-2</v>
      </c>
      <c r="E88" s="43">
        <f t="shared" si="3"/>
        <v>0.20106328301832613</v>
      </c>
      <c r="F88" s="71">
        <f t="shared" si="4"/>
        <v>20.106328301832612</v>
      </c>
      <c r="G88" s="84">
        <f t="shared" si="5"/>
        <v>205.68773852774763</v>
      </c>
      <c r="H88" s="43"/>
      <c r="I88" s="8"/>
      <c r="J88" s="8"/>
      <c r="K88" s="8"/>
      <c r="L88" s="8"/>
      <c r="M88" s="8"/>
      <c r="N88" s="8"/>
      <c r="O88" s="8"/>
      <c r="P88" s="8"/>
      <c r="Q88" s="8"/>
      <c r="R88" s="8"/>
      <c r="S88" s="8"/>
      <c r="T88" s="8"/>
      <c r="U88" s="8"/>
      <c r="V88" s="8"/>
      <c r="W88" s="8"/>
      <c r="X88" s="8"/>
      <c r="Y88" s="8"/>
      <c r="Z88" s="8"/>
      <c r="AA88" s="8"/>
      <c r="AB88" s="8"/>
      <c r="AC88" s="8"/>
    </row>
    <row r="89" spans="1:29" ht="14.4">
      <c r="A89" s="58"/>
      <c r="B89" s="69">
        <v>58</v>
      </c>
      <c r="C89" s="43" t="s">
        <v>286</v>
      </c>
      <c r="D89" s="69">
        <v>3.6551357836030599E-2</v>
      </c>
      <c r="E89" s="43">
        <f t="shared" si="3"/>
        <v>0.20567229827502559</v>
      </c>
      <c r="F89" s="71">
        <f t="shared" si="4"/>
        <v>20.567229827502558</v>
      </c>
      <c r="G89" s="84">
        <f t="shared" si="5"/>
        <v>210.40276113535117</v>
      </c>
      <c r="H89" s="43"/>
      <c r="I89" s="8"/>
      <c r="J89" s="8"/>
      <c r="K89" s="8"/>
      <c r="L89" s="8"/>
      <c r="M89" s="8"/>
      <c r="N89" s="8"/>
      <c r="O89" s="8"/>
      <c r="P89" s="8"/>
      <c r="Q89" s="8"/>
      <c r="R89" s="8"/>
      <c r="S89" s="8"/>
      <c r="T89" s="8"/>
      <c r="U89" s="8"/>
      <c r="V89" s="8"/>
      <c r="W89" s="8"/>
      <c r="X89" s="8"/>
      <c r="Y89" s="8"/>
      <c r="Z89" s="8"/>
      <c r="AA89" s="8"/>
      <c r="AB89" s="8"/>
      <c r="AC89" s="8"/>
    </row>
    <row r="90" spans="1:29" ht="14.4">
      <c r="A90" s="58"/>
      <c r="B90" s="69">
        <v>59</v>
      </c>
      <c r="C90" s="43" t="s">
        <v>287</v>
      </c>
      <c r="D90" s="69">
        <v>3.9174775348325502E-2</v>
      </c>
      <c r="E90" s="43">
        <f t="shared" si="3"/>
        <v>0.2103813796579361</v>
      </c>
      <c r="F90" s="71">
        <f t="shared" si="4"/>
        <v>21.038137965793609</v>
      </c>
      <c r="G90" s="84">
        <f t="shared" si="5"/>
        <v>215.22015139006862</v>
      </c>
      <c r="H90" s="43"/>
      <c r="I90" s="8"/>
      <c r="J90" s="8"/>
      <c r="K90" s="8"/>
      <c r="L90" s="8"/>
      <c r="M90" s="8"/>
      <c r="N90" s="8"/>
      <c r="O90" s="8"/>
      <c r="P90" s="8"/>
      <c r="Q90" s="8"/>
      <c r="R90" s="8"/>
      <c r="S90" s="8"/>
      <c r="T90" s="8"/>
      <c r="U90" s="8"/>
      <c r="V90" s="8"/>
      <c r="W90" s="8"/>
      <c r="X90" s="8"/>
      <c r="Y90" s="8"/>
      <c r="Z90" s="8"/>
      <c r="AA90" s="8"/>
      <c r="AB90" s="8"/>
      <c r="AC90" s="8"/>
    </row>
    <row r="91" spans="1:29" ht="14.4">
      <c r="A91" s="58"/>
      <c r="B91" s="69">
        <v>60</v>
      </c>
      <c r="C91" s="43" t="s">
        <v>288</v>
      </c>
      <c r="D91" s="69">
        <v>4.19864846191563E-2</v>
      </c>
      <c r="E91" s="43">
        <f t="shared" si="3"/>
        <v>0.21518782620616475</v>
      </c>
      <c r="F91" s="71">
        <f t="shared" si="4"/>
        <v>21.518782620616474</v>
      </c>
      <c r="G91" s="84">
        <f t="shared" si="5"/>
        <v>220.13714620890653</v>
      </c>
      <c r="H91" s="43"/>
      <c r="I91" s="8"/>
      <c r="J91" s="8"/>
      <c r="K91" s="8"/>
      <c r="L91" s="8"/>
      <c r="M91" s="8"/>
      <c r="N91" s="8"/>
      <c r="O91" s="8"/>
      <c r="P91" s="8"/>
      <c r="Q91" s="8"/>
      <c r="R91" s="8"/>
      <c r="S91" s="8"/>
      <c r="T91" s="8"/>
      <c r="U91" s="8"/>
      <c r="V91" s="8"/>
      <c r="W91" s="8"/>
      <c r="X91" s="8"/>
      <c r="Y91" s="8"/>
      <c r="Z91" s="8"/>
      <c r="AA91" s="8"/>
      <c r="AB91" s="8"/>
      <c r="AC91" s="8"/>
    </row>
    <row r="92" spans="1:29" ht="14.4">
      <c r="A92" s="58"/>
      <c r="B92" s="69">
        <v>61</v>
      </c>
      <c r="C92" s="43" t="s">
        <v>289</v>
      </c>
      <c r="D92" s="69">
        <v>4.4999999999999998E-2</v>
      </c>
      <c r="E92" s="43">
        <f t="shared" si="3"/>
        <v>0.22008882071029764</v>
      </c>
      <c r="F92" s="71">
        <f t="shared" si="4"/>
        <v>22.008882071029763</v>
      </c>
      <c r="G92" s="84">
        <f t="shared" si="5"/>
        <v>225.1508635866345</v>
      </c>
      <c r="H92" s="43"/>
      <c r="I92" s="8"/>
      <c r="J92" s="8"/>
      <c r="K92" s="8"/>
      <c r="L92" s="8"/>
      <c r="M92" s="8"/>
      <c r="N92" s="8"/>
      <c r="O92" s="8"/>
      <c r="P92" s="8"/>
      <c r="Q92" s="8"/>
      <c r="R92" s="8"/>
      <c r="S92" s="8"/>
      <c r="T92" s="8"/>
      <c r="U92" s="8"/>
      <c r="V92" s="8"/>
      <c r="W92" s="8"/>
      <c r="X92" s="8"/>
      <c r="Y92" s="8"/>
      <c r="Z92" s="8"/>
      <c r="AA92" s="8"/>
      <c r="AB92" s="8"/>
      <c r="AC92" s="8"/>
    </row>
    <row r="93" spans="1:29" ht="14.4">
      <c r="A93" s="58"/>
      <c r="B93" s="69">
        <v>62</v>
      </c>
      <c r="C93" s="43" t="s">
        <v>290</v>
      </c>
      <c r="D93" s="69">
        <v>4.8229805814133102E-2</v>
      </c>
      <c r="E93" s="43">
        <f t="shared" si="3"/>
        <v>0.22508144945412148</v>
      </c>
      <c r="F93" s="71">
        <f t="shared" si="4"/>
        <v>22.508144945412148</v>
      </c>
      <c r="G93" s="84">
        <f t="shared" si="5"/>
        <v>230.25832279156629</v>
      </c>
      <c r="H93" s="43"/>
      <c r="I93" s="8"/>
      <c r="J93" s="8"/>
      <c r="K93" s="8"/>
      <c r="L93" s="8"/>
      <c r="M93" s="8"/>
      <c r="N93" s="8"/>
      <c r="O93" s="8"/>
      <c r="P93" s="8"/>
      <c r="Q93" s="8"/>
      <c r="R93" s="8"/>
      <c r="S93" s="8"/>
      <c r="T93" s="8"/>
      <c r="U93" s="8"/>
      <c r="V93" s="8"/>
      <c r="W93" s="8"/>
      <c r="X93" s="8"/>
      <c r="Y93" s="8"/>
      <c r="Z93" s="8"/>
      <c r="AA93" s="8"/>
      <c r="AB93" s="8"/>
      <c r="AC93" s="8"/>
    </row>
    <row r="94" spans="1:29" ht="14.4">
      <c r="A94" s="58"/>
      <c r="B94" s="69">
        <v>63</v>
      </c>
      <c r="C94" s="43" t="s">
        <v>291</v>
      </c>
      <c r="D94" s="69">
        <v>5.1691425974866499E-2</v>
      </c>
      <c r="E94" s="43">
        <f t="shared" si="3"/>
        <v>0.23016272160812057</v>
      </c>
      <c r="F94" s="71">
        <f t="shared" si="4"/>
        <v>23.016272160812058</v>
      </c>
      <c r="G94" s="84">
        <f t="shared" si="5"/>
        <v>235.45646420510735</v>
      </c>
      <c r="H94" s="43"/>
      <c r="I94" s="8"/>
      <c r="J94" s="8"/>
      <c r="K94" s="8"/>
      <c r="L94" s="8"/>
      <c r="M94" s="8"/>
      <c r="N94" s="8"/>
      <c r="O94" s="8"/>
      <c r="P94" s="8"/>
      <c r="Q94" s="8"/>
      <c r="R94" s="8"/>
      <c r="S94" s="8"/>
      <c r="T94" s="8"/>
      <c r="U94" s="8"/>
      <c r="V94" s="8"/>
      <c r="W94" s="8"/>
      <c r="X94" s="8"/>
      <c r="Y94" s="8"/>
      <c r="Z94" s="8"/>
      <c r="AA94" s="8"/>
      <c r="AB94" s="8"/>
      <c r="AC94" s="8"/>
    </row>
    <row r="95" spans="1:29" ht="14.4">
      <c r="A95" s="58"/>
      <c r="B95" s="69">
        <v>64</v>
      </c>
      <c r="C95" s="43" t="s">
        <v>292</v>
      </c>
      <c r="D95" s="69">
        <v>5.5401498600521203E-2</v>
      </c>
      <c r="E95" s="43">
        <f t="shared" si="3"/>
        <v>0.23532958805253287</v>
      </c>
      <c r="F95" s="71">
        <f t="shared" si="4"/>
        <v>23.532958805253287</v>
      </c>
      <c r="G95" s="84">
        <f t="shared" si="5"/>
        <v>240.74216857774113</v>
      </c>
      <c r="H95" s="43"/>
      <c r="I95" s="8"/>
      <c r="J95" s="8"/>
      <c r="K95" s="8"/>
      <c r="L95" s="8"/>
      <c r="M95" s="8"/>
      <c r="N95" s="8"/>
      <c r="O95" s="8"/>
      <c r="P95" s="8"/>
      <c r="Q95" s="8"/>
      <c r="R95" s="8"/>
      <c r="S95" s="8"/>
      <c r="T95" s="8"/>
      <c r="U95" s="8"/>
      <c r="V95" s="8"/>
      <c r="W95" s="8"/>
      <c r="X95" s="8"/>
      <c r="Y95" s="8"/>
      <c r="Z95" s="8"/>
      <c r="AA95" s="8"/>
      <c r="AB95" s="8"/>
      <c r="AC95" s="8"/>
    </row>
    <row r="96" spans="1:29" ht="14.4">
      <c r="A96" s="58"/>
      <c r="B96" s="69">
        <v>65</v>
      </c>
      <c r="C96" s="43" t="s">
        <v>293</v>
      </c>
      <c r="D96" s="69">
        <v>5.9377855984780202E-2</v>
      </c>
      <c r="E96" s="43">
        <f t="shared" si="3"/>
        <v>0.24057895943686422</v>
      </c>
      <c r="F96" s="71">
        <f t="shared" si="4"/>
        <v>24.057895943686422</v>
      </c>
      <c r="G96" s="84">
        <f t="shared" si="5"/>
        <v>246.11227550391209</v>
      </c>
      <c r="H96" s="43"/>
      <c r="I96" s="8"/>
      <c r="J96" s="8"/>
      <c r="K96" s="8"/>
      <c r="L96" s="8"/>
      <c r="M96" s="8"/>
      <c r="N96" s="8"/>
      <c r="O96" s="8"/>
      <c r="P96" s="8"/>
      <c r="Q96" s="8"/>
      <c r="R96" s="8"/>
      <c r="S96" s="8"/>
      <c r="T96" s="8"/>
      <c r="U96" s="8"/>
      <c r="V96" s="8"/>
      <c r="W96" s="8"/>
      <c r="X96" s="8"/>
      <c r="Y96" s="8"/>
      <c r="Z96" s="8"/>
      <c r="AA96" s="8"/>
      <c r="AB96" s="8"/>
      <c r="AC96" s="8"/>
    </row>
    <row r="97" spans="1:29" ht="14.4">
      <c r="A97" s="58"/>
      <c r="B97" s="69">
        <v>66</v>
      </c>
      <c r="C97" s="43" t="s">
        <v>294</v>
      </c>
      <c r="D97" s="69">
        <v>6.3639610306789204E-2</v>
      </c>
      <c r="E97" s="43">
        <f t="shared" si="3"/>
        <v>0.24590772331343408</v>
      </c>
      <c r="F97" s="71">
        <f t="shared" si="4"/>
        <v>24.590772331343409</v>
      </c>
      <c r="G97" s="84">
        <f t="shared" si="5"/>
        <v>251.56360094964307</v>
      </c>
      <c r="H97" s="43"/>
      <c r="I97" s="8"/>
      <c r="J97" s="8"/>
      <c r="K97" s="8"/>
      <c r="L97" s="8"/>
      <c r="M97" s="8"/>
      <c r="N97" s="8"/>
      <c r="O97" s="8"/>
      <c r="P97" s="8"/>
      <c r="Q97" s="8"/>
      <c r="R97" s="8"/>
      <c r="S97" s="8"/>
      <c r="T97" s="8"/>
      <c r="U97" s="8"/>
      <c r="V97" s="8"/>
      <c r="W97" s="8"/>
      <c r="X97" s="8"/>
      <c r="Y97" s="8"/>
      <c r="Z97" s="8"/>
      <c r="AA97" s="8"/>
      <c r="AB97" s="8"/>
      <c r="AC97" s="8"/>
    </row>
    <row r="98" spans="1:29" ht="14.4">
      <c r="A98" s="58"/>
      <c r="B98" s="69">
        <v>67</v>
      </c>
      <c r="C98" s="43" t="s">
        <v>295</v>
      </c>
      <c r="D98" s="69">
        <v>6.8207245492967902E-2</v>
      </c>
      <c r="E98" s="43">
        <f t="shared" si="3"/>
        <v>0.25131276021370103</v>
      </c>
      <c r="F98" s="71">
        <f t="shared" si="4"/>
        <v>25.131276021370102</v>
      </c>
      <c r="G98" s="84">
        <f t="shared" si="5"/>
        <v>257.09295369861616</v>
      </c>
      <c r="H98" s="43"/>
      <c r="I98" s="8"/>
      <c r="J98" s="8"/>
      <c r="K98" s="8"/>
      <c r="L98" s="8"/>
      <c r="M98" s="8"/>
      <c r="N98" s="8"/>
      <c r="O98" s="8"/>
      <c r="P98" s="8"/>
      <c r="Q98" s="8"/>
      <c r="R98" s="8"/>
      <c r="S98" s="8"/>
      <c r="T98" s="8"/>
      <c r="U98" s="8"/>
      <c r="V98" s="8"/>
      <c r="W98" s="8"/>
      <c r="X98" s="8"/>
      <c r="Y98" s="8"/>
      <c r="Z98" s="8"/>
      <c r="AA98" s="8"/>
      <c r="AB98" s="8"/>
      <c r="AC98" s="8"/>
    </row>
    <row r="99" spans="1:29" ht="14.4">
      <c r="A99" s="58"/>
      <c r="B99" s="69">
        <v>68</v>
      </c>
      <c r="C99" s="43" t="s">
        <v>296</v>
      </c>
      <c r="D99" s="69">
        <v>7.31027156720611E-2</v>
      </c>
      <c r="E99" s="43">
        <f t="shared" si="3"/>
        <v>0.25679095856682638</v>
      </c>
      <c r="F99" s="71">
        <f t="shared" si="4"/>
        <v>25.679095856682636</v>
      </c>
      <c r="G99" s="84">
        <f t="shared" si="5"/>
        <v>262.69715061386336</v>
      </c>
      <c r="H99" s="43"/>
      <c r="I99" s="8"/>
      <c r="J99" s="8"/>
      <c r="K99" s="8"/>
      <c r="L99" s="8"/>
      <c r="M99" s="8"/>
      <c r="N99" s="8"/>
      <c r="O99" s="8"/>
      <c r="P99" s="8"/>
      <c r="Q99" s="8"/>
      <c r="R99" s="8"/>
      <c r="S99" s="8"/>
      <c r="T99" s="8"/>
      <c r="U99" s="8"/>
      <c r="V99" s="8"/>
      <c r="W99" s="8"/>
      <c r="X99" s="8"/>
      <c r="Y99" s="8"/>
      <c r="Z99" s="8"/>
      <c r="AA99" s="8"/>
      <c r="AB99" s="8"/>
      <c r="AC99" s="8"/>
    </row>
    <row r="100" spans="1:29" ht="14.4">
      <c r="A100" s="58"/>
      <c r="B100" s="69">
        <v>69</v>
      </c>
      <c r="C100" s="43" t="s">
        <v>297</v>
      </c>
      <c r="D100" s="69">
        <v>7.8349550696651102E-2</v>
      </c>
      <c r="E100" s="43">
        <f t="shared" si="3"/>
        <v>0.26233922838936724</v>
      </c>
      <c r="F100" s="71">
        <f t="shared" si="4"/>
        <v>26.233922838936724</v>
      </c>
      <c r="G100" s="84">
        <f t="shared" si="5"/>
        <v>268.3730306423227</v>
      </c>
      <c r="H100" s="43"/>
      <c r="I100" s="8"/>
      <c r="J100" s="8"/>
      <c r="K100" s="8"/>
      <c r="L100" s="8"/>
      <c r="M100" s="8"/>
      <c r="N100" s="8"/>
      <c r="O100" s="8"/>
      <c r="P100" s="8"/>
      <c r="Q100" s="8"/>
      <c r="R100" s="8"/>
      <c r="S100" s="8"/>
      <c r="T100" s="8"/>
      <c r="U100" s="8"/>
      <c r="V100" s="8"/>
      <c r="W100" s="8"/>
      <c r="X100" s="8"/>
      <c r="Y100" s="8"/>
      <c r="Z100" s="8"/>
      <c r="AA100" s="8"/>
      <c r="AB100" s="8"/>
      <c r="AC100" s="8"/>
    </row>
    <row r="101" spans="1:29" ht="14.4">
      <c r="A101" s="58"/>
      <c r="B101" s="69">
        <v>70</v>
      </c>
      <c r="C101" s="43" t="s">
        <v>298</v>
      </c>
      <c r="D101" s="69">
        <v>8.39729692383126E-2</v>
      </c>
      <c r="E101" s="43">
        <f t="shared" si="3"/>
        <v>0.26795451370248824</v>
      </c>
      <c r="F101" s="71">
        <f t="shared" si="4"/>
        <v>26.795451370248824</v>
      </c>
      <c r="G101" s="84">
        <f t="shared" si="5"/>
        <v>274.11746751764548</v>
      </c>
      <c r="H101" s="43"/>
      <c r="I101" s="8"/>
      <c r="J101" s="8"/>
      <c r="K101" s="8"/>
      <c r="L101" s="8"/>
      <c r="M101" s="8"/>
      <c r="N101" s="8"/>
      <c r="O101" s="8"/>
      <c r="P101" s="8"/>
      <c r="Q101" s="8"/>
      <c r="R101" s="8"/>
      <c r="S101" s="8"/>
      <c r="T101" s="8"/>
      <c r="U101" s="8"/>
      <c r="V101" s="8"/>
      <c r="W101" s="8"/>
      <c r="X101" s="8"/>
      <c r="Y101" s="8"/>
      <c r="Z101" s="8"/>
      <c r="AA101" s="8"/>
      <c r="AB101" s="8"/>
      <c r="AC101" s="8"/>
    </row>
    <row r="102" spans="1:29" ht="14.4">
      <c r="A102" s="58"/>
      <c r="B102" s="69">
        <v>71</v>
      </c>
      <c r="C102" s="43" t="s">
        <v>299</v>
      </c>
      <c r="D102" s="69">
        <v>0.09</v>
      </c>
      <c r="E102" s="43">
        <f t="shared" si="3"/>
        <v>0.27363380365816414</v>
      </c>
      <c r="F102" s="71">
        <f t="shared" si="4"/>
        <v>27.363380365816415</v>
      </c>
      <c r="G102" s="84">
        <f t="shared" si="5"/>
        <v>279.9273811423019</v>
      </c>
      <c r="H102" s="43"/>
      <c r="I102" s="8"/>
      <c r="J102" s="8"/>
      <c r="K102" s="8"/>
      <c r="L102" s="8"/>
      <c r="M102" s="8"/>
      <c r="N102" s="8"/>
      <c r="O102" s="8"/>
      <c r="P102" s="8"/>
      <c r="Q102" s="8"/>
      <c r="R102" s="8"/>
      <c r="S102" s="8"/>
      <c r="T102" s="8"/>
      <c r="U102" s="8"/>
      <c r="V102" s="8"/>
      <c r="W102" s="8"/>
      <c r="X102" s="8"/>
      <c r="Y102" s="8"/>
      <c r="Z102" s="8"/>
      <c r="AA102" s="8"/>
      <c r="AB102" s="8"/>
      <c r="AC102" s="8"/>
    </row>
    <row r="103" spans="1:29" ht="14.4">
      <c r="A103" s="58"/>
      <c r="B103" s="69">
        <v>72</v>
      </c>
      <c r="C103" s="43" t="s">
        <v>300</v>
      </c>
      <c r="D103" s="69">
        <v>9.6459611628266301E-2</v>
      </c>
      <c r="E103" s="43">
        <f t="shared" si="3"/>
        <v>0.279374142378154</v>
      </c>
      <c r="F103" s="71">
        <f t="shared" si="4"/>
        <v>27.9374142378154</v>
      </c>
      <c r="G103" s="84">
        <f t="shared" si="5"/>
        <v>285.79974765285152</v>
      </c>
      <c r="H103" s="43"/>
      <c r="I103" s="8"/>
      <c r="J103" s="8"/>
      <c r="K103" s="8"/>
      <c r="L103" s="8"/>
      <c r="M103" s="8"/>
      <c r="N103" s="8"/>
      <c r="O103" s="8"/>
      <c r="P103" s="8"/>
      <c r="Q103" s="8"/>
      <c r="R103" s="8"/>
      <c r="S103" s="8"/>
      <c r="T103" s="8"/>
      <c r="U103" s="8"/>
      <c r="V103" s="8"/>
      <c r="W103" s="8"/>
      <c r="X103" s="8"/>
      <c r="Y103" s="8"/>
      <c r="Z103" s="8"/>
      <c r="AA103" s="8"/>
      <c r="AB103" s="8"/>
      <c r="AC103" s="8"/>
    </row>
    <row r="104" spans="1:29" ht="14.4">
      <c r="A104" s="58"/>
      <c r="B104" s="69">
        <v>73</v>
      </c>
      <c r="C104" s="43" t="s">
        <v>301</v>
      </c>
      <c r="D104" s="69">
        <v>0.103382851949733</v>
      </c>
      <c r="E104" s="43">
        <f t="shared" si="3"/>
        <v>0.28517263752888333</v>
      </c>
      <c r="F104" s="71">
        <f t="shared" si="4"/>
        <v>28.517263752888333</v>
      </c>
      <c r="G104" s="84">
        <f t="shared" si="5"/>
        <v>291.73160819204764</v>
      </c>
      <c r="H104" s="43"/>
      <c r="I104" s="8"/>
      <c r="J104" s="8"/>
      <c r="K104" s="8"/>
      <c r="L104" s="8"/>
      <c r="M104" s="8"/>
      <c r="N104" s="8"/>
      <c r="O104" s="8"/>
      <c r="P104" s="8"/>
      <c r="Q104" s="8"/>
      <c r="R104" s="8"/>
      <c r="S104" s="8"/>
      <c r="T104" s="8"/>
      <c r="U104" s="8"/>
      <c r="V104" s="8"/>
      <c r="W104" s="8"/>
      <c r="X104" s="8"/>
      <c r="Y104" s="8"/>
      <c r="Z104" s="8"/>
      <c r="AA104" s="8"/>
      <c r="AB104" s="8"/>
      <c r="AC104" s="8"/>
    </row>
    <row r="105" spans="1:29" ht="14.4">
      <c r="A105" s="58"/>
      <c r="B105" s="69">
        <v>74</v>
      </c>
      <c r="C105" s="43" t="s">
        <v>302</v>
      </c>
      <c r="D105" s="69">
        <v>0.110802997201042</v>
      </c>
      <c r="E105" s="43">
        <f t="shared" si="3"/>
        <v>0.29102646767169615</v>
      </c>
      <c r="F105" s="71">
        <f t="shared" si="4"/>
        <v>29.102646767169617</v>
      </c>
      <c r="G105" s="84">
        <f t="shared" si="5"/>
        <v>297.72007642814515</v>
      </c>
      <c r="H105" s="43"/>
      <c r="I105" s="8"/>
      <c r="J105" s="8"/>
      <c r="K105" s="8"/>
      <c r="L105" s="8"/>
      <c r="M105" s="8"/>
      <c r="N105" s="8"/>
      <c r="O105" s="8"/>
      <c r="P105" s="8"/>
      <c r="Q105" s="8"/>
      <c r="R105" s="8"/>
      <c r="S105" s="8"/>
      <c r="T105" s="8"/>
      <c r="U105" s="8"/>
      <c r="V105" s="8"/>
      <c r="W105" s="8"/>
      <c r="X105" s="8"/>
      <c r="Y105" s="8"/>
      <c r="Z105" s="8"/>
      <c r="AA105" s="8"/>
      <c r="AB105" s="8"/>
      <c r="AC105" s="8"/>
    </row>
    <row r="106" spans="1:29" ht="14.4">
      <c r="A106" s="58"/>
      <c r="B106" s="69">
        <v>75</v>
      </c>
      <c r="C106" s="43" t="s">
        <v>303</v>
      </c>
      <c r="D106" s="69">
        <v>0.11875571196956</v>
      </c>
      <c r="E106" s="43">
        <f t="shared" si="3"/>
        <v>0.29693288844127524</v>
      </c>
      <c r="F106" s="71">
        <f t="shared" si="4"/>
        <v>29.693288844127526</v>
      </c>
      <c r="G106" s="84">
        <f t="shared" si="5"/>
        <v>303.76234487542456</v>
      </c>
      <c r="H106" s="43"/>
      <c r="I106" s="8"/>
      <c r="J106" s="8"/>
      <c r="K106" s="8"/>
      <c r="L106" s="8"/>
      <c r="M106" s="8"/>
      <c r="N106" s="8"/>
      <c r="O106" s="8"/>
      <c r="P106" s="8"/>
      <c r="Q106" s="8"/>
      <c r="R106" s="8"/>
      <c r="S106" s="8"/>
      <c r="T106" s="8"/>
      <c r="U106" s="8"/>
      <c r="V106" s="8"/>
      <c r="W106" s="8"/>
      <c r="X106" s="8"/>
      <c r="Y106" s="8"/>
      <c r="Z106" s="8"/>
      <c r="AA106" s="8"/>
      <c r="AB106" s="8"/>
      <c r="AC106" s="8"/>
    </row>
    <row r="107" spans="1:29" ht="14.4">
      <c r="A107" s="58"/>
      <c r="B107" s="69">
        <v>76</v>
      </c>
      <c r="C107" s="43" t="s">
        <v>304</v>
      </c>
      <c r="D107" s="69">
        <v>0.12727922061357799</v>
      </c>
      <c r="E107" s="43">
        <f t="shared" si="3"/>
        <v>0.30288923761549519</v>
      </c>
      <c r="F107" s="71">
        <f t="shared" si="4"/>
        <v>30.288923761549519</v>
      </c>
      <c r="G107" s="84">
        <f t="shared" si="5"/>
        <v>309.85569008065158</v>
      </c>
      <c r="H107" s="43"/>
      <c r="I107" s="8"/>
      <c r="J107" s="8"/>
      <c r="K107" s="8"/>
      <c r="L107" s="8"/>
      <c r="M107" s="8"/>
      <c r="N107" s="8"/>
      <c r="O107" s="8"/>
      <c r="P107" s="8"/>
      <c r="Q107" s="8"/>
      <c r="R107" s="8"/>
      <c r="S107" s="8"/>
      <c r="T107" s="8"/>
      <c r="U107" s="8"/>
      <c r="V107" s="8"/>
      <c r="W107" s="8"/>
      <c r="X107" s="8"/>
      <c r="Y107" s="8"/>
      <c r="Z107" s="8"/>
      <c r="AA107" s="8"/>
      <c r="AB107" s="8"/>
      <c r="AC107" s="8"/>
    </row>
    <row r="108" spans="1:29" ht="14.4">
      <c r="A108" s="58"/>
      <c r="B108" s="69">
        <v>77</v>
      </c>
      <c r="C108" s="43" t="s">
        <v>305</v>
      </c>
      <c r="D108" s="69">
        <v>0.136414490985935</v>
      </c>
      <c r="E108" s="43">
        <f t="shared" si="3"/>
        <v>0.30889293914777294</v>
      </c>
      <c r="F108" s="71">
        <f t="shared" si="4"/>
        <v>30.889293914777294</v>
      </c>
      <c r="G108" s="84">
        <f t="shared" si="5"/>
        <v>315.99747674817172</v>
      </c>
      <c r="H108" s="43"/>
      <c r="I108" s="8"/>
      <c r="J108" s="8"/>
      <c r="K108" s="8"/>
      <c r="L108" s="8"/>
      <c r="M108" s="8"/>
      <c r="N108" s="8"/>
      <c r="O108" s="8"/>
      <c r="P108" s="8"/>
      <c r="Q108" s="8"/>
      <c r="R108" s="8"/>
      <c r="S108" s="8"/>
      <c r="T108" s="8"/>
      <c r="U108" s="8"/>
      <c r="V108" s="8"/>
      <c r="W108" s="8"/>
      <c r="X108" s="8"/>
      <c r="Y108" s="8"/>
      <c r="Z108" s="8"/>
      <c r="AA108" s="8"/>
      <c r="AB108" s="8"/>
      <c r="AC108" s="8"/>
    </row>
    <row r="109" spans="1:29" ht="14.4">
      <c r="A109" s="58"/>
      <c r="B109" s="69">
        <v>78</v>
      </c>
      <c r="C109" s="43" t="s">
        <v>306</v>
      </c>
      <c r="D109" s="69">
        <v>0.14620543134412201</v>
      </c>
      <c r="E109" s="43">
        <f t="shared" si="3"/>
        <v>0.31494150623833206</v>
      </c>
      <c r="F109" s="71">
        <f t="shared" si="4"/>
        <v>31.494150623833207</v>
      </c>
      <c r="G109" s="84">
        <f t="shared" si="5"/>
        <v>322.18516088181372</v>
      </c>
      <c r="H109" s="43"/>
      <c r="I109" s="8"/>
      <c r="J109" s="8"/>
      <c r="K109" s="8"/>
      <c r="L109" s="8"/>
      <c r="M109" s="8"/>
      <c r="N109" s="8"/>
      <c r="O109" s="8"/>
      <c r="P109" s="8"/>
      <c r="Q109" s="8"/>
      <c r="R109" s="8"/>
      <c r="S109" s="8"/>
      <c r="T109" s="8"/>
      <c r="U109" s="8"/>
      <c r="V109" s="8"/>
      <c r="W109" s="8"/>
      <c r="X109" s="8"/>
      <c r="Y109" s="8"/>
      <c r="Z109" s="8"/>
      <c r="AA109" s="8"/>
      <c r="AB109" s="8"/>
      <c r="AC109" s="8"/>
    </row>
    <row r="110" spans="1:29" ht="14.4">
      <c r="A110" s="58"/>
      <c r="B110" s="69">
        <v>79</v>
      </c>
      <c r="C110" s="43" t="s">
        <v>307</v>
      </c>
      <c r="D110" s="69">
        <v>0.15669910139330201</v>
      </c>
      <c r="E110" s="43">
        <f t="shared" si="3"/>
        <v>0.32103254352398397</v>
      </c>
      <c r="F110" s="71">
        <f t="shared" si="4"/>
        <v>32.103254352398395</v>
      </c>
      <c r="G110" s="84">
        <f t="shared" si="5"/>
        <v>328.4162920250356</v>
      </c>
      <c r="H110" s="43"/>
      <c r="I110" s="8"/>
      <c r="J110" s="8"/>
      <c r="K110" s="8"/>
      <c r="L110" s="8"/>
      <c r="M110" s="8"/>
      <c r="N110" s="8"/>
      <c r="O110" s="8"/>
      <c r="P110" s="8"/>
      <c r="Q110" s="8"/>
      <c r="R110" s="8"/>
      <c r="S110" s="8"/>
      <c r="T110" s="8"/>
      <c r="U110" s="8"/>
      <c r="V110" s="8"/>
      <c r="W110" s="8"/>
      <c r="X110" s="8"/>
      <c r="Y110" s="8"/>
      <c r="Z110" s="8"/>
      <c r="AA110" s="8"/>
      <c r="AB110" s="8"/>
      <c r="AC110" s="8"/>
    </row>
    <row r="111" spans="1:29" ht="14.4">
      <c r="A111" s="58"/>
      <c r="B111" s="69">
        <v>80</v>
      </c>
      <c r="C111" s="43" t="s">
        <v>85</v>
      </c>
      <c r="D111" s="69">
        <v>0.16794593847662501</v>
      </c>
      <c r="E111" s="43">
        <f t="shared" si="3"/>
        <v>0.32716374846733259</v>
      </c>
      <c r="F111" s="71">
        <f t="shared" si="4"/>
        <v>32.71637484673326</v>
      </c>
      <c r="G111" s="84">
        <f t="shared" si="5"/>
        <v>334.68851468208123</v>
      </c>
      <c r="H111" s="43"/>
      <c r="I111" s="8"/>
      <c r="J111" s="8"/>
      <c r="K111" s="8"/>
      <c r="L111" s="8"/>
      <c r="M111" s="8"/>
      <c r="N111" s="8"/>
      <c r="O111" s="8"/>
      <c r="P111" s="8"/>
      <c r="Q111" s="8"/>
      <c r="R111" s="8"/>
      <c r="S111" s="8"/>
      <c r="T111" s="8"/>
      <c r="U111" s="8"/>
      <c r="V111" s="8"/>
      <c r="W111" s="8"/>
      <c r="X111" s="8"/>
      <c r="Y111" s="8"/>
      <c r="Z111" s="8"/>
      <c r="AA111" s="8"/>
      <c r="AB111" s="8"/>
      <c r="AC111" s="8"/>
    </row>
    <row r="112" spans="1:29" ht="14.4">
      <c r="A112" s="58"/>
      <c r="B112" s="69">
        <v>81</v>
      </c>
      <c r="C112" s="43" t="s">
        <v>308</v>
      </c>
      <c r="D112" s="69">
        <v>0.18</v>
      </c>
      <c r="E112" s="43">
        <f t="shared" si="3"/>
        <v>0.33333291202599186</v>
      </c>
      <c r="F112" s="71">
        <f t="shared" si="4"/>
        <v>33.333291202599185</v>
      </c>
      <c r="G112" s="84">
        <f t="shared" si="5"/>
        <v>340.99956900258968</v>
      </c>
      <c r="H112" s="43"/>
      <c r="I112" s="8"/>
      <c r="J112" s="8"/>
      <c r="K112" s="8"/>
      <c r="L112" s="8"/>
      <c r="M112" s="8"/>
      <c r="N112" s="8"/>
      <c r="O112" s="8"/>
      <c r="P112" s="8"/>
      <c r="Q112" s="8"/>
      <c r="R112" s="8"/>
      <c r="S112" s="8"/>
      <c r="T112" s="8"/>
      <c r="U112" s="8"/>
      <c r="V112" s="8"/>
      <c r="W112" s="8"/>
      <c r="X112" s="8"/>
      <c r="Y112" s="8"/>
      <c r="Z112" s="8"/>
      <c r="AA112" s="8"/>
      <c r="AB112" s="8"/>
      <c r="AC112" s="8"/>
    </row>
    <row r="113" spans="1:29" ht="14.4">
      <c r="A113" s="58"/>
      <c r="B113" s="69">
        <v>82</v>
      </c>
      <c r="C113" s="43" t="s">
        <v>309</v>
      </c>
      <c r="D113" s="69">
        <v>0.19291922325653199</v>
      </c>
      <c r="E113" s="43">
        <f t="shared" si="3"/>
        <v>0.33953791868077265</v>
      </c>
      <c r="F113" s="71">
        <f t="shared" si="4"/>
        <v>33.953791868077268</v>
      </c>
      <c r="G113" s="84">
        <f t="shared" si="5"/>
        <v>347.34729081043042</v>
      </c>
      <c r="H113" s="43"/>
      <c r="I113" s="8"/>
      <c r="J113" s="8"/>
      <c r="K113" s="8"/>
      <c r="L113" s="8"/>
      <c r="M113" s="8"/>
      <c r="N113" s="8"/>
      <c r="O113" s="8"/>
      <c r="P113" s="8"/>
      <c r="Q113" s="8"/>
      <c r="R113" s="8"/>
      <c r="S113" s="8"/>
      <c r="T113" s="8"/>
      <c r="U113" s="8"/>
      <c r="V113" s="8"/>
      <c r="W113" s="8"/>
      <c r="X113" s="8"/>
      <c r="Y113" s="8"/>
      <c r="Z113" s="8"/>
      <c r="AA113" s="8"/>
      <c r="AB113" s="8"/>
      <c r="AC113" s="8"/>
    </row>
    <row r="114" spans="1:29" ht="14.4">
      <c r="A114" s="58"/>
      <c r="B114" s="69">
        <v>83</v>
      </c>
      <c r="C114" s="43" t="s">
        <v>87</v>
      </c>
      <c r="D114" s="69">
        <v>0.206765703899466</v>
      </c>
      <c r="E114" s="43">
        <f t="shared" si="3"/>
        <v>0.34577674589909208</v>
      </c>
      <c r="F114" s="71">
        <f t="shared" si="4"/>
        <v>34.577674589909208</v>
      </c>
      <c r="G114" s="84">
        <f t="shared" si="5"/>
        <v>353.72961105477117</v>
      </c>
      <c r="H114" s="43"/>
      <c r="I114" s="8"/>
      <c r="J114" s="8"/>
      <c r="K114" s="8"/>
      <c r="L114" s="8"/>
      <c r="M114" s="8"/>
      <c r="N114" s="8"/>
      <c r="O114" s="8"/>
      <c r="P114" s="8"/>
      <c r="Q114" s="8"/>
      <c r="R114" s="8"/>
      <c r="S114" s="8"/>
      <c r="T114" s="8"/>
      <c r="U114" s="8"/>
      <c r="V114" s="8"/>
      <c r="W114" s="8"/>
      <c r="X114" s="8"/>
      <c r="Y114" s="8"/>
      <c r="Z114" s="8"/>
      <c r="AA114" s="8"/>
      <c r="AB114" s="8"/>
      <c r="AC114" s="8"/>
    </row>
    <row r="115" spans="1:29" ht="14.4">
      <c r="A115" s="58"/>
      <c r="B115" s="69">
        <v>84</v>
      </c>
      <c r="C115" s="43" t="s">
        <v>310</v>
      </c>
      <c r="D115" s="69">
        <v>0.22160599440208401</v>
      </c>
      <c r="E115" s="43">
        <f t="shared" si="3"/>
        <v>0.35204746310630525</v>
      </c>
      <c r="F115" s="71">
        <f t="shared" si="4"/>
        <v>35.204746310630526</v>
      </c>
      <c r="G115" s="84">
        <f t="shared" si="5"/>
        <v>360.14455475775026</v>
      </c>
      <c r="H115" s="43"/>
      <c r="I115" s="8"/>
      <c r="J115" s="8"/>
      <c r="K115" s="8"/>
      <c r="L115" s="8"/>
      <c r="M115" s="8"/>
      <c r="N115" s="8"/>
      <c r="O115" s="8"/>
      <c r="P115" s="8"/>
      <c r="Q115" s="8"/>
      <c r="R115" s="8"/>
      <c r="S115" s="8"/>
      <c r="T115" s="8"/>
      <c r="U115" s="8"/>
      <c r="V115" s="8"/>
      <c r="W115" s="8"/>
      <c r="X115" s="8"/>
      <c r="Y115" s="8"/>
      <c r="Z115" s="8"/>
      <c r="AA115" s="8"/>
      <c r="AB115" s="8"/>
      <c r="AC115" s="8"/>
    </row>
    <row r="116" spans="1:29" ht="14.4">
      <c r="A116" s="58"/>
      <c r="B116" s="69">
        <v>85</v>
      </c>
      <c r="C116" s="43" t="s">
        <v>311</v>
      </c>
      <c r="D116" s="69">
        <v>0.23751142393912</v>
      </c>
      <c r="E116" s="43">
        <f t="shared" si="3"/>
        <v>0.35834823023353479</v>
      </c>
      <c r="F116" s="71">
        <f t="shared" si="4"/>
        <v>35.834823023353479</v>
      </c>
      <c r="G116" s="84">
        <f t="shared" si="5"/>
        <v>366.59023952890607</v>
      </c>
      <c r="H116" s="43"/>
      <c r="I116" s="8"/>
      <c r="J116" s="8"/>
      <c r="K116" s="8"/>
      <c r="L116" s="8"/>
      <c r="M116" s="8"/>
      <c r="N116" s="8"/>
      <c r="O116" s="8"/>
      <c r="P116" s="8"/>
      <c r="Q116" s="8"/>
      <c r="R116" s="8"/>
      <c r="S116" s="8"/>
      <c r="T116" s="8"/>
      <c r="U116" s="8"/>
      <c r="V116" s="8"/>
      <c r="W116" s="8"/>
      <c r="X116" s="8"/>
      <c r="Y116" s="8"/>
      <c r="Z116" s="8"/>
      <c r="AA116" s="8"/>
      <c r="AB116" s="8"/>
      <c r="AC116" s="8"/>
    </row>
    <row r="117" spans="1:29" ht="14.4">
      <c r="A117" s="58"/>
      <c r="B117" s="69">
        <v>86</v>
      </c>
      <c r="C117" s="43" t="s">
        <v>312</v>
      </c>
      <c r="D117" s="69">
        <v>0.25455844122715698</v>
      </c>
      <c r="E117" s="43">
        <f t="shared" si="3"/>
        <v>0.3646772959059677</v>
      </c>
      <c r="F117" s="71">
        <f t="shared" si="4"/>
        <v>36.467729590596768</v>
      </c>
      <c r="G117" s="84">
        <f t="shared" si="5"/>
        <v>373.06487371180498</v>
      </c>
      <c r="H117" s="43"/>
      <c r="I117" s="8"/>
      <c r="J117" s="8"/>
      <c r="K117" s="8"/>
      <c r="L117" s="8"/>
      <c r="M117" s="8"/>
      <c r="N117" s="8"/>
      <c r="O117" s="8"/>
      <c r="P117" s="8"/>
      <c r="Q117" s="8"/>
      <c r="R117" s="8"/>
      <c r="S117" s="8"/>
      <c r="T117" s="8"/>
      <c r="U117" s="8"/>
      <c r="V117" s="8"/>
      <c r="W117" s="8"/>
      <c r="X117" s="8"/>
      <c r="Y117" s="8"/>
      <c r="Z117" s="8"/>
      <c r="AA117" s="8"/>
      <c r="AB117" s="8"/>
      <c r="AC117" s="8"/>
    </row>
    <row r="118" spans="1:29" ht="14.4">
      <c r="A118" s="58"/>
      <c r="B118" s="69">
        <v>87</v>
      </c>
      <c r="C118" s="43" t="s">
        <v>313</v>
      </c>
      <c r="D118" s="69">
        <v>0.272828981971871</v>
      </c>
      <c r="E118" s="43">
        <f t="shared" si="3"/>
        <v>0.37103299533077944</v>
      </c>
      <c r="F118" s="71">
        <f t="shared" si="4"/>
        <v>37.103299533077944</v>
      </c>
      <c r="G118" s="84">
        <f t="shared" si="5"/>
        <v>379.56675422338736</v>
      </c>
      <c r="H118" s="43"/>
      <c r="I118" s="8"/>
      <c r="J118" s="8"/>
      <c r="K118" s="8"/>
      <c r="L118" s="8"/>
      <c r="M118" s="8"/>
      <c r="N118" s="8"/>
      <c r="O118" s="8"/>
      <c r="P118" s="8"/>
      <c r="Q118" s="8"/>
      <c r="R118" s="8"/>
      <c r="S118" s="8"/>
      <c r="T118" s="8"/>
      <c r="U118" s="8"/>
      <c r="V118" s="8"/>
      <c r="W118" s="8"/>
      <c r="X118" s="8"/>
      <c r="Y118" s="8"/>
      <c r="Z118" s="8"/>
      <c r="AA118" s="8"/>
      <c r="AB118" s="8"/>
      <c r="AC118" s="8"/>
    </row>
    <row r="119" spans="1:29" ht="14.4">
      <c r="A119" s="58"/>
      <c r="B119" s="69">
        <v>88</v>
      </c>
      <c r="C119" s="43" t="s">
        <v>314</v>
      </c>
      <c r="D119" s="69">
        <v>0.29241086268824401</v>
      </c>
      <c r="E119" s="43">
        <f t="shared" si="3"/>
        <v>0.37741374793888099</v>
      </c>
      <c r="F119" s="71">
        <f t="shared" si="4"/>
        <v>37.741374793888099</v>
      </c>
      <c r="G119" s="84">
        <f t="shared" si="5"/>
        <v>386.09426414147526</v>
      </c>
      <c r="H119" s="43"/>
      <c r="I119" s="8"/>
      <c r="J119" s="8"/>
      <c r="K119" s="8"/>
      <c r="L119" s="8"/>
      <c r="M119" s="8"/>
      <c r="N119" s="8"/>
      <c r="O119" s="8"/>
      <c r="P119" s="8"/>
      <c r="Q119" s="8"/>
      <c r="R119" s="8"/>
      <c r="S119" s="8"/>
      <c r="T119" s="8"/>
      <c r="U119" s="8"/>
      <c r="V119" s="8"/>
      <c r="W119" s="8"/>
      <c r="X119" s="8"/>
      <c r="Y119" s="8"/>
      <c r="Z119" s="8"/>
      <c r="AA119" s="8"/>
      <c r="AB119" s="8"/>
      <c r="AC119" s="8"/>
    </row>
    <row r="120" spans="1:29" ht="14.4">
      <c r="A120" s="58"/>
      <c r="B120" s="69">
        <v>89</v>
      </c>
      <c r="C120" s="43" t="s">
        <v>315</v>
      </c>
      <c r="D120" s="69">
        <v>0.31339820278660402</v>
      </c>
      <c r="E120" s="43">
        <f t="shared" si="3"/>
        <v>0.38381805482971637</v>
      </c>
      <c r="F120" s="71">
        <f t="shared" si="4"/>
        <v>38.381805482971636</v>
      </c>
      <c r="G120" s="84">
        <f t="shared" si="5"/>
        <v>392.64587009079986</v>
      </c>
      <c r="H120" s="43"/>
      <c r="I120" s="8"/>
      <c r="J120" s="8"/>
      <c r="K120" s="8"/>
      <c r="L120" s="8"/>
      <c r="M120" s="8"/>
      <c r="N120" s="8"/>
      <c r="O120" s="8"/>
      <c r="P120" s="8"/>
      <c r="Q120" s="8"/>
      <c r="R120" s="8"/>
      <c r="S120" s="8"/>
      <c r="T120" s="8"/>
      <c r="U120" s="8"/>
      <c r="V120" s="8"/>
      <c r="W120" s="8"/>
      <c r="X120" s="8"/>
      <c r="Y120" s="8"/>
      <c r="Z120" s="8"/>
      <c r="AA120" s="8"/>
      <c r="AB120" s="8"/>
      <c r="AC120" s="8"/>
    </row>
    <row r="121" spans="1:29" ht="14.4">
      <c r="A121" s="58"/>
      <c r="B121" s="69">
        <v>90</v>
      </c>
      <c r="C121" s="43" t="s">
        <v>316</v>
      </c>
      <c r="D121" s="69">
        <v>0.33589187695325001</v>
      </c>
      <c r="E121" s="43">
        <f t="shared" si="3"/>
        <v>0.39024449606347777</v>
      </c>
      <c r="F121" s="71">
        <f t="shared" si="4"/>
        <v>39.02444960634778</v>
      </c>
      <c r="G121" s="84">
        <f t="shared" si="5"/>
        <v>399.22011947293777</v>
      </c>
      <c r="H121" s="43"/>
      <c r="I121" s="8"/>
      <c r="J121" s="8"/>
      <c r="K121" s="8"/>
      <c r="L121" s="8"/>
      <c r="M121" s="8"/>
      <c r="N121" s="8"/>
      <c r="O121" s="8"/>
      <c r="P121" s="8"/>
      <c r="Q121" s="8"/>
      <c r="R121" s="8"/>
      <c r="S121" s="8"/>
      <c r="T121" s="8"/>
      <c r="U121" s="8"/>
      <c r="V121" s="8"/>
      <c r="W121" s="8"/>
      <c r="X121" s="8"/>
      <c r="Y121" s="8"/>
      <c r="Z121" s="8"/>
      <c r="AA121" s="8"/>
      <c r="AB121" s="8"/>
      <c r="AC121" s="8"/>
    </row>
    <row r="122" spans="1:29" ht="14.4">
      <c r="A122" s="58"/>
      <c r="B122" s="69">
        <v>91</v>
      </c>
      <c r="C122" s="43" t="s">
        <v>317</v>
      </c>
      <c r="D122" s="69">
        <v>0.36</v>
      </c>
      <c r="E122" s="43">
        <f t="shared" si="3"/>
        <v>0.39669172784038137</v>
      </c>
      <c r="F122" s="71">
        <f t="shared" si="4"/>
        <v>39.669172784038139</v>
      </c>
      <c r="G122" s="84">
        <f t="shared" si="5"/>
        <v>405.81563758071013</v>
      </c>
      <c r="H122" s="43"/>
      <c r="I122" s="8"/>
      <c r="J122" s="8"/>
      <c r="K122" s="8"/>
      <c r="L122" s="8"/>
      <c r="M122" s="8"/>
      <c r="N122" s="8"/>
      <c r="O122" s="8"/>
      <c r="P122" s="8"/>
      <c r="Q122" s="8"/>
      <c r="R122" s="8"/>
      <c r="S122" s="8"/>
      <c r="T122" s="8"/>
      <c r="U122" s="8"/>
      <c r="V122" s="8"/>
      <c r="W122" s="8"/>
      <c r="X122" s="8"/>
      <c r="Y122" s="8"/>
      <c r="Z122" s="8"/>
      <c r="AA122" s="8"/>
      <c r="AB122" s="8"/>
      <c r="AC122" s="8"/>
    </row>
    <row r="123" spans="1:29" ht="14.4">
      <c r="A123" s="58"/>
      <c r="B123" s="69">
        <v>92</v>
      </c>
      <c r="C123" s="43" t="s">
        <v>318</v>
      </c>
      <c r="D123" s="69">
        <v>0.38583844651306498</v>
      </c>
      <c r="E123" s="43">
        <f t="shared" si="3"/>
        <v>0.40315847960214468</v>
      </c>
      <c r="F123" s="71">
        <f t="shared" si="4"/>
        <v>40.315847960214469</v>
      </c>
      <c r="G123" s="84">
        <f t="shared" si="5"/>
        <v>412.431124632994</v>
      </c>
      <c r="H123" s="43"/>
      <c r="I123" s="8"/>
      <c r="J123" s="8"/>
      <c r="K123" s="8"/>
      <c r="L123" s="8"/>
      <c r="M123" s="8"/>
      <c r="N123" s="8"/>
      <c r="O123" s="8"/>
      <c r="P123" s="8"/>
      <c r="Q123" s="8"/>
      <c r="R123" s="8"/>
      <c r="S123" s="8"/>
      <c r="T123" s="8"/>
      <c r="U123" s="8"/>
      <c r="V123" s="8"/>
      <c r="W123" s="8"/>
      <c r="X123" s="8"/>
      <c r="Y123" s="8"/>
      <c r="Z123" s="8"/>
      <c r="AA123" s="8"/>
      <c r="AB123" s="8"/>
      <c r="AC123" s="8"/>
    </row>
    <row r="124" spans="1:29" ht="14.4">
      <c r="A124" s="58"/>
      <c r="B124" s="69">
        <v>93</v>
      </c>
      <c r="C124" s="43" t="s">
        <v>319</v>
      </c>
      <c r="D124" s="69">
        <v>0.41353140779893199</v>
      </c>
      <c r="E124" s="43">
        <f t="shared" si="3"/>
        <v>0.4096435510865663</v>
      </c>
      <c r="F124" s="71">
        <f t="shared" si="4"/>
        <v>40.964355108656633</v>
      </c>
      <c r="G124" s="84">
        <f t="shared" si="5"/>
        <v>419.06535276155734</v>
      </c>
      <c r="H124" s="43"/>
      <c r="I124" s="8"/>
      <c r="J124" s="8"/>
      <c r="K124" s="8"/>
      <c r="L124" s="8"/>
      <c r="M124" s="8"/>
      <c r="N124" s="8"/>
      <c r="O124" s="8"/>
      <c r="P124" s="8"/>
      <c r="Q124" s="8"/>
      <c r="R124" s="8"/>
      <c r="S124" s="8"/>
      <c r="T124" s="8"/>
      <c r="U124" s="8"/>
      <c r="V124" s="8"/>
      <c r="W124" s="8"/>
      <c r="X124" s="8"/>
      <c r="Y124" s="8"/>
      <c r="Z124" s="8"/>
      <c r="AA124" s="8"/>
      <c r="AB124" s="8"/>
      <c r="AC124" s="8"/>
    </row>
    <row r="125" spans="1:29" ht="14.4">
      <c r="A125" s="58"/>
      <c r="B125" s="69">
        <v>94</v>
      </c>
      <c r="C125" s="43" t="s">
        <v>320</v>
      </c>
      <c r="D125" s="69">
        <v>0.44321198880416901</v>
      </c>
      <c r="E125" s="43">
        <f t="shared" si="3"/>
        <v>0.41614580936212914</v>
      </c>
      <c r="F125" s="71">
        <f t="shared" si="4"/>
        <v>41.614580936212917</v>
      </c>
      <c r="G125" s="84">
        <f t="shared" si="5"/>
        <v>425.71716297745809</v>
      </c>
      <c r="H125" s="43"/>
      <c r="I125" s="8"/>
      <c r="J125" s="8"/>
      <c r="K125" s="8"/>
      <c r="L125" s="8"/>
      <c r="M125" s="8"/>
      <c r="N125" s="8"/>
      <c r="O125" s="8"/>
      <c r="P125" s="8"/>
      <c r="Q125" s="8"/>
      <c r="R125" s="8"/>
      <c r="S125" s="8"/>
      <c r="T125" s="8"/>
      <c r="U125" s="8"/>
      <c r="V125" s="8"/>
      <c r="W125" s="8"/>
      <c r="X125" s="8"/>
      <c r="Y125" s="8"/>
      <c r="Z125" s="8"/>
      <c r="AA125" s="8"/>
      <c r="AB125" s="8"/>
      <c r="AC125" s="8"/>
    </row>
    <row r="126" spans="1:29" ht="14.4">
      <c r="A126" s="58"/>
      <c r="B126" s="69">
        <v>95</v>
      </c>
      <c r="C126" s="43" t="s">
        <v>321</v>
      </c>
      <c r="D126" s="69">
        <v>0.47502284787824101</v>
      </c>
      <c r="E126" s="43">
        <f t="shared" si="3"/>
        <v>0.42266418586588561</v>
      </c>
      <c r="F126" s="71">
        <f t="shared" si="4"/>
        <v>42.266418586588564</v>
      </c>
      <c r="G126" s="84">
        <f t="shared" si="5"/>
        <v>432.385462140801</v>
      </c>
      <c r="H126" s="43"/>
      <c r="I126" s="8"/>
      <c r="J126" s="8"/>
      <c r="K126" s="8"/>
      <c r="L126" s="8"/>
      <c r="M126" s="8"/>
      <c r="N126" s="8"/>
      <c r="O126" s="8"/>
      <c r="P126" s="8"/>
      <c r="Q126" s="8"/>
      <c r="R126" s="8"/>
      <c r="S126" s="8"/>
      <c r="T126" s="8"/>
      <c r="U126" s="8"/>
      <c r="V126" s="8"/>
      <c r="W126" s="8"/>
      <c r="X126" s="8"/>
      <c r="Y126" s="8"/>
      <c r="Z126" s="8"/>
      <c r="AA126" s="8"/>
      <c r="AB126" s="8"/>
      <c r="AC126" s="8"/>
    </row>
    <row r="127" spans="1:29" ht="14.4">
      <c r="A127" s="58"/>
      <c r="B127" s="69">
        <v>96</v>
      </c>
      <c r="C127" s="43" t="s">
        <v>322</v>
      </c>
      <c r="D127" s="69">
        <v>0.50911688245431397</v>
      </c>
      <c r="E127" s="43">
        <f t="shared" si="3"/>
        <v>0.42919767346450338</v>
      </c>
      <c r="F127" s="71">
        <f t="shared" si="4"/>
        <v>42.919767346450335</v>
      </c>
      <c r="G127" s="84">
        <f t="shared" si="5"/>
        <v>439.06921995418696</v>
      </c>
      <c r="H127" s="43"/>
      <c r="I127" s="8"/>
      <c r="J127" s="8"/>
      <c r="K127" s="8"/>
      <c r="L127" s="8"/>
      <c r="M127" s="8"/>
      <c r="N127" s="8"/>
      <c r="O127" s="8"/>
      <c r="P127" s="8"/>
      <c r="Q127" s="8"/>
      <c r="R127" s="8"/>
      <c r="S127" s="8"/>
      <c r="T127" s="8"/>
      <c r="U127" s="8"/>
      <c r="V127" s="8"/>
      <c r="W127" s="8"/>
      <c r="X127" s="8"/>
      <c r="Y127" s="8"/>
      <c r="Z127" s="8"/>
      <c r="AA127" s="8"/>
      <c r="AB127" s="8"/>
      <c r="AC127" s="8"/>
    </row>
    <row r="128" spans="1:29" ht="14.4">
      <c r="A128" s="58"/>
      <c r="B128" s="69">
        <v>97</v>
      </c>
      <c r="C128" s="43" t="s">
        <v>323</v>
      </c>
      <c r="D128" s="69">
        <v>0.545657963943743</v>
      </c>
      <c r="E128" s="43">
        <f t="shared" si="3"/>
        <v>0.43574532355528145</v>
      </c>
      <c r="F128" s="71">
        <f t="shared" si="4"/>
        <v>43.574532355528142</v>
      </c>
      <c r="G128" s="84">
        <f t="shared" si="5"/>
        <v>445.76746599705291</v>
      </c>
      <c r="H128" s="43"/>
      <c r="I128" s="8"/>
      <c r="J128" s="8"/>
      <c r="K128" s="8"/>
      <c r="L128" s="8"/>
      <c r="M128" s="8"/>
      <c r="N128" s="8"/>
      <c r="O128" s="8"/>
      <c r="P128" s="8"/>
      <c r="Q128" s="8"/>
      <c r="R128" s="8"/>
      <c r="S128" s="8"/>
      <c r="T128" s="8"/>
      <c r="U128" s="8"/>
      <c r="V128" s="8"/>
      <c r="W128" s="8"/>
      <c r="X128" s="8"/>
      <c r="Y128" s="8"/>
      <c r="Z128" s="8"/>
      <c r="AA128" s="8"/>
      <c r="AB128" s="8"/>
      <c r="AC128" s="8"/>
    </row>
    <row r="129" spans="1:29" ht="14.4">
      <c r="A129" s="58"/>
      <c r="B129" s="69">
        <v>98</v>
      </c>
      <c r="C129" s="43" t="s">
        <v>324</v>
      </c>
      <c r="D129" s="69">
        <v>0.58482172537648902</v>
      </c>
      <c r="E129" s="43">
        <f t="shared" si="3"/>
        <v>0.44230624322117018</v>
      </c>
      <c r="F129" s="71">
        <f t="shared" si="4"/>
        <v>44.230624322117016</v>
      </c>
      <c r="G129" s="84">
        <f t="shared" si="5"/>
        <v>452.47928681525707</v>
      </c>
      <c r="H129" s="43"/>
      <c r="I129" s="8"/>
      <c r="J129" s="8"/>
      <c r="K129" s="8"/>
      <c r="L129" s="8"/>
      <c r="M129" s="8"/>
      <c r="N129" s="8"/>
      <c r="O129" s="8"/>
      <c r="P129" s="8"/>
      <c r="Q129" s="8"/>
      <c r="R129" s="8"/>
      <c r="S129" s="8"/>
      <c r="T129" s="8"/>
      <c r="U129" s="8"/>
      <c r="V129" s="8"/>
      <c r="W129" s="8"/>
      <c r="X129" s="8"/>
      <c r="Y129" s="8"/>
      <c r="Z129" s="8"/>
      <c r="AA129" s="8"/>
      <c r="AB129" s="8"/>
      <c r="AC129" s="8"/>
    </row>
    <row r="130" spans="1:29" ht="14.4">
      <c r="A130" s="58"/>
      <c r="B130" s="69">
        <v>99</v>
      </c>
      <c r="C130" s="43" t="s">
        <v>325</v>
      </c>
      <c r="D130" s="69">
        <v>0.62679640557320904</v>
      </c>
      <c r="E130" s="43">
        <f t="shared" si="3"/>
        <v>0.44887959245132919</v>
      </c>
      <c r="F130" s="71">
        <f t="shared" si="4"/>
        <v>44.887959245132919</v>
      </c>
      <c r="G130" s="84">
        <f t="shared" si="5"/>
        <v>459.20382307770979</v>
      </c>
      <c r="H130" s="43"/>
      <c r="I130" s="8"/>
      <c r="J130" s="8"/>
      <c r="K130" s="8"/>
      <c r="L130" s="8"/>
      <c r="M130" s="8"/>
      <c r="N130" s="8"/>
      <c r="O130" s="8"/>
      <c r="P130" s="8"/>
      <c r="Q130" s="8"/>
      <c r="R130" s="8"/>
      <c r="S130" s="8"/>
      <c r="T130" s="8"/>
      <c r="U130" s="8"/>
      <c r="V130" s="8"/>
      <c r="W130" s="8"/>
      <c r="X130" s="8"/>
      <c r="Y130" s="8"/>
      <c r="Z130" s="8"/>
      <c r="AA130" s="8"/>
      <c r="AB130" s="8"/>
      <c r="AC130" s="8"/>
    </row>
    <row r="131" spans="1:29" ht="14.4">
      <c r="A131" s="58"/>
      <c r="B131" s="69">
        <v>100</v>
      </c>
      <c r="C131" s="43" t="s">
        <v>326</v>
      </c>
      <c r="D131" s="69">
        <v>0.67178375390650102</v>
      </c>
      <c r="E131" s="43">
        <f t="shared" si="3"/>
        <v>0.45546458143653634</v>
      </c>
      <c r="F131" s="71">
        <f t="shared" si="4"/>
        <v>45.546458143653638</v>
      </c>
      <c r="G131" s="84">
        <f t="shared" si="5"/>
        <v>465.94026680957666</v>
      </c>
      <c r="H131" s="43"/>
      <c r="I131" s="8"/>
      <c r="J131" s="8"/>
      <c r="K131" s="8"/>
      <c r="L131" s="8"/>
      <c r="M131" s="8"/>
      <c r="N131" s="8"/>
      <c r="O131" s="8"/>
      <c r="P131" s="8"/>
      <c r="Q131" s="8"/>
      <c r="R131" s="8"/>
      <c r="S131" s="8"/>
      <c r="T131" s="8"/>
      <c r="U131" s="8"/>
      <c r="V131" s="8"/>
      <c r="W131" s="8"/>
      <c r="X131" s="8"/>
      <c r="Y131" s="8"/>
      <c r="Z131" s="8"/>
      <c r="AA131" s="8"/>
      <c r="AB131" s="8"/>
      <c r="AC131" s="8"/>
    </row>
    <row r="132" spans="1:29" ht="14.4">
      <c r="A132" s="58"/>
      <c r="B132" s="69">
        <v>101</v>
      </c>
      <c r="C132" s="43" t="s">
        <v>327</v>
      </c>
      <c r="D132" s="69">
        <v>0.72</v>
      </c>
      <c r="E132" s="43">
        <f t="shared" si="3"/>
        <v>0.46206046794678785</v>
      </c>
      <c r="F132" s="71">
        <f t="shared" si="4"/>
        <v>46.206046794678784</v>
      </c>
      <c r="G132" s="84">
        <f t="shared" si="5"/>
        <v>472.68785870956395</v>
      </c>
      <c r="H132" s="43"/>
      <c r="I132" s="8"/>
      <c r="J132" s="8"/>
      <c r="K132" s="8"/>
      <c r="L132" s="8"/>
      <c r="M132" s="8"/>
      <c r="N132" s="8"/>
      <c r="O132" s="8"/>
      <c r="P132" s="8"/>
      <c r="Q132" s="8"/>
      <c r="R132" s="8"/>
      <c r="S132" s="8"/>
      <c r="T132" s="8"/>
      <c r="U132" s="8"/>
      <c r="V132" s="8"/>
      <c r="W132" s="8"/>
      <c r="X132" s="8"/>
      <c r="Y132" s="8"/>
      <c r="Z132" s="8"/>
      <c r="AA132" s="8"/>
      <c r="AB132" s="8"/>
      <c r="AC132" s="8"/>
    </row>
    <row r="133" spans="1:29" ht="14.4">
      <c r="A133" s="58"/>
      <c r="B133" s="69">
        <v>102</v>
      </c>
      <c r="C133" s="43" t="s">
        <v>328</v>
      </c>
      <c r="D133" s="69">
        <v>0.77167689302613096</v>
      </c>
      <c r="E133" s="43">
        <f t="shared" si="3"/>
        <v>0.4686665547966915</v>
      </c>
      <c r="F133" s="71">
        <f t="shared" si="4"/>
        <v>46.866655479669149</v>
      </c>
      <c r="G133" s="84">
        <f t="shared" si="5"/>
        <v>479.4458855570154</v>
      </c>
      <c r="H133" s="43"/>
      <c r="I133" s="8"/>
      <c r="J133" s="8"/>
      <c r="K133" s="8"/>
      <c r="L133" s="8"/>
      <c r="M133" s="8"/>
      <c r="N133" s="8"/>
      <c r="O133" s="8"/>
      <c r="P133" s="8"/>
      <c r="Q133" s="8"/>
      <c r="R133" s="8"/>
      <c r="S133" s="8"/>
      <c r="T133" s="8"/>
      <c r="U133" s="8"/>
      <c r="V133" s="8"/>
      <c r="W133" s="8"/>
      <c r="X133" s="8"/>
      <c r="Y133" s="8"/>
      <c r="Z133" s="8"/>
      <c r="AA133" s="8"/>
      <c r="AB133" s="8"/>
      <c r="AC133" s="8"/>
    </row>
    <row r="134" spans="1:29" ht="14.4">
      <c r="A134" s="58"/>
      <c r="B134" s="69">
        <v>103</v>
      </c>
      <c r="C134" s="43" t="s">
        <v>329</v>
      </c>
      <c r="D134" s="69">
        <v>0.82706281559786499</v>
      </c>
      <c r="E134" s="43">
        <f t="shared" si="3"/>
        <v>0.47528218740273898</v>
      </c>
      <c r="F134" s="71">
        <f t="shared" si="4"/>
        <v>47.5282187402739</v>
      </c>
      <c r="G134" s="84">
        <f t="shared" si="5"/>
        <v>486.21367771300197</v>
      </c>
      <c r="H134" s="43"/>
      <c r="I134" s="8"/>
      <c r="J134" s="8"/>
      <c r="K134" s="8"/>
      <c r="L134" s="8"/>
      <c r="M134" s="8"/>
      <c r="N134" s="8"/>
      <c r="O134" s="8"/>
      <c r="P134" s="8"/>
      <c r="Q134" s="8"/>
      <c r="R134" s="8"/>
      <c r="S134" s="8"/>
      <c r="T134" s="8"/>
      <c r="U134" s="8"/>
      <c r="V134" s="8"/>
      <c r="W134" s="8"/>
      <c r="X134" s="8"/>
      <c r="Y134" s="8"/>
      <c r="Z134" s="8"/>
      <c r="AA134" s="8"/>
      <c r="AB134" s="8"/>
      <c r="AC134" s="8"/>
    </row>
    <row r="135" spans="1:29" ht="14.4">
      <c r="A135" s="58"/>
      <c r="B135" s="69">
        <v>104</v>
      </c>
      <c r="C135" s="43" t="s">
        <v>330</v>
      </c>
      <c r="D135" s="69">
        <v>0.88642397760833902</v>
      </c>
      <c r="E135" s="43">
        <f t="shared" si="3"/>
        <v>0.48190675143522521</v>
      </c>
      <c r="F135" s="71">
        <f t="shared" si="4"/>
        <v>48.190675143522519</v>
      </c>
      <c r="G135" s="84">
        <f t="shared" si="5"/>
        <v>492.99060671823537</v>
      </c>
      <c r="H135" s="43"/>
      <c r="I135" s="8"/>
      <c r="J135" s="8"/>
      <c r="K135" s="8"/>
      <c r="L135" s="8"/>
      <c r="M135" s="8"/>
      <c r="N135" s="8"/>
      <c r="O135" s="8"/>
      <c r="P135" s="8"/>
      <c r="Q135" s="8"/>
      <c r="R135" s="8"/>
      <c r="S135" s="8"/>
      <c r="T135" s="8"/>
      <c r="U135" s="8"/>
      <c r="V135" s="8"/>
      <c r="W135" s="8"/>
      <c r="X135" s="8"/>
      <c r="Y135" s="8"/>
      <c r="Z135" s="8"/>
      <c r="AA135" s="8"/>
      <c r="AB135" s="8"/>
      <c r="AC135" s="8"/>
    </row>
    <row r="136" spans="1:29" ht="14.4">
      <c r="A136" s="58"/>
      <c r="B136" s="69">
        <v>105</v>
      </c>
      <c r="C136" s="43" t="s">
        <v>331</v>
      </c>
      <c r="D136" s="69">
        <v>0.95004569575648301</v>
      </c>
      <c r="E136" s="43">
        <f t="shared" si="3"/>
        <v>0.48853967056644204</v>
      </c>
      <c r="F136" s="71">
        <f t="shared" si="4"/>
        <v>48.853967056644201</v>
      </c>
      <c r="G136" s="84">
        <f t="shared" si="5"/>
        <v>499.77608298947018</v>
      </c>
      <c r="H136" s="43"/>
      <c r="I136" s="8"/>
      <c r="J136" s="8"/>
      <c r="K136" s="8"/>
      <c r="L136" s="8"/>
      <c r="M136" s="8"/>
      <c r="N136" s="8"/>
      <c r="O136" s="8"/>
      <c r="P136" s="8"/>
      <c r="Q136" s="8"/>
      <c r="R136" s="8"/>
      <c r="S136" s="8"/>
      <c r="T136" s="8"/>
      <c r="U136" s="8"/>
      <c r="V136" s="8"/>
      <c r="W136" s="8"/>
      <c r="X136" s="8"/>
      <c r="Y136" s="8"/>
      <c r="Z136" s="8"/>
      <c r="AA136" s="8"/>
      <c r="AB136" s="8"/>
      <c r="AC136" s="8"/>
    </row>
    <row r="137" spans="1:29" ht="14.4">
      <c r="A137" s="58"/>
      <c r="B137" s="69">
        <v>106</v>
      </c>
      <c r="C137" s="43" t="s">
        <v>332</v>
      </c>
      <c r="D137" s="69">
        <v>1.0182337649086199</v>
      </c>
      <c r="E137" s="43">
        <f t="shared" si="3"/>
        <v>0.49518040431580718</v>
      </c>
      <c r="F137" s="71">
        <f t="shared" si="4"/>
        <v>49.518040431580715</v>
      </c>
      <c r="G137" s="84">
        <f t="shared" si="5"/>
        <v>506.56955361507073</v>
      </c>
      <c r="H137" s="43"/>
      <c r="I137" s="8"/>
      <c r="J137" s="8"/>
      <c r="K137" s="8"/>
      <c r="L137" s="8"/>
      <c r="M137" s="8"/>
      <c r="N137" s="8"/>
      <c r="O137" s="8"/>
      <c r="P137" s="8"/>
      <c r="Q137" s="8"/>
      <c r="R137" s="8"/>
      <c r="S137" s="8"/>
      <c r="T137" s="8"/>
      <c r="U137" s="8"/>
      <c r="V137" s="8"/>
      <c r="W137" s="8"/>
      <c r="X137" s="8"/>
      <c r="Y137" s="8"/>
      <c r="Z137" s="8"/>
      <c r="AA137" s="8"/>
      <c r="AB137" s="8"/>
      <c r="AC137" s="8"/>
    </row>
    <row r="138" spans="1:29" ht="14.4">
      <c r="A138" s="58"/>
      <c r="B138" s="69">
        <v>107</v>
      </c>
      <c r="C138" s="43" t="s">
        <v>333</v>
      </c>
      <c r="D138" s="69">
        <v>1.09131592788748</v>
      </c>
      <c r="E138" s="43">
        <f t="shared" si="3"/>
        <v>0.50182844599176246</v>
      </c>
      <c r="F138" s="71">
        <f t="shared" si="4"/>
        <v>50.182844599176249</v>
      </c>
      <c r="G138" s="84">
        <f t="shared" si="5"/>
        <v>513.37050024957296</v>
      </c>
      <c r="H138" s="43"/>
      <c r="I138" s="8"/>
      <c r="J138" s="8"/>
      <c r="K138" s="8"/>
      <c r="L138" s="8"/>
      <c r="M138" s="8"/>
      <c r="N138" s="8"/>
      <c r="O138" s="8"/>
      <c r="P138" s="8"/>
      <c r="Q138" s="8"/>
      <c r="R138" s="8"/>
      <c r="S138" s="8"/>
      <c r="T138" s="8"/>
      <c r="U138" s="8"/>
      <c r="V138" s="8"/>
      <c r="W138" s="8"/>
      <c r="X138" s="8"/>
      <c r="Y138" s="8"/>
      <c r="Z138" s="8"/>
      <c r="AA138" s="8"/>
      <c r="AB138" s="8"/>
      <c r="AC138" s="8"/>
    </row>
    <row r="139" spans="1:29" ht="14.4">
      <c r="A139" s="58"/>
      <c r="B139" s="69">
        <v>108</v>
      </c>
      <c r="C139" s="43" t="s">
        <v>334</v>
      </c>
      <c r="D139" s="69">
        <v>1.16964345075297</v>
      </c>
      <c r="E139" s="43">
        <f t="shared" si="3"/>
        <v>0.50848332072957414</v>
      </c>
      <c r="F139" s="71">
        <f t="shared" si="4"/>
        <v>50.848332072957412</v>
      </c>
      <c r="G139" s="84">
        <f t="shared" si="5"/>
        <v>520.17843710635429</v>
      </c>
      <c r="H139" s="43"/>
      <c r="I139" s="8"/>
      <c r="J139" s="8"/>
      <c r="K139" s="8"/>
      <c r="L139" s="8"/>
      <c r="M139" s="8"/>
      <c r="N139" s="8"/>
      <c r="O139" s="8"/>
      <c r="P139" s="8"/>
      <c r="Q139" s="8"/>
      <c r="R139" s="8"/>
      <c r="S139" s="8"/>
      <c r="T139" s="8"/>
      <c r="U139" s="8"/>
      <c r="V139" s="8"/>
      <c r="W139" s="8"/>
      <c r="X139" s="8"/>
      <c r="Y139" s="8"/>
      <c r="Z139" s="8"/>
      <c r="AA139" s="8"/>
      <c r="AB139" s="8"/>
      <c r="AC139" s="8"/>
    </row>
    <row r="140" spans="1:29" ht="14.4">
      <c r="A140" s="58"/>
      <c r="B140" s="69">
        <v>109</v>
      </c>
      <c r="C140" s="43" t="s">
        <v>335</v>
      </c>
      <c r="D140" s="69">
        <v>1.2535928111464101</v>
      </c>
      <c r="E140" s="43">
        <f t="shared" si="3"/>
        <v>0.51514458362361659</v>
      </c>
      <c r="F140" s="71">
        <f t="shared" si="4"/>
        <v>51.514458362361658</v>
      </c>
      <c r="G140" s="84">
        <f t="shared" si="5"/>
        <v>526.99290904695977</v>
      </c>
      <c r="H140" s="43"/>
      <c r="I140" s="8"/>
      <c r="J140" s="8"/>
      <c r="K140" s="8"/>
      <c r="L140" s="8"/>
      <c r="M140" s="8"/>
      <c r="N140" s="8"/>
      <c r="O140" s="8"/>
      <c r="P140" s="8"/>
      <c r="Q140" s="8"/>
      <c r="R140" s="8"/>
      <c r="S140" s="8"/>
      <c r="T140" s="8"/>
      <c r="U140" s="8"/>
      <c r="V140" s="8"/>
      <c r="W140" s="8"/>
      <c r="X140" s="8"/>
      <c r="Y140" s="8"/>
      <c r="Z140" s="8"/>
      <c r="AA140" s="8"/>
      <c r="AB140" s="8"/>
      <c r="AC140" s="8"/>
    </row>
    <row r="141" spans="1:29" ht="14.4">
      <c r="A141" s="58"/>
      <c r="B141" s="69">
        <v>110</v>
      </c>
      <c r="C141" s="43" t="s">
        <v>336</v>
      </c>
      <c r="D141" s="69">
        <v>1.3435675078130001</v>
      </c>
      <c r="E141" s="43">
        <f t="shared" si="3"/>
        <v>0.52181181795221787</v>
      </c>
      <c r="F141" s="71">
        <f t="shared" si="4"/>
        <v>52.181181795221789</v>
      </c>
      <c r="G141" s="84">
        <f t="shared" si="5"/>
        <v>533.8134897651189</v>
      </c>
      <c r="H141" s="43"/>
      <c r="I141" s="8"/>
      <c r="J141" s="8"/>
      <c r="K141" s="8"/>
      <c r="L141" s="8"/>
      <c r="M141" s="8"/>
      <c r="N141" s="8"/>
      <c r="O141" s="8"/>
      <c r="P141" s="8"/>
      <c r="Q141" s="8"/>
      <c r="R141" s="8"/>
      <c r="S141" s="8"/>
      <c r="T141" s="8"/>
      <c r="U141" s="8"/>
      <c r="V141" s="8"/>
      <c r="W141" s="8"/>
      <c r="X141" s="8"/>
      <c r="Y141" s="8"/>
      <c r="Z141" s="8"/>
      <c r="AA141" s="8"/>
      <c r="AB141" s="8"/>
      <c r="AC141" s="8"/>
    </row>
    <row r="142" spans="1:29" ht="14.4">
      <c r="A142" s="58"/>
      <c r="B142" s="69">
        <v>111</v>
      </c>
      <c r="C142" s="43" t="s">
        <v>337</v>
      </c>
      <c r="D142" s="69">
        <v>1.44</v>
      </c>
      <c r="E142" s="43">
        <f t="shared" si="3"/>
        <v>0.52848463349279107</v>
      </c>
      <c r="F142" s="71">
        <f t="shared" si="4"/>
        <v>52.848463349279108</v>
      </c>
      <c r="G142" s="84">
        <f t="shared" si="5"/>
        <v>540.63978006312527</v>
      </c>
      <c r="H142" s="43"/>
      <c r="I142" s="8"/>
      <c r="J142" s="8"/>
      <c r="K142" s="8"/>
      <c r="L142" s="8"/>
      <c r="M142" s="8"/>
      <c r="N142" s="8"/>
      <c r="O142" s="8"/>
      <c r="P142" s="8"/>
      <c r="Q142" s="8"/>
      <c r="R142" s="8"/>
      <c r="S142" s="8"/>
      <c r="T142" s="8"/>
      <c r="U142" s="8"/>
      <c r="V142" s="8"/>
      <c r="W142" s="8"/>
      <c r="X142" s="8"/>
      <c r="Y142" s="8"/>
      <c r="Z142" s="8"/>
      <c r="AA142" s="8"/>
      <c r="AB142" s="8"/>
      <c r="AC142" s="8"/>
    </row>
    <row r="143" spans="1:29" ht="14.4">
      <c r="A143" s="58"/>
      <c r="B143" s="69">
        <v>112</v>
      </c>
      <c r="C143" s="43" t="s">
        <v>338</v>
      </c>
      <c r="D143" s="69">
        <v>1.5433537860522599</v>
      </c>
      <c r="E143" s="43">
        <f t="shared" si="3"/>
        <v>0.53516266492466325</v>
      </c>
      <c r="F143" s="71">
        <f t="shared" si="4"/>
        <v>53.516266492466322</v>
      </c>
      <c r="G143" s="84">
        <f t="shared" si="5"/>
        <v>547.47140621793051</v>
      </c>
      <c r="H143" s="43"/>
      <c r="I143" s="8"/>
      <c r="J143" s="8"/>
      <c r="K143" s="8"/>
      <c r="L143" s="8"/>
      <c r="M143" s="8"/>
      <c r="N143" s="8"/>
      <c r="O143" s="8"/>
      <c r="P143" s="8"/>
      <c r="Q143" s="8"/>
      <c r="R143" s="8"/>
      <c r="S143" s="8"/>
      <c r="T143" s="8"/>
      <c r="U143" s="8"/>
      <c r="V143" s="8"/>
      <c r="W143" s="8"/>
      <c r="X143" s="8"/>
      <c r="Y143" s="8"/>
      <c r="Z143" s="8"/>
      <c r="AA143" s="8"/>
      <c r="AB143" s="8"/>
      <c r="AC143" s="8"/>
    </row>
    <row r="144" spans="1:29" ht="14.4">
      <c r="A144" s="58"/>
      <c r="B144" s="69">
        <v>113</v>
      </c>
      <c r="C144" s="43" t="s">
        <v>339</v>
      </c>
      <c r="D144" s="69">
        <v>1.65412563119573</v>
      </c>
      <c r="E144" s="43">
        <f t="shared" si="3"/>
        <v>0.54184557031678415</v>
      </c>
      <c r="F144" s="71">
        <f t="shared" si="4"/>
        <v>54.184557031678416</v>
      </c>
      <c r="G144" s="84">
        <f t="shared" si="5"/>
        <v>554.30801843407016</v>
      </c>
      <c r="H144" s="43"/>
      <c r="I144" s="8"/>
      <c r="J144" s="8"/>
      <c r="K144" s="8"/>
      <c r="L144" s="8"/>
      <c r="M144" s="8"/>
      <c r="N144" s="8"/>
      <c r="O144" s="8"/>
      <c r="P144" s="8"/>
      <c r="Q144" s="8"/>
      <c r="R144" s="8"/>
      <c r="S144" s="8"/>
      <c r="T144" s="8"/>
      <c r="U144" s="8"/>
      <c r="V144" s="8"/>
      <c r="W144" s="8"/>
      <c r="X144" s="8"/>
      <c r="Y144" s="8"/>
      <c r="Z144" s="8"/>
      <c r="AA144" s="8"/>
      <c r="AB144" s="8"/>
      <c r="AC144" s="8"/>
    </row>
    <row r="145" spans="1:29" ht="14.4">
      <c r="A145" s="58"/>
      <c r="B145" s="69">
        <v>114</v>
      </c>
      <c r="C145" s="43" t="s">
        <v>340</v>
      </c>
      <c r="D145" s="69">
        <v>1.77284795521667</v>
      </c>
      <c r="E145" s="43">
        <f t="shared" si="3"/>
        <v>0.54853302969732332</v>
      </c>
      <c r="F145" s="71">
        <f t="shared" si="4"/>
        <v>54.853302969732333</v>
      </c>
      <c r="G145" s="84">
        <f t="shared" si="5"/>
        <v>561.14928938036178</v>
      </c>
      <c r="H145" s="43"/>
      <c r="I145" s="8"/>
      <c r="J145" s="8"/>
      <c r="K145" s="8"/>
      <c r="L145" s="8"/>
      <c r="M145" s="8"/>
      <c r="N145" s="8"/>
      <c r="O145" s="8"/>
      <c r="P145" s="8"/>
      <c r="Q145" s="8"/>
      <c r="R145" s="8"/>
      <c r="S145" s="8"/>
      <c r="T145" s="8"/>
      <c r="U145" s="8"/>
      <c r="V145" s="8"/>
      <c r="W145" s="8"/>
      <c r="X145" s="8"/>
      <c r="Y145" s="8"/>
      <c r="Z145" s="8"/>
      <c r="AA145" s="8"/>
      <c r="AB145" s="8"/>
      <c r="AC145" s="8"/>
    </row>
    <row r="146" spans="1:29" ht="14.4">
      <c r="A146" s="58"/>
      <c r="B146" s="69">
        <v>115</v>
      </c>
      <c r="C146" s="43" t="s">
        <v>341</v>
      </c>
      <c r="D146" s="69">
        <v>1.90009139151296</v>
      </c>
      <c r="E146" s="43">
        <f t="shared" si="3"/>
        <v>0.5552247437020581</v>
      </c>
      <c r="F146" s="71">
        <f t="shared" si="4"/>
        <v>55.522474370205813</v>
      </c>
      <c r="G146" s="84">
        <f t="shared" si="5"/>
        <v>567.99491280720542</v>
      </c>
      <c r="H146" s="43"/>
      <c r="I146" s="8"/>
      <c r="J146" s="8"/>
      <c r="K146" s="8"/>
      <c r="L146" s="8"/>
      <c r="M146" s="8"/>
      <c r="N146" s="8"/>
      <c r="O146" s="8"/>
      <c r="P146" s="8"/>
      <c r="Q146" s="8"/>
      <c r="R146" s="8"/>
      <c r="S146" s="8"/>
      <c r="T146" s="8"/>
      <c r="U146" s="8"/>
      <c r="V146" s="8"/>
      <c r="W146" s="8"/>
      <c r="X146" s="8"/>
      <c r="Y146" s="8"/>
      <c r="Z146" s="8"/>
      <c r="AA146" s="8"/>
      <c r="AB146" s="8"/>
      <c r="AC146" s="8"/>
    </row>
    <row r="147" spans="1:29" ht="14.4">
      <c r="A147" s="58"/>
      <c r="B147" s="69">
        <v>116</v>
      </c>
      <c r="C147" s="43" t="s">
        <v>342</v>
      </c>
      <c r="D147" s="69">
        <v>2.0364675298172501</v>
      </c>
      <c r="E147" s="43">
        <f t="shared" si="3"/>
        <v>0.56192043229835364</v>
      </c>
      <c r="F147" s="71">
        <f t="shared" si="4"/>
        <v>56.192043229835363</v>
      </c>
      <c r="G147" s="84">
        <f t="shared" si="5"/>
        <v>574.84460224121574</v>
      </c>
      <c r="H147" s="43"/>
      <c r="I147" s="8"/>
      <c r="J147" s="8"/>
      <c r="K147" s="8"/>
      <c r="L147" s="8"/>
      <c r="M147" s="8"/>
      <c r="N147" s="8"/>
      <c r="O147" s="8"/>
      <c r="P147" s="8"/>
      <c r="Q147" s="8"/>
      <c r="R147" s="8"/>
      <c r="S147" s="8"/>
      <c r="T147" s="8"/>
      <c r="U147" s="8"/>
      <c r="V147" s="8"/>
      <c r="W147" s="8"/>
      <c r="X147" s="8"/>
      <c r="Y147" s="8"/>
      <c r="Z147" s="8"/>
      <c r="AA147" s="8"/>
      <c r="AB147" s="8"/>
      <c r="AC147" s="8"/>
    </row>
    <row r="148" spans="1:29" ht="14.4">
      <c r="A148" s="58"/>
      <c r="B148" s="69">
        <v>117</v>
      </c>
      <c r="C148" s="43" t="s">
        <v>343</v>
      </c>
      <c r="D148" s="69">
        <v>2.1826318557749702</v>
      </c>
      <c r="E148" s="43">
        <f t="shared" si="3"/>
        <v>0.56861983358153012</v>
      </c>
      <c r="F148" s="71">
        <f t="shared" si="4"/>
        <v>56.861983358153012</v>
      </c>
      <c r="G148" s="84">
        <f t="shared" si="5"/>
        <v>581.69808975390526</v>
      </c>
      <c r="H148" s="43"/>
      <c r="I148" s="8"/>
      <c r="J148" s="8"/>
      <c r="K148" s="8"/>
      <c r="L148" s="8"/>
      <c r="M148" s="8"/>
      <c r="N148" s="8"/>
      <c r="O148" s="8"/>
      <c r="P148" s="8"/>
      <c r="Q148" s="8"/>
      <c r="R148" s="8"/>
      <c r="S148" s="8"/>
      <c r="T148" s="8"/>
      <c r="U148" s="8"/>
      <c r="V148" s="8"/>
      <c r="W148" s="8"/>
      <c r="X148" s="8"/>
      <c r="Y148" s="8"/>
      <c r="Z148" s="8"/>
      <c r="AA148" s="8"/>
      <c r="AB148" s="8"/>
      <c r="AC148" s="8"/>
    </row>
    <row r="149" spans="1:29" ht="14.4">
      <c r="A149" s="58"/>
      <c r="B149" s="69">
        <v>118</v>
      </c>
      <c r="C149" s="43" t="s">
        <v>344</v>
      </c>
      <c r="D149" s="69">
        <v>2.3392869015059499</v>
      </c>
      <c r="E149" s="43">
        <f t="shared" si="3"/>
        <v>0.57532270264037888</v>
      </c>
      <c r="F149" s="71">
        <f t="shared" si="4"/>
        <v>57.532270264037891</v>
      </c>
      <c r="G149" s="84">
        <f t="shared" si="5"/>
        <v>588.55512480110758</v>
      </c>
      <c r="H149" s="43"/>
      <c r="I149" s="8"/>
      <c r="J149" s="8"/>
      <c r="K149" s="8"/>
      <c r="L149" s="8"/>
      <c r="M149" s="8"/>
      <c r="N149" s="8"/>
      <c r="O149" s="8"/>
      <c r="P149" s="8"/>
      <c r="Q149" s="8"/>
      <c r="R149" s="8"/>
      <c r="S149" s="8"/>
      <c r="T149" s="8"/>
      <c r="U149" s="8"/>
      <c r="V149" s="8"/>
      <c r="W149" s="8"/>
      <c r="X149" s="8"/>
      <c r="Y149" s="8"/>
      <c r="Z149" s="8"/>
      <c r="AA149" s="8"/>
      <c r="AB149" s="8"/>
      <c r="AC149" s="8"/>
    </row>
    <row r="150" spans="1:29" ht="14.4">
      <c r="A150" s="58"/>
      <c r="B150" s="69">
        <v>119</v>
      </c>
      <c r="C150" s="43" t="s">
        <v>345</v>
      </c>
      <c r="D150" s="69">
        <v>2.5071856222928299</v>
      </c>
      <c r="E150" s="43">
        <f t="shared" si="3"/>
        <v>0.58202881048862543</v>
      </c>
      <c r="F150" s="71">
        <f t="shared" si="4"/>
        <v>58.202881048862544</v>
      </c>
      <c r="G150" s="84">
        <f t="shared" si="5"/>
        <v>595.41547312986381</v>
      </c>
      <c r="H150" s="43"/>
      <c r="I150" s="8"/>
      <c r="J150" s="8"/>
      <c r="K150" s="8"/>
      <c r="L150" s="8"/>
      <c r="M150" s="8"/>
      <c r="N150" s="8"/>
      <c r="O150" s="8"/>
      <c r="P150" s="8"/>
      <c r="Q150" s="8"/>
      <c r="R150" s="8"/>
      <c r="S150" s="8"/>
      <c r="T150" s="8"/>
      <c r="U150" s="8"/>
      <c r="V150" s="8"/>
      <c r="W150" s="8"/>
      <c r="X150" s="8"/>
      <c r="Y150" s="8"/>
      <c r="Z150" s="8"/>
      <c r="AA150" s="8"/>
      <c r="AB150" s="8"/>
      <c r="AC150" s="8"/>
    </row>
    <row r="151" spans="1:29" ht="14.4">
      <c r="A151" s="58"/>
      <c r="B151" s="69">
        <v>120</v>
      </c>
      <c r="C151" s="43" t="s">
        <v>346</v>
      </c>
      <c r="D151" s="69">
        <v>2.6871350156260001</v>
      </c>
      <c r="E151" s="43">
        <f t="shared" si="3"/>
        <v>0.58873794305916749</v>
      </c>
      <c r="F151" s="71">
        <f t="shared" si="4"/>
        <v>58.873794305916746</v>
      </c>
      <c r="G151" s="84">
        <f t="shared" si="5"/>
        <v>602.27891574952832</v>
      </c>
      <c r="H151" s="43"/>
      <c r="I151" s="8"/>
      <c r="J151" s="8"/>
      <c r="K151" s="8"/>
      <c r="L151" s="8"/>
      <c r="M151" s="8"/>
      <c r="N151" s="8"/>
      <c r="O151" s="8"/>
      <c r="P151" s="8"/>
      <c r="Q151" s="8"/>
      <c r="R151" s="8"/>
      <c r="S151" s="8"/>
      <c r="T151" s="8"/>
      <c r="U151" s="8"/>
      <c r="V151" s="8"/>
      <c r="W151" s="8"/>
      <c r="X151" s="8"/>
      <c r="Y151" s="8"/>
      <c r="Z151" s="8"/>
      <c r="AA151" s="8"/>
      <c r="AB151" s="8"/>
      <c r="AC151" s="8"/>
    </row>
    <row r="152" spans="1:29" ht="14.4">
      <c r="A152" s="58"/>
      <c r="B152" s="69">
        <v>121</v>
      </c>
      <c r="C152" s="43" t="s">
        <v>347</v>
      </c>
      <c r="D152" s="69">
        <v>2.88</v>
      </c>
      <c r="E152" s="43">
        <f t="shared" si="3"/>
        <v>0.59544990025798716</v>
      </c>
      <c r="F152" s="71">
        <f t="shared" si="4"/>
        <v>59.544990025798718</v>
      </c>
      <c r="G152" s="84">
        <f t="shared" si="5"/>
        <v>609.14524796392084</v>
      </c>
      <c r="H152" s="43"/>
      <c r="I152" s="8"/>
      <c r="J152" s="8"/>
      <c r="K152" s="8"/>
      <c r="L152" s="8"/>
      <c r="M152" s="8"/>
      <c r="N152" s="8"/>
      <c r="O152" s="8"/>
      <c r="P152" s="8"/>
      <c r="Q152" s="8"/>
      <c r="R152" s="8"/>
      <c r="S152" s="8"/>
      <c r="T152" s="8"/>
      <c r="U152" s="8"/>
      <c r="V152" s="8"/>
      <c r="W152" s="8"/>
      <c r="X152" s="8"/>
      <c r="Y152" s="8"/>
      <c r="Z152" s="8"/>
      <c r="AA152" s="8"/>
      <c r="AB152" s="8"/>
      <c r="AC152" s="8"/>
    </row>
    <row r="153" spans="1:29" ht="14.4">
      <c r="A153" s="58"/>
      <c r="B153" s="69">
        <v>122</v>
      </c>
      <c r="C153" s="43" t="s">
        <v>348</v>
      </c>
      <c r="D153" s="69">
        <v>3.0867075721045198</v>
      </c>
      <c r="E153" s="43">
        <f t="shared" si="3"/>
        <v>0.60216449507469882</v>
      </c>
      <c r="F153" s="71">
        <f t="shared" si="4"/>
        <v>60.216449507469882</v>
      </c>
      <c r="G153" s="84">
        <f t="shared" si="5"/>
        <v>616.01427846141689</v>
      </c>
      <c r="H153" s="43"/>
      <c r="I153" s="8"/>
      <c r="J153" s="8"/>
      <c r="K153" s="8"/>
      <c r="L153" s="8"/>
      <c r="M153" s="8"/>
      <c r="N153" s="8"/>
      <c r="O153" s="8"/>
      <c r="P153" s="8"/>
      <c r="Q153" s="8"/>
      <c r="R153" s="8"/>
      <c r="S153" s="8"/>
      <c r="T153" s="8"/>
      <c r="U153" s="8"/>
      <c r="V153" s="8"/>
      <c r="W153" s="8"/>
      <c r="X153" s="8"/>
      <c r="Y153" s="8"/>
      <c r="Z153" s="8"/>
      <c r="AA153" s="8"/>
      <c r="AB153" s="8"/>
      <c r="AC153" s="8"/>
    </row>
    <row r="154" spans="1:29" ht="14.4">
      <c r="A154" s="58"/>
      <c r="B154" s="69">
        <v>123</v>
      </c>
      <c r="C154" s="43" t="s">
        <v>349</v>
      </c>
      <c r="D154" s="69">
        <v>3.3082512623914599</v>
      </c>
      <c r="E154" s="43">
        <f t="shared" si="3"/>
        <v>0.60888155274678735</v>
      </c>
      <c r="F154" s="71">
        <f t="shared" si="4"/>
        <v>60.888155274678738</v>
      </c>
      <c r="G154" s="84">
        <f t="shared" si="5"/>
        <v>622.88582845996348</v>
      </c>
      <c r="H154" s="43"/>
      <c r="I154" s="8"/>
      <c r="J154" s="8"/>
      <c r="K154" s="8"/>
      <c r="L154" s="8"/>
      <c r="M154" s="8"/>
      <c r="N154" s="8"/>
      <c r="O154" s="8"/>
      <c r="P154" s="8"/>
      <c r="Q154" s="8"/>
      <c r="R154" s="8"/>
      <c r="S154" s="8"/>
      <c r="T154" s="8"/>
      <c r="U154" s="8"/>
      <c r="V154" s="8"/>
      <c r="W154" s="8"/>
      <c r="X154" s="8"/>
      <c r="Y154" s="8"/>
      <c r="Z154" s="8"/>
      <c r="AA154" s="8"/>
      <c r="AB154" s="8"/>
      <c r="AC154" s="8"/>
    </row>
    <row r="155" spans="1:29" ht="14.4">
      <c r="A155" s="58"/>
      <c r="B155" s="69">
        <v>124</v>
      </c>
      <c r="C155" s="43" t="s">
        <v>350</v>
      </c>
      <c r="D155" s="69">
        <v>3.5456959104333499</v>
      </c>
      <c r="E155" s="43">
        <f t="shared" si="3"/>
        <v>0.61560090997467387</v>
      </c>
      <c r="F155" s="71">
        <f t="shared" si="4"/>
        <v>61.560090997467384</v>
      </c>
      <c r="G155" s="84">
        <f t="shared" si="5"/>
        <v>629.75973090409138</v>
      </c>
      <c r="H155" s="43"/>
      <c r="I155" s="8"/>
      <c r="J155" s="8"/>
      <c r="K155" s="8"/>
      <c r="L155" s="8"/>
      <c r="M155" s="8"/>
      <c r="N155" s="8"/>
      <c r="O155" s="8"/>
      <c r="P155" s="8"/>
      <c r="Q155" s="8"/>
      <c r="R155" s="8"/>
      <c r="S155" s="8"/>
      <c r="T155" s="8"/>
      <c r="U155" s="8"/>
      <c r="V155" s="8"/>
      <c r="W155" s="8"/>
      <c r="X155" s="8"/>
      <c r="Y155" s="8"/>
      <c r="Z155" s="8"/>
      <c r="AA155" s="8"/>
      <c r="AB155" s="8"/>
      <c r="AC155" s="8"/>
    </row>
    <row r="156" spans="1:29" ht="14.4">
      <c r="A156" s="58"/>
      <c r="B156" s="69">
        <v>125</v>
      </c>
      <c r="C156" s="43" t="s">
        <v>351</v>
      </c>
      <c r="D156" s="69">
        <v>3.8001827830259298</v>
      </c>
      <c r="E156" s="43">
        <f t="shared" si="3"/>
        <v>0.62232241418486212</v>
      </c>
      <c r="F156" s="71">
        <f t="shared" si="4"/>
        <v>62.232241418486211</v>
      </c>
      <c r="G156" s="84">
        <f t="shared" si="5"/>
        <v>636.63582971111396</v>
      </c>
      <c r="H156" s="43"/>
      <c r="I156" s="8"/>
      <c r="J156" s="8"/>
      <c r="K156" s="8"/>
      <c r="L156" s="8"/>
      <c r="M156" s="8"/>
      <c r="N156" s="8"/>
      <c r="O156" s="8"/>
      <c r="P156" s="8"/>
      <c r="Q156" s="8"/>
      <c r="R156" s="8"/>
      <c r="S156" s="8"/>
      <c r="T156" s="8"/>
      <c r="U156" s="8"/>
      <c r="V156" s="8"/>
      <c r="W156" s="8"/>
      <c r="X156" s="8"/>
      <c r="Y156" s="8"/>
      <c r="Z156" s="8"/>
      <c r="AA156" s="8"/>
      <c r="AB156" s="8"/>
      <c r="AC156" s="8"/>
    </row>
    <row r="157" spans="1:29" ht="14.4">
      <c r="A157" s="58"/>
      <c r="B157" s="69">
        <v>126</v>
      </c>
      <c r="C157" s="43" t="s">
        <v>352</v>
      </c>
      <c r="D157" s="69">
        <v>4.07293505963451</v>
      </c>
      <c r="E157" s="43">
        <f t="shared" si="3"/>
        <v>0.62904592283850325</v>
      </c>
      <c r="F157" s="71">
        <f t="shared" si="4"/>
        <v>62.904592283850327</v>
      </c>
      <c r="G157" s="84">
        <f t="shared" si="5"/>
        <v>643.51397906378884</v>
      </c>
      <c r="H157" s="43"/>
      <c r="I157" s="8"/>
      <c r="J157" s="8"/>
      <c r="K157" s="8"/>
      <c r="L157" s="8"/>
      <c r="M157" s="8"/>
      <c r="N157" s="8"/>
      <c r="O157" s="8"/>
      <c r="P157" s="8"/>
      <c r="Q157" s="8"/>
      <c r="R157" s="8"/>
      <c r="S157" s="8"/>
      <c r="T157" s="8"/>
      <c r="U157" s="8"/>
      <c r="V157" s="8"/>
      <c r="W157" s="8"/>
      <c r="X157" s="8"/>
      <c r="Y157" s="8"/>
      <c r="Z157" s="8"/>
      <c r="AA157" s="8"/>
      <c r="AB157" s="8"/>
      <c r="AC157" s="8"/>
    </row>
    <row r="158" spans="1:29" ht="14.4">
      <c r="A158" s="58"/>
      <c r="B158" s="69">
        <v>127</v>
      </c>
      <c r="C158" s="43" t="s">
        <v>353</v>
      </c>
      <c r="D158" s="69">
        <v>4.3652637115499404</v>
      </c>
      <c r="E158" s="43">
        <f t="shared" si="3"/>
        <v>0.63577130278283944</v>
      </c>
      <c r="F158" s="71">
        <f t="shared" si="4"/>
        <v>63.577130278283946</v>
      </c>
      <c r="G158" s="84">
        <f t="shared" si="5"/>
        <v>650.39404274684478</v>
      </c>
      <c r="H158" s="43"/>
      <c r="I158" s="8"/>
      <c r="J158" s="8"/>
      <c r="K158" s="8"/>
      <c r="L158" s="8"/>
      <c r="M158" s="8"/>
      <c r="N158" s="8"/>
      <c r="O158" s="8"/>
      <c r="P158" s="8"/>
      <c r="Q158" s="8"/>
      <c r="R158" s="8"/>
      <c r="S158" s="8"/>
      <c r="T158" s="8"/>
      <c r="U158" s="8"/>
      <c r="V158" s="8"/>
      <c r="W158" s="8"/>
      <c r="X158" s="8"/>
      <c r="Y158" s="8"/>
      <c r="Z158" s="8"/>
      <c r="AA158" s="8"/>
      <c r="AB158" s="8"/>
      <c r="AC158" s="8"/>
    </row>
    <row r="159" spans="1:29" ht="14.4">
      <c r="A159" s="58"/>
      <c r="B159" s="69">
        <v>128</v>
      </c>
      <c r="C159" s="43" t="s">
        <v>354</v>
      </c>
      <c r="D159" s="69">
        <v>4.6785738030119104</v>
      </c>
      <c r="E159" s="43">
        <f t="shared" si="3"/>
        <v>0.6424984296430889</v>
      </c>
      <c r="F159" s="71">
        <f t="shared" si="4"/>
        <v>64.249842964308897</v>
      </c>
      <c r="G159" s="84">
        <f t="shared" si="5"/>
        <v>657.27589352487996</v>
      </c>
      <c r="H159" s="43"/>
      <c r="I159" s="8"/>
      <c r="J159" s="8"/>
      <c r="K159" s="8"/>
      <c r="L159" s="8"/>
      <c r="M159" s="8"/>
      <c r="N159" s="8"/>
      <c r="O159" s="8"/>
      <c r="P159" s="8"/>
      <c r="Q159" s="8"/>
      <c r="R159" s="8"/>
      <c r="S159" s="8"/>
      <c r="T159" s="8"/>
      <c r="U159" s="8"/>
      <c r="V159" s="8"/>
      <c r="W159" s="8"/>
      <c r="X159" s="8"/>
      <c r="Y159" s="8"/>
      <c r="Z159" s="8"/>
      <c r="AA159" s="8"/>
      <c r="AB159" s="8"/>
      <c r="AC159" s="8"/>
    </row>
    <row r="160" spans="1:29" ht="14.4">
      <c r="A160" s="58"/>
      <c r="B160" s="69">
        <v>129</v>
      </c>
      <c r="C160" s="43" t="s">
        <v>355</v>
      </c>
      <c r="D160" s="69">
        <v>5.0143712445856696</v>
      </c>
      <c r="E160" s="43">
        <f t="shared" si="3"/>
        <v>0.64922718725243833</v>
      </c>
      <c r="F160" s="71">
        <f t="shared" si="4"/>
        <v>64.92271872524384</v>
      </c>
      <c r="G160" s="84">
        <f t="shared" si="5"/>
        <v>664.1594125592444</v>
      </c>
      <c r="H160" s="43"/>
      <c r="I160" s="8"/>
      <c r="J160" s="8"/>
      <c r="K160" s="8"/>
      <c r="L160" s="8"/>
      <c r="M160" s="8"/>
      <c r="N160" s="8"/>
      <c r="O160" s="8"/>
      <c r="P160" s="8"/>
      <c r="Q160" s="8"/>
      <c r="R160" s="8"/>
      <c r="S160" s="8"/>
      <c r="T160" s="8"/>
      <c r="U160" s="8"/>
      <c r="V160" s="8"/>
      <c r="W160" s="8"/>
      <c r="X160" s="8"/>
      <c r="Y160" s="8"/>
      <c r="Z160" s="8"/>
      <c r="AA160" s="8"/>
      <c r="AB160" s="8"/>
      <c r="AC160" s="8"/>
    </row>
    <row r="161" spans="1:29" ht="14.4">
      <c r="A161" s="58"/>
      <c r="B161" s="69">
        <v>130</v>
      </c>
      <c r="C161" s="43" t="s">
        <v>356</v>
      </c>
      <c r="D161" s="69">
        <v>5.37427003125201</v>
      </c>
      <c r="E161" s="43">
        <f t="shared" si="3"/>
        <v>0.65595746711793013</v>
      </c>
      <c r="F161" s="71">
        <f t="shared" si="4"/>
        <v>65.595746711793012</v>
      </c>
      <c r="G161" s="84">
        <f t="shared" si="5"/>
        <v>671.04448886164255</v>
      </c>
      <c r="H161" s="43"/>
      <c r="I161" s="8"/>
      <c r="J161" s="8"/>
      <c r="K161" s="8"/>
      <c r="L161" s="8"/>
      <c r="M161" s="8"/>
      <c r="N161" s="8"/>
      <c r="O161" s="8"/>
      <c r="P161" s="8"/>
      <c r="Q161" s="8"/>
      <c r="R161" s="8"/>
      <c r="S161" s="8"/>
      <c r="T161" s="8"/>
      <c r="U161" s="8"/>
      <c r="V161" s="8"/>
      <c r="W161" s="8"/>
      <c r="X161" s="8"/>
      <c r="Y161" s="8"/>
      <c r="Z161" s="8"/>
      <c r="AA161" s="8"/>
      <c r="AB161" s="8"/>
      <c r="AC161" s="8"/>
    </row>
    <row r="162" spans="1:29" ht="14.4">
      <c r="A162" s="58"/>
      <c r="B162" s="69">
        <v>131</v>
      </c>
      <c r="C162" s="43" t="s">
        <v>357</v>
      </c>
      <c r="D162" s="69">
        <v>5.76</v>
      </c>
      <c r="E162" s="43">
        <f t="shared" si="3"/>
        <v>0.66268916792012433</v>
      </c>
      <c r="F162" s="71">
        <f t="shared" si="4"/>
        <v>66.268916792012433</v>
      </c>
      <c r="G162" s="84">
        <f t="shared" si="5"/>
        <v>677.9310187822872</v>
      </c>
      <c r="H162" s="43"/>
      <c r="I162" s="8"/>
      <c r="J162" s="8"/>
      <c r="K162" s="8"/>
      <c r="L162" s="8"/>
      <c r="M162" s="8"/>
      <c r="N162" s="8"/>
      <c r="O162" s="8"/>
      <c r="P162" s="8"/>
      <c r="Q162" s="8"/>
      <c r="R162" s="8"/>
      <c r="S162" s="8"/>
      <c r="T162" s="8"/>
      <c r="U162" s="8"/>
      <c r="V162" s="8"/>
      <c r="W162" s="8"/>
      <c r="X162" s="8"/>
      <c r="Y162" s="8"/>
      <c r="Z162" s="8"/>
      <c r="AA162" s="8"/>
      <c r="AB162" s="8"/>
      <c r="AC162" s="8"/>
    </row>
    <row r="163" spans="1:29" ht="14.4">
      <c r="A163" s="58"/>
      <c r="B163" s="69">
        <v>132</v>
      </c>
      <c r="C163" s="43" t="s">
        <v>358</v>
      </c>
      <c r="D163" s="69">
        <v>6.1734151442090397</v>
      </c>
      <c r="E163" s="43">
        <f t="shared" si="3"/>
        <v>0.66942219504453182</v>
      </c>
      <c r="F163" s="71">
        <f t="shared" si="4"/>
        <v>66.942219504453178</v>
      </c>
      <c r="G163" s="84">
        <f t="shared" si="5"/>
        <v>684.81890553055609</v>
      </c>
      <c r="H163" s="43"/>
      <c r="I163" s="8"/>
      <c r="J163" s="8"/>
      <c r="K163" s="8"/>
      <c r="L163" s="8"/>
      <c r="M163" s="8"/>
      <c r="N163" s="8"/>
      <c r="O163" s="8"/>
      <c r="P163" s="8"/>
      <c r="Q163" s="8"/>
      <c r="R163" s="8"/>
      <c r="S163" s="8"/>
      <c r="T163" s="8"/>
      <c r="U163" s="8"/>
      <c r="V163" s="8"/>
      <c r="W163" s="8"/>
      <c r="X163" s="8"/>
      <c r="Y163" s="8"/>
      <c r="Z163" s="8"/>
      <c r="AA163" s="8"/>
      <c r="AB163" s="8"/>
      <c r="AC163" s="8"/>
    </row>
    <row r="164" spans="1:29" ht="14.4">
      <c r="A164" s="58"/>
      <c r="B164" s="69">
        <v>133</v>
      </c>
      <c r="C164" s="43" t="s">
        <v>359</v>
      </c>
      <c r="D164" s="69">
        <v>6.6165025247829199</v>
      </c>
      <c r="E164" s="43">
        <f t="shared" si="3"/>
        <v>0.67615646014290964</v>
      </c>
      <c r="F164" s="71">
        <f t="shared" si="4"/>
        <v>67.615646014290959</v>
      </c>
      <c r="G164" s="84">
        <f t="shared" si="5"/>
        <v>691.70805872619655</v>
      </c>
      <c r="H164" s="43"/>
      <c r="I164" s="8"/>
      <c r="J164" s="8"/>
      <c r="K164" s="8"/>
      <c r="L164" s="8"/>
      <c r="M164" s="8"/>
      <c r="N164" s="8"/>
      <c r="O164" s="8"/>
      <c r="P164" s="8"/>
      <c r="Q164" s="8"/>
      <c r="R164" s="8"/>
      <c r="S164" s="8"/>
      <c r="T164" s="8"/>
      <c r="U164" s="8"/>
      <c r="V164" s="8"/>
      <c r="W164" s="8"/>
      <c r="X164" s="8"/>
      <c r="Y164" s="8"/>
      <c r="Z164" s="8"/>
      <c r="AA164" s="8"/>
      <c r="AB164" s="8"/>
      <c r="AC164" s="8"/>
    </row>
    <row r="165" spans="1:29" ht="14.4">
      <c r="A165" s="58"/>
      <c r="B165" s="69">
        <v>134</v>
      </c>
      <c r="C165" s="43" t="s">
        <v>360</v>
      </c>
      <c r="D165" s="69">
        <v>7.0913918208667104</v>
      </c>
      <c r="E165" s="43">
        <f t="shared" si="3"/>
        <v>0.68289188072261175</v>
      </c>
      <c r="F165" s="71">
        <f t="shared" si="4"/>
        <v>68.289188072261169</v>
      </c>
      <c r="G165" s="84">
        <f t="shared" si="5"/>
        <v>698.59839397923179</v>
      </c>
      <c r="H165" s="43"/>
      <c r="I165" s="8"/>
      <c r="J165" s="8"/>
      <c r="K165" s="8"/>
      <c r="L165" s="8"/>
      <c r="M165" s="8"/>
      <c r="N165" s="8"/>
      <c r="O165" s="8"/>
      <c r="P165" s="8"/>
      <c r="Q165" s="8"/>
      <c r="R165" s="8"/>
      <c r="S165" s="8"/>
      <c r="T165" s="8"/>
      <c r="U165" s="8"/>
      <c r="V165" s="8"/>
      <c r="W165" s="8"/>
      <c r="X165" s="8"/>
      <c r="Y165" s="8"/>
      <c r="Z165" s="8"/>
      <c r="AA165" s="8"/>
      <c r="AB165" s="8"/>
      <c r="AC165" s="8"/>
    </row>
    <row r="166" spans="1:29" ht="14.4">
      <c r="A166" s="58"/>
      <c r="B166" s="69">
        <v>135</v>
      </c>
      <c r="C166" s="43" t="s">
        <v>361</v>
      </c>
      <c r="D166" s="69">
        <v>7.6003655660518703</v>
      </c>
      <c r="E166" s="43">
        <f t="shared" si="3"/>
        <v>0.68962837976228986</v>
      </c>
      <c r="F166" s="71">
        <f t="shared" si="4"/>
        <v>68.962837976228982</v>
      </c>
      <c r="G166" s="84">
        <f t="shared" si="5"/>
        <v>705.48983249682249</v>
      </c>
      <c r="H166" s="43"/>
      <c r="I166" s="8"/>
      <c r="J166" s="8"/>
      <c r="K166" s="8"/>
      <c r="L166" s="8"/>
      <c r="M166" s="8"/>
      <c r="N166" s="8"/>
      <c r="O166" s="8"/>
      <c r="P166" s="8"/>
      <c r="Q166" s="8"/>
      <c r="R166" s="8"/>
      <c r="S166" s="8"/>
      <c r="T166" s="8"/>
      <c r="U166" s="8"/>
      <c r="V166" s="8"/>
      <c r="W166" s="8"/>
      <c r="X166" s="8"/>
      <c r="Y166" s="8"/>
      <c r="Z166" s="8"/>
      <c r="AA166" s="8"/>
      <c r="AB166" s="8"/>
      <c r="AC166" s="8"/>
    </row>
    <row r="167" spans="1:29" ht="14.4">
      <c r="A167" s="58"/>
      <c r="B167" s="69">
        <v>136</v>
      </c>
      <c r="C167" s="43" t="s">
        <v>362</v>
      </c>
      <c r="D167" s="69">
        <v>8.1458701192690199</v>
      </c>
      <c r="E167" s="43">
        <f t="shared" si="3"/>
        <v>0.69636588535231947</v>
      </c>
      <c r="F167" s="71">
        <f t="shared" si="4"/>
        <v>69.636588535231951</v>
      </c>
      <c r="G167" s="84">
        <f t="shared" si="5"/>
        <v>712.38230071542284</v>
      </c>
      <c r="H167" s="43"/>
      <c r="I167" s="8"/>
      <c r="J167" s="8"/>
      <c r="K167" s="8"/>
      <c r="L167" s="8"/>
      <c r="M167" s="8"/>
      <c r="N167" s="8"/>
      <c r="O167" s="8"/>
      <c r="P167" s="8"/>
      <c r="Q167" s="8"/>
      <c r="R167" s="8"/>
      <c r="S167" s="8"/>
      <c r="T167" s="8"/>
      <c r="U167" s="8"/>
      <c r="V167" s="8"/>
      <c r="W167" s="8"/>
      <c r="X167" s="8"/>
      <c r="Y167" s="8"/>
      <c r="Z167" s="8"/>
      <c r="AA167" s="8"/>
      <c r="AB167" s="8"/>
      <c r="AC167" s="8"/>
    </row>
    <row r="168" spans="1:29" ht="14.4">
      <c r="A168" s="58"/>
      <c r="B168" s="69">
        <v>137</v>
      </c>
      <c r="C168" s="43" t="s">
        <v>363</v>
      </c>
      <c r="D168" s="69">
        <v>8.7305274230998897</v>
      </c>
      <c r="E168" s="43">
        <f t="shared" si="3"/>
        <v>0.70310433035843312</v>
      </c>
      <c r="F168" s="71">
        <f t="shared" si="4"/>
        <v>70.310433035843317</v>
      </c>
      <c r="G168" s="84">
        <f t="shared" si="5"/>
        <v>719.27572995667708</v>
      </c>
      <c r="H168" s="43"/>
      <c r="I168" s="8"/>
      <c r="J168" s="8"/>
      <c r="K168" s="8"/>
      <c r="L168" s="8"/>
      <c r="M168" s="8"/>
      <c r="N168" s="8"/>
      <c r="O168" s="8"/>
      <c r="P168" s="8"/>
      <c r="Q168" s="8"/>
      <c r="R168" s="8"/>
      <c r="S168" s="8"/>
      <c r="T168" s="8"/>
      <c r="U168" s="8"/>
      <c r="V168" s="8"/>
      <c r="W168" s="8"/>
      <c r="X168" s="8"/>
      <c r="Y168" s="8"/>
      <c r="Z168" s="8"/>
      <c r="AA168" s="8"/>
      <c r="AB168" s="8"/>
      <c r="AC168" s="8"/>
    </row>
    <row r="169" spans="1:29" ht="14.4">
      <c r="A169" s="58"/>
      <c r="B169" s="69">
        <v>138</v>
      </c>
      <c r="C169" s="43" t="s">
        <v>364</v>
      </c>
      <c r="D169" s="69">
        <v>9.3571476060238297</v>
      </c>
      <c r="E169" s="43">
        <f t="shared" si="3"/>
        <v>0.70984365210711076</v>
      </c>
      <c r="F169" s="71">
        <f t="shared" si="4"/>
        <v>70.984365210711076</v>
      </c>
      <c r="G169" s="84">
        <f t="shared" si="5"/>
        <v>726.1700561055743</v>
      </c>
      <c r="H169" s="43"/>
      <c r="I169" s="8"/>
      <c r="J169" s="8"/>
      <c r="K169" s="8"/>
      <c r="L169" s="8"/>
      <c r="M169" s="8"/>
      <c r="N169" s="8"/>
      <c r="O169" s="8"/>
      <c r="P169" s="8"/>
      <c r="Q169" s="8"/>
      <c r="R169" s="8"/>
      <c r="S169" s="8"/>
      <c r="T169" s="8"/>
      <c r="U169" s="8"/>
      <c r="V169" s="8"/>
      <c r="W169" s="8"/>
      <c r="X169" s="8"/>
      <c r="Y169" s="8"/>
      <c r="Z169" s="8"/>
      <c r="AA169" s="8"/>
      <c r="AB169" s="8"/>
      <c r="AC169" s="8"/>
    </row>
    <row r="170" spans="1:29" ht="14.4">
      <c r="A170" s="58"/>
      <c r="B170" s="69">
        <v>139</v>
      </c>
      <c r="C170" s="43" t="s">
        <v>365</v>
      </c>
      <c r="D170" s="69">
        <v>10.0287424891713</v>
      </c>
      <c r="E170" s="43">
        <f t="shared" si="3"/>
        <v>0.71658379209137302</v>
      </c>
      <c r="F170" s="71">
        <f t="shared" si="4"/>
        <v>71.658379209137308</v>
      </c>
      <c r="G170" s="84">
        <f t="shared" si="5"/>
        <v>733.06521930947463</v>
      </c>
      <c r="H170" s="43"/>
      <c r="I170" s="8"/>
      <c r="J170" s="8"/>
      <c r="K170" s="8"/>
      <c r="L170" s="8"/>
      <c r="M170" s="8"/>
      <c r="N170" s="8"/>
      <c r="O170" s="8"/>
      <c r="P170" s="8"/>
      <c r="Q170" s="8"/>
      <c r="R170" s="8"/>
      <c r="S170" s="8"/>
      <c r="T170" s="8"/>
      <c r="U170" s="8"/>
      <c r="V170" s="8"/>
      <c r="W170" s="8"/>
      <c r="X170" s="8"/>
      <c r="Y170" s="8"/>
      <c r="Z170" s="8"/>
      <c r="AA170" s="8"/>
      <c r="AB170" s="8"/>
      <c r="AC170" s="8"/>
    </row>
    <row r="171" spans="1:29" ht="14.4">
      <c r="A171" s="58"/>
      <c r="B171" s="69">
        <v>140</v>
      </c>
      <c r="C171" s="43" t="s">
        <v>366</v>
      </c>
      <c r="D171" s="69">
        <v>10.748540062504</v>
      </c>
      <c r="E171" s="43">
        <f t="shared" si="3"/>
        <v>0.72332469569569868</v>
      </c>
      <c r="F171" s="71">
        <f t="shared" si="4"/>
        <v>72.332469569569867</v>
      </c>
      <c r="G171" s="84">
        <f t="shared" si="5"/>
        <v>739.96116369669971</v>
      </c>
      <c r="H171" s="43"/>
      <c r="I171" s="8"/>
      <c r="J171" s="8"/>
      <c r="K171" s="8"/>
      <c r="L171" s="8"/>
      <c r="M171" s="8"/>
      <c r="N171" s="8"/>
      <c r="O171" s="8"/>
      <c r="P171" s="8"/>
      <c r="Q171" s="8"/>
      <c r="R171" s="8"/>
      <c r="S171" s="8"/>
      <c r="T171" s="8"/>
      <c r="U171" s="8"/>
      <c r="V171" s="8"/>
      <c r="W171" s="8"/>
      <c r="X171" s="8"/>
      <c r="Y171" s="8"/>
      <c r="Z171" s="8"/>
      <c r="AA171" s="8"/>
      <c r="AB171" s="8"/>
      <c r="AC171" s="8"/>
    </row>
    <row r="172" spans="1:29" ht="14.4">
      <c r="A172" s="58"/>
      <c r="B172" s="69">
        <v>141</v>
      </c>
      <c r="C172" s="43" t="s">
        <v>367</v>
      </c>
      <c r="D172" s="69">
        <v>11.52</v>
      </c>
      <c r="E172" s="43">
        <f t="shared" si="3"/>
        <v>0.73006631193884908</v>
      </c>
      <c r="F172" s="71">
        <f t="shared" si="4"/>
        <v>73.006631193884914</v>
      </c>
      <c r="G172" s="84">
        <f t="shared" si="5"/>
        <v>746.85783711344266</v>
      </c>
      <c r="H172" s="43"/>
      <c r="I172" s="8"/>
      <c r="J172" s="8"/>
      <c r="K172" s="8"/>
      <c r="L172" s="8"/>
      <c r="M172" s="8"/>
      <c r="N172" s="8"/>
      <c r="O172" s="8"/>
      <c r="P172" s="8"/>
      <c r="Q172" s="8"/>
      <c r="R172" s="8"/>
      <c r="S172" s="8"/>
      <c r="T172" s="8"/>
      <c r="U172" s="8"/>
      <c r="V172" s="8"/>
      <c r="W172" s="8"/>
      <c r="X172" s="8"/>
      <c r="Y172" s="8"/>
      <c r="Z172" s="8"/>
      <c r="AA172" s="8"/>
      <c r="AB172" s="8"/>
      <c r="AC172" s="8"/>
    </row>
    <row r="173" spans="1:29" ht="14.4">
      <c r="A173" s="58"/>
      <c r="B173" s="69">
        <v>142</v>
      </c>
      <c r="C173" s="43" t="s">
        <v>368</v>
      </c>
      <c r="D173" s="69">
        <v>12.346830288417999</v>
      </c>
      <c r="E173" s="43">
        <f t="shared" si="3"/>
        <v>0.73680859323348158</v>
      </c>
      <c r="F173" s="71">
        <f t="shared" si="4"/>
        <v>73.680859323348159</v>
      </c>
      <c r="G173" s="84">
        <f t="shared" si="5"/>
        <v>753.75519087785165</v>
      </c>
      <c r="H173" s="43"/>
      <c r="I173" s="8"/>
      <c r="J173" s="8"/>
      <c r="K173" s="8"/>
      <c r="L173" s="8"/>
      <c r="M173" s="8"/>
      <c r="N173" s="8"/>
      <c r="O173" s="8"/>
      <c r="P173" s="8"/>
      <c r="Q173" s="8"/>
      <c r="R173" s="8"/>
      <c r="S173" s="8"/>
      <c r="T173" s="8"/>
      <c r="U173" s="8"/>
      <c r="V173" s="8"/>
      <c r="W173" s="8"/>
      <c r="X173" s="8"/>
      <c r="Y173" s="8"/>
      <c r="Z173" s="8"/>
      <c r="AA173" s="8"/>
      <c r="AB173" s="8"/>
      <c r="AC173" s="8"/>
    </row>
    <row r="174" spans="1:29" ht="14.4">
      <c r="A174" s="58"/>
      <c r="B174" s="69">
        <v>143</v>
      </c>
      <c r="C174" s="43" t="s">
        <v>369</v>
      </c>
      <c r="D174" s="69">
        <v>13.233005049565801</v>
      </c>
      <c r="E174" s="43">
        <f t="shared" si="3"/>
        <v>0.74355149516147478</v>
      </c>
      <c r="F174" s="71">
        <f t="shared" si="4"/>
        <v>74.355149516147478</v>
      </c>
      <c r="G174" s="84">
        <f t="shared" si="5"/>
        <v>760.65317955018872</v>
      </c>
      <c r="H174" s="43"/>
      <c r="I174" s="8"/>
      <c r="J174" s="8"/>
      <c r="K174" s="8"/>
      <c r="L174" s="8"/>
      <c r="M174" s="8"/>
      <c r="N174" s="8"/>
      <c r="O174" s="8"/>
      <c r="P174" s="8"/>
      <c r="Q174" s="8"/>
      <c r="R174" s="8"/>
      <c r="S174" s="8"/>
      <c r="T174" s="8"/>
      <c r="U174" s="8"/>
      <c r="V174" s="8"/>
      <c r="W174" s="8"/>
      <c r="X174" s="8"/>
      <c r="Y174" s="8"/>
      <c r="Z174" s="8"/>
      <c r="AA174" s="8"/>
      <c r="AB174" s="8"/>
      <c r="AC174" s="8"/>
    </row>
    <row r="175" spans="1:29" ht="14.4">
      <c r="A175" s="58"/>
      <c r="B175" s="69">
        <v>144</v>
      </c>
      <c r="C175" s="43" t="s">
        <v>370</v>
      </c>
      <c r="D175" s="69">
        <v>14.182783641733399</v>
      </c>
      <c r="E175" s="43">
        <f t="shared" si="3"/>
        <v>0.75029497626395625</v>
      </c>
      <c r="F175" s="71">
        <f t="shared" si="4"/>
        <v>75.029497626395624</v>
      </c>
      <c r="G175" s="84">
        <f t="shared" si="5"/>
        <v>767.55176071802725</v>
      </c>
      <c r="H175" s="43"/>
      <c r="I175" s="8"/>
      <c r="J175" s="8"/>
      <c r="K175" s="8"/>
      <c r="L175" s="8"/>
      <c r="M175" s="8"/>
      <c r="N175" s="8"/>
      <c r="O175" s="8"/>
      <c r="P175" s="8"/>
      <c r="Q175" s="8"/>
      <c r="R175" s="8"/>
      <c r="S175" s="8"/>
      <c r="T175" s="8"/>
      <c r="U175" s="8"/>
      <c r="V175" s="8"/>
      <c r="W175" s="8"/>
      <c r="X175" s="8"/>
      <c r="Y175" s="8"/>
      <c r="Z175" s="8"/>
      <c r="AA175" s="8"/>
      <c r="AB175" s="8"/>
      <c r="AC175" s="8"/>
    </row>
    <row r="176" spans="1:29" ht="14.4">
      <c r="A176" s="58"/>
      <c r="B176" s="69">
        <v>145</v>
      </c>
      <c r="C176" s="43" t="s">
        <v>371</v>
      </c>
      <c r="D176" s="69">
        <v>15.2007311321037</v>
      </c>
      <c r="E176" s="43">
        <f t="shared" si="3"/>
        <v>0.75703899784511031</v>
      </c>
      <c r="F176" s="71">
        <f t="shared" si="4"/>
        <v>75.703899784511037</v>
      </c>
      <c r="G176" s="84">
        <f t="shared" si="5"/>
        <v>774.45089479554781</v>
      </c>
      <c r="H176" s="43"/>
      <c r="I176" s="8"/>
      <c r="J176" s="8"/>
      <c r="K176" s="8"/>
      <c r="L176" s="8"/>
      <c r="M176" s="8"/>
      <c r="N176" s="8"/>
      <c r="O176" s="8"/>
      <c r="P176" s="8"/>
      <c r="Q176" s="8"/>
      <c r="R176" s="8"/>
      <c r="S176" s="8"/>
      <c r="T176" s="8"/>
      <c r="U176" s="8"/>
      <c r="V176" s="8"/>
      <c r="W176" s="8"/>
      <c r="X176" s="8"/>
      <c r="Y176" s="8"/>
      <c r="Z176" s="8"/>
      <c r="AA176" s="8"/>
      <c r="AB176" s="8"/>
      <c r="AC176" s="8"/>
    </row>
    <row r="177" spans="1:29" ht="14.4">
      <c r="A177" s="58"/>
      <c r="B177" s="69">
        <v>146</v>
      </c>
      <c r="C177" s="43" t="s">
        <v>372</v>
      </c>
      <c r="D177" s="69">
        <v>16.291740238538001</v>
      </c>
      <c r="E177" s="43">
        <f t="shared" si="3"/>
        <v>0.76378352378886261</v>
      </c>
      <c r="F177" s="71">
        <f t="shared" si="4"/>
        <v>76.378352378886262</v>
      </c>
      <c r="G177" s="84">
        <f t="shared" si="5"/>
        <v>781.35054483600641</v>
      </c>
      <c r="H177" s="43"/>
      <c r="I177" s="8"/>
      <c r="J177" s="8"/>
      <c r="K177" s="8"/>
      <c r="L177" s="8"/>
      <c r="M177" s="8"/>
      <c r="N177" s="8"/>
      <c r="O177" s="8"/>
      <c r="P177" s="8"/>
      <c r="Q177" s="8"/>
      <c r="R177" s="8"/>
      <c r="S177" s="8"/>
      <c r="T177" s="8"/>
      <c r="U177" s="8"/>
      <c r="V177" s="8"/>
      <c r="W177" s="8"/>
      <c r="X177" s="8"/>
      <c r="Y177" s="8"/>
      <c r="Z177" s="8"/>
      <c r="AA177" s="8"/>
      <c r="AB177" s="8"/>
      <c r="AC177" s="8"/>
    </row>
    <row r="178" spans="1:29" ht="14.4">
      <c r="A178" s="58"/>
      <c r="B178" s="69">
        <v>147</v>
      </c>
      <c r="C178" s="43" t="s">
        <v>373</v>
      </c>
      <c r="D178" s="69">
        <v>17.461054846199701</v>
      </c>
      <c r="E178" s="43">
        <f t="shared" si="3"/>
        <v>0.77052852038762121</v>
      </c>
      <c r="F178" s="71">
        <f t="shared" si="4"/>
        <v>77.052852038762126</v>
      </c>
      <c r="G178" s="84">
        <f t="shared" si="5"/>
        <v>788.25067635653647</v>
      </c>
      <c r="H178" s="43"/>
      <c r="I178" s="8"/>
      <c r="J178" s="8"/>
      <c r="K178" s="8"/>
      <c r="L178" s="8"/>
      <c r="M178" s="8"/>
      <c r="N178" s="8"/>
      <c r="O178" s="8"/>
      <c r="P178" s="8"/>
      <c r="Q178" s="8"/>
      <c r="R178" s="8"/>
      <c r="S178" s="8"/>
      <c r="T178" s="8"/>
      <c r="U178" s="8"/>
      <c r="V178" s="8"/>
      <c r="W178" s="8"/>
      <c r="X178" s="8"/>
      <c r="Y178" s="8"/>
      <c r="Z178" s="8"/>
      <c r="AA178" s="8"/>
      <c r="AB178" s="8"/>
      <c r="AC178" s="8"/>
    </row>
    <row r="179" spans="1:29" ht="14.4">
      <c r="A179" s="58"/>
      <c r="B179" s="69">
        <v>148</v>
      </c>
      <c r="C179" s="43" t="s">
        <v>374</v>
      </c>
      <c r="D179" s="69">
        <v>18.714295212047599</v>
      </c>
      <c r="E179" s="43">
        <f t="shared" si="3"/>
        <v>0.77727395618229278</v>
      </c>
      <c r="F179" s="71">
        <f t="shared" si="4"/>
        <v>77.727395618229281</v>
      </c>
      <c r="G179" s="84">
        <f t="shared" si="5"/>
        <v>795.15125717448552</v>
      </c>
      <c r="H179" s="43"/>
      <c r="I179" s="8"/>
      <c r="J179" s="8"/>
      <c r="K179" s="8"/>
      <c r="L179" s="8"/>
      <c r="M179" s="8"/>
      <c r="N179" s="8"/>
      <c r="O179" s="8"/>
      <c r="P179" s="8"/>
      <c r="Q179" s="8"/>
      <c r="R179" s="8"/>
      <c r="S179" s="8"/>
      <c r="T179" s="8"/>
      <c r="U179" s="8"/>
      <c r="V179" s="8"/>
      <c r="W179" s="8"/>
      <c r="X179" s="8"/>
      <c r="Y179" s="8"/>
      <c r="Z179" s="8"/>
      <c r="AA179" s="8"/>
      <c r="AB179" s="8"/>
      <c r="AC179" s="8"/>
    </row>
    <row r="180" spans="1:29" ht="14.4">
      <c r="A180" s="58"/>
      <c r="B180" s="69">
        <v>149</v>
      </c>
      <c r="C180" s="43" t="s">
        <v>375</v>
      </c>
      <c r="D180" s="69">
        <v>20.0574849783426</v>
      </c>
      <c r="E180" s="43">
        <f t="shared" si="3"/>
        <v>0.78401980181284292</v>
      </c>
      <c r="F180" s="71">
        <f t="shared" si="4"/>
        <v>78.401980181284287</v>
      </c>
      <c r="G180" s="84">
        <f t="shared" si="5"/>
        <v>802.05225725453829</v>
      </c>
      <c r="H180" s="43"/>
      <c r="I180" s="8"/>
      <c r="J180" s="8"/>
      <c r="K180" s="8"/>
      <c r="L180" s="8"/>
      <c r="M180" s="8"/>
      <c r="N180" s="8"/>
      <c r="O180" s="8"/>
      <c r="P180" s="8"/>
      <c r="Q180" s="8"/>
      <c r="R180" s="8"/>
      <c r="S180" s="8"/>
      <c r="T180" s="8"/>
      <c r="U180" s="8"/>
      <c r="V180" s="8"/>
      <c r="W180" s="8"/>
      <c r="X180" s="8"/>
      <c r="Y180" s="8"/>
      <c r="Z180" s="8"/>
      <c r="AA180" s="8"/>
      <c r="AB180" s="8"/>
      <c r="AC180" s="8"/>
    </row>
    <row r="181" spans="1:29" ht="14.4">
      <c r="A181" s="58"/>
      <c r="B181" s="69">
        <v>150</v>
      </c>
      <c r="C181" s="43" t="s">
        <v>376</v>
      </c>
      <c r="D181" s="69">
        <v>21.497080125008001</v>
      </c>
      <c r="E181" s="43">
        <f t="shared" si="3"/>
        <v>0.79076602987872013</v>
      </c>
      <c r="F181" s="71">
        <f t="shared" si="4"/>
        <v>79.076602987872008</v>
      </c>
      <c r="G181" s="84">
        <f t="shared" si="5"/>
        <v>808.95364856593073</v>
      </c>
      <c r="H181" s="43"/>
      <c r="I181" s="8"/>
      <c r="J181" s="8"/>
      <c r="K181" s="8"/>
      <c r="L181" s="8"/>
      <c r="M181" s="8"/>
      <c r="N181" s="8"/>
      <c r="O181" s="8"/>
      <c r="P181" s="8"/>
      <c r="Q181" s="8"/>
      <c r="R181" s="8"/>
      <c r="S181" s="8"/>
      <c r="T181" s="8"/>
      <c r="U181" s="8"/>
      <c r="V181" s="8"/>
      <c r="W181" s="8"/>
      <c r="X181" s="8"/>
      <c r="Y181" s="8"/>
      <c r="Z181" s="8"/>
      <c r="AA181" s="8"/>
      <c r="AB181" s="8"/>
      <c r="AC181" s="8"/>
    </row>
    <row r="182" spans="1:29" ht="14.4">
      <c r="A182" s="58"/>
      <c r="B182" s="69">
        <v>151</v>
      </c>
      <c r="C182" s="43" t="s">
        <v>377</v>
      </c>
      <c r="D182" s="69">
        <v>23.04</v>
      </c>
      <c r="E182" s="43">
        <f t="shared" si="3"/>
        <v>0.79751261480849578</v>
      </c>
      <c r="F182" s="71">
        <f t="shared" si="4"/>
        <v>79.751261480849578</v>
      </c>
      <c r="G182" s="84">
        <f t="shared" si="5"/>
        <v>815.85540494909117</v>
      </c>
      <c r="H182" s="43"/>
      <c r="I182" s="8"/>
      <c r="J182" s="8"/>
      <c r="K182" s="8"/>
      <c r="L182" s="8"/>
      <c r="M182" s="8"/>
      <c r="N182" s="8"/>
      <c r="O182" s="8"/>
      <c r="P182" s="8"/>
      <c r="Q182" s="8"/>
      <c r="R182" s="8"/>
      <c r="S182" s="8"/>
      <c r="T182" s="8"/>
      <c r="U182" s="8"/>
      <c r="V182" s="8"/>
      <c r="W182" s="8"/>
      <c r="X182" s="8"/>
      <c r="Y182" s="8"/>
      <c r="Z182" s="8"/>
      <c r="AA182" s="8"/>
      <c r="AB182" s="8"/>
      <c r="AC182" s="8"/>
    </row>
    <row r="183" spans="1:29" ht="14.4">
      <c r="A183" s="58"/>
      <c r="B183" s="69">
        <v>152</v>
      </c>
      <c r="C183" s="43" t="s">
        <v>378</v>
      </c>
      <c r="D183" s="69">
        <v>24.693660576836098</v>
      </c>
      <c r="E183" s="43">
        <f t="shared" si="3"/>
        <v>0.80425953273812367</v>
      </c>
      <c r="F183" s="71">
        <f t="shared" si="4"/>
        <v>80.425953273812368</v>
      </c>
      <c r="G183" s="84">
        <f t="shared" si="5"/>
        <v>822.75750199110053</v>
      </c>
      <c r="H183" s="43"/>
      <c r="I183" s="8"/>
      <c r="J183" s="8"/>
      <c r="K183" s="8"/>
      <c r="L183" s="8"/>
      <c r="M183" s="8"/>
      <c r="N183" s="8"/>
      <c r="O183" s="8"/>
      <c r="P183" s="8"/>
      <c r="Q183" s="8"/>
      <c r="R183" s="8"/>
      <c r="S183" s="8"/>
      <c r="T183" s="8"/>
      <c r="U183" s="8"/>
      <c r="V183" s="8"/>
      <c r="W183" s="8"/>
      <c r="X183" s="8"/>
      <c r="Y183" s="8"/>
      <c r="Z183" s="8"/>
      <c r="AA183" s="8"/>
      <c r="AB183" s="8"/>
      <c r="AC183" s="8"/>
    </row>
    <row r="184" spans="1:29" ht="14.4">
      <c r="A184" s="58"/>
      <c r="B184" s="69">
        <v>153</v>
      </c>
      <c r="C184" s="43" t="s">
        <v>379</v>
      </c>
      <c r="D184" s="69">
        <v>26.466010099131601</v>
      </c>
      <c r="E184" s="43">
        <f t="shared" si="3"/>
        <v>0.81100676139725869</v>
      </c>
      <c r="F184" s="71">
        <f t="shared" si="4"/>
        <v>81.100676139725863</v>
      </c>
      <c r="G184" s="84">
        <f t="shared" si="5"/>
        <v>829.65991690939563</v>
      </c>
      <c r="H184" s="43"/>
      <c r="I184" s="8"/>
      <c r="J184" s="8"/>
      <c r="K184" s="8"/>
      <c r="L184" s="8"/>
      <c r="M184" s="8"/>
      <c r="N184" s="8"/>
      <c r="O184" s="8"/>
      <c r="P184" s="8"/>
      <c r="Q184" s="8"/>
      <c r="R184" s="8"/>
      <c r="S184" s="8"/>
      <c r="T184" s="8"/>
      <c r="U184" s="8"/>
      <c r="V184" s="8"/>
      <c r="W184" s="8"/>
      <c r="X184" s="8"/>
      <c r="Y184" s="8"/>
      <c r="Z184" s="8"/>
      <c r="AA184" s="8"/>
      <c r="AB184" s="8"/>
      <c r="AC184" s="8"/>
    </row>
    <row r="185" spans="1:29" ht="14.4">
      <c r="A185" s="58"/>
      <c r="B185" s="69">
        <v>154</v>
      </c>
      <c r="C185" s="43" t="s">
        <v>380</v>
      </c>
      <c r="D185" s="69">
        <v>28.365567283466799</v>
      </c>
      <c r="E185" s="43">
        <f t="shared" si="3"/>
        <v>0.81775428000309658</v>
      </c>
      <c r="F185" s="71">
        <f t="shared" si="4"/>
        <v>81.77542800030966</v>
      </c>
      <c r="G185" s="84">
        <f t="shared" si="5"/>
        <v>836.5626284431678</v>
      </c>
      <c r="H185" s="43"/>
      <c r="I185" s="8"/>
      <c r="J185" s="8"/>
      <c r="K185" s="8"/>
      <c r="L185" s="8"/>
      <c r="M185" s="8"/>
      <c r="N185" s="8"/>
      <c r="O185" s="8"/>
      <c r="P185" s="8"/>
      <c r="Q185" s="8"/>
      <c r="R185" s="8"/>
      <c r="S185" s="8"/>
      <c r="T185" s="8"/>
      <c r="U185" s="8"/>
      <c r="V185" s="8"/>
      <c r="W185" s="8"/>
      <c r="X185" s="8"/>
      <c r="Y185" s="8"/>
      <c r="Z185" s="8"/>
      <c r="AA185" s="8"/>
      <c r="AB185" s="8"/>
      <c r="AC185" s="8"/>
    </row>
    <row r="186" spans="1:29" ht="14.4">
      <c r="A186" s="58"/>
      <c r="B186" s="69">
        <v>155</v>
      </c>
      <c r="C186" s="43" t="s">
        <v>381</v>
      </c>
      <c r="D186" s="69">
        <v>30.401462264207399</v>
      </c>
      <c r="E186" s="43">
        <f t="shared" si="3"/>
        <v>0.82450206916125612</v>
      </c>
      <c r="F186" s="71">
        <f t="shared" si="4"/>
        <v>82.450206916125609</v>
      </c>
      <c r="G186" s="84">
        <f t="shared" si="5"/>
        <v>843.46561675196506</v>
      </c>
      <c r="H186" s="43"/>
      <c r="I186" s="8"/>
      <c r="J186" s="8"/>
      <c r="K186" s="8"/>
      <c r="L186" s="8"/>
      <c r="M186" s="8"/>
      <c r="N186" s="8"/>
      <c r="O186" s="8"/>
      <c r="P186" s="8"/>
      <c r="Q186" s="8"/>
      <c r="R186" s="8"/>
      <c r="S186" s="8"/>
      <c r="T186" s="8"/>
      <c r="U186" s="8"/>
      <c r="V186" s="8"/>
      <c r="W186" s="8"/>
      <c r="X186" s="8"/>
      <c r="Y186" s="8"/>
      <c r="Z186" s="8"/>
      <c r="AA186" s="8"/>
      <c r="AB186" s="8"/>
      <c r="AC186" s="8"/>
    </row>
    <row r="187" spans="1:29" ht="14.4">
      <c r="A187" s="58"/>
      <c r="B187" s="69">
        <v>156</v>
      </c>
      <c r="C187" s="43" t="s">
        <v>382</v>
      </c>
      <c r="D187" s="69">
        <v>32.583480477076101</v>
      </c>
      <c r="E187" s="43">
        <f t="shared" si="3"/>
        <v>0.8312501107732323</v>
      </c>
      <c r="F187" s="71">
        <f t="shared" si="4"/>
        <v>83.125011077323236</v>
      </c>
      <c r="G187" s="84">
        <f t="shared" si="5"/>
        <v>850.36886332101665</v>
      </c>
      <c r="H187" s="43"/>
      <c r="I187" s="8"/>
      <c r="J187" s="8"/>
      <c r="K187" s="8"/>
      <c r="L187" s="8"/>
      <c r="M187" s="8"/>
      <c r="N187" s="8"/>
      <c r="O187" s="8"/>
      <c r="P187" s="8"/>
      <c r="Q187" s="8"/>
      <c r="R187" s="8"/>
      <c r="S187" s="8"/>
      <c r="T187" s="8"/>
      <c r="U187" s="8"/>
      <c r="V187" s="8"/>
      <c r="W187" s="8"/>
      <c r="X187" s="8"/>
      <c r="Y187" s="8"/>
      <c r="Z187" s="8"/>
      <c r="AA187" s="8"/>
      <c r="AB187" s="8"/>
      <c r="AC187" s="8"/>
    </row>
    <row r="188" spans="1:29" ht="14.4">
      <c r="A188" s="58"/>
      <c r="B188" s="69">
        <v>157</v>
      </c>
      <c r="C188" s="43" t="s">
        <v>383</v>
      </c>
      <c r="D188" s="69">
        <v>34.922109692399502</v>
      </c>
      <c r="E188" s="43">
        <f t="shared" si="3"/>
        <v>0.83799838794998993</v>
      </c>
      <c r="F188" s="71">
        <f t="shared" si="4"/>
        <v>83.79983879499899</v>
      </c>
      <c r="G188" s="84">
        <f t="shared" si="5"/>
        <v>857.27235087283975</v>
      </c>
      <c r="H188" s="43"/>
      <c r="I188" s="8"/>
      <c r="J188" s="8"/>
      <c r="K188" s="8"/>
      <c r="L188" s="8"/>
      <c r="M188" s="8"/>
      <c r="N188" s="8"/>
      <c r="O188" s="8"/>
      <c r="P188" s="8"/>
      <c r="Q188" s="8"/>
      <c r="R188" s="8"/>
      <c r="S188" s="8"/>
      <c r="T188" s="8"/>
      <c r="U188" s="8"/>
      <c r="V188" s="8"/>
      <c r="W188" s="8"/>
      <c r="X188" s="8"/>
      <c r="Y188" s="8"/>
      <c r="Z188" s="8"/>
      <c r="AA188" s="8"/>
      <c r="AB188" s="8"/>
      <c r="AC188" s="8"/>
    </row>
    <row r="189" spans="1:29" ht="14.4">
      <c r="A189" s="58"/>
      <c r="B189" s="69">
        <v>158</v>
      </c>
      <c r="C189" s="43" t="s">
        <v>384</v>
      </c>
      <c r="D189" s="69">
        <v>37.428590424095297</v>
      </c>
      <c r="E189" s="43">
        <f t="shared" si="3"/>
        <v>0.84474688493129857</v>
      </c>
      <c r="F189" s="71">
        <f t="shared" si="4"/>
        <v>84.474688493129861</v>
      </c>
      <c r="G189" s="84">
        <f t="shared" si="5"/>
        <v>864.17606328471845</v>
      </c>
      <c r="H189" s="43"/>
      <c r="I189" s="8"/>
      <c r="J189" s="8"/>
      <c r="K189" s="8"/>
      <c r="L189" s="8"/>
      <c r="M189" s="8"/>
      <c r="N189" s="8"/>
      <c r="O189" s="8"/>
      <c r="P189" s="8"/>
      <c r="Q189" s="8"/>
      <c r="R189" s="8"/>
      <c r="S189" s="8"/>
      <c r="T189" s="8"/>
      <c r="U189" s="8"/>
      <c r="V189" s="8"/>
      <c r="W189" s="8"/>
      <c r="X189" s="8"/>
      <c r="Y189" s="8"/>
      <c r="Z189" s="8"/>
      <c r="AA189" s="8"/>
      <c r="AB189" s="8"/>
      <c r="AC189" s="8"/>
    </row>
    <row r="190" spans="1:29" ht="14.4">
      <c r="A190" s="58"/>
      <c r="B190" s="69">
        <v>159</v>
      </c>
      <c r="C190" s="43" t="s">
        <v>385</v>
      </c>
      <c r="D190" s="69">
        <v>40.1149699566853</v>
      </c>
      <c r="E190" s="43">
        <f t="shared" si="3"/>
        <v>0.85149558701042283</v>
      </c>
      <c r="F190" s="71">
        <f t="shared" si="4"/>
        <v>85.149558701042281</v>
      </c>
      <c r="G190" s="84">
        <f t="shared" si="5"/>
        <v>871.07998551166258</v>
      </c>
      <c r="H190" s="43"/>
      <c r="I190" s="8"/>
      <c r="J190" s="8"/>
      <c r="K190" s="8"/>
      <c r="L190" s="8"/>
      <c r="M190" s="8"/>
      <c r="N190" s="8"/>
      <c r="O190" s="8"/>
      <c r="P190" s="8"/>
      <c r="Q190" s="8"/>
      <c r="R190" s="8"/>
      <c r="S190" s="8"/>
      <c r="T190" s="8"/>
      <c r="U190" s="8"/>
      <c r="V190" s="8"/>
      <c r="W190" s="8"/>
      <c r="X190" s="8"/>
      <c r="Y190" s="8"/>
      <c r="Z190" s="8"/>
      <c r="AA190" s="8"/>
      <c r="AB190" s="8"/>
      <c r="AC190" s="8"/>
    </row>
    <row r="191" spans="1:29" ht="14.4">
      <c r="A191" s="58"/>
      <c r="B191" s="69">
        <v>160</v>
      </c>
      <c r="C191" s="43" t="s">
        <v>386</v>
      </c>
      <c r="D191" s="69">
        <v>42.994160250016002</v>
      </c>
      <c r="E191" s="43">
        <f t="shared" si="3"/>
        <v>0.85824448046382296</v>
      </c>
      <c r="F191" s="71">
        <f t="shared" si="4"/>
        <v>85.824448046382301</v>
      </c>
      <c r="G191" s="84">
        <f t="shared" si="5"/>
        <v>877.98410351449093</v>
      </c>
      <c r="H191" s="43"/>
      <c r="I191" s="8"/>
      <c r="J191" s="8"/>
      <c r="K191" s="8"/>
      <c r="L191" s="8"/>
      <c r="M191" s="8"/>
      <c r="N191" s="8"/>
      <c r="O191" s="8"/>
      <c r="P191" s="8"/>
      <c r="Q191" s="8"/>
      <c r="R191" s="8"/>
      <c r="S191" s="8"/>
      <c r="T191" s="8"/>
      <c r="U191" s="8"/>
      <c r="V191" s="8"/>
      <c r="W191" s="8"/>
      <c r="X191" s="8"/>
      <c r="Y191" s="8"/>
      <c r="Z191" s="8"/>
      <c r="AA191" s="8"/>
      <c r="AB191" s="8"/>
      <c r="AC191" s="8"/>
    </row>
    <row r="192" spans="1:29" ht="14.4">
      <c r="A192" s="58"/>
      <c r="B192" s="69">
        <v>161</v>
      </c>
      <c r="C192" s="43" t="s">
        <v>387</v>
      </c>
      <c r="D192" s="69">
        <v>46.08</v>
      </c>
      <c r="E192" s="43">
        <f t="shared" si="3"/>
        <v>0.86499355248552801</v>
      </c>
      <c r="F192" s="71">
        <f t="shared" si="4"/>
        <v>86.499355248552803</v>
      </c>
      <c r="G192" s="84">
        <f t="shared" si="5"/>
        <v>884.88840419269513</v>
      </c>
      <c r="H192" s="43"/>
      <c r="I192" s="8"/>
      <c r="J192" s="8"/>
      <c r="K192" s="8"/>
      <c r="L192" s="8"/>
      <c r="M192" s="8"/>
      <c r="N192" s="8"/>
      <c r="O192" s="8"/>
      <c r="P192" s="8"/>
      <c r="Q192" s="8"/>
      <c r="R192" s="8"/>
      <c r="S192" s="8"/>
      <c r="T192" s="8"/>
      <c r="U192" s="8"/>
      <c r="V192" s="8"/>
      <c r="W192" s="8"/>
      <c r="X192" s="8"/>
      <c r="Y192" s="8"/>
      <c r="Z192" s="8"/>
      <c r="AA192" s="8"/>
      <c r="AB192" s="8"/>
      <c r="AC192" s="8"/>
    </row>
    <row r="193" spans="1:29" ht="14.4">
      <c r="A193" s="8"/>
      <c r="B193" s="69">
        <v>162</v>
      </c>
      <c r="C193" s="43" t="s">
        <v>388</v>
      </c>
      <c r="D193" s="43">
        <f>0.18*2^8.1</f>
        <v>49.387321153672374</v>
      </c>
      <c r="E193" s="43">
        <f t="shared" si="3"/>
        <v>0.87174279112587749</v>
      </c>
      <c r="F193" s="71">
        <f t="shared" si="4"/>
        <v>87.174279112587755</v>
      </c>
      <c r="G193" s="84">
        <f t="shared" si="5"/>
        <v>891.79287532177273</v>
      </c>
      <c r="H193" s="43"/>
      <c r="I193" s="8"/>
      <c r="J193" s="8"/>
      <c r="K193" s="8"/>
      <c r="L193" s="8"/>
      <c r="M193" s="8"/>
      <c r="N193" s="8"/>
      <c r="O193" s="8"/>
      <c r="P193" s="8"/>
      <c r="Q193" s="8"/>
      <c r="R193" s="8"/>
      <c r="S193" s="8"/>
      <c r="T193" s="8"/>
      <c r="U193" s="8"/>
      <c r="V193" s="8"/>
      <c r="W193" s="8"/>
      <c r="X193" s="8"/>
      <c r="Y193" s="8"/>
      <c r="Z193" s="8"/>
      <c r="AA193" s="8"/>
      <c r="AB193" s="8"/>
      <c r="AC193" s="8"/>
    </row>
    <row r="194" spans="1:29" ht="14.4">
      <c r="A194" s="8"/>
      <c r="B194" s="69">
        <v>163</v>
      </c>
      <c r="C194" s="43" t="s">
        <v>389</v>
      </c>
      <c r="D194" s="43">
        <f>0.18*2^8.2</f>
        <v>52.932020198263317</v>
      </c>
      <c r="E194" s="43">
        <f t="shared" si="3"/>
        <v>0.87849218523434158</v>
      </c>
      <c r="F194" s="71">
        <f t="shared" si="4"/>
        <v>87.84921852343416</v>
      </c>
      <c r="G194" s="84">
        <f t="shared" si="5"/>
        <v>898.69750549473144</v>
      </c>
      <c r="H194" s="43"/>
      <c r="I194" s="8"/>
      <c r="J194" s="8"/>
      <c r="K194" s="8"/>
      <c r="L194" s="8"/>
      <c r="M194" s="8"/>
      <c r="N194" s="8"/>
      <c r="O194" s="8"/>
      <c r="P194" s="8"/>
      <c r="Q194" s="8"/>
      <c r="R194" s="8"/>
      <c r="S194" s="8"/>
      <c r="T194" s="8"/>
      <c r="U194" s="8"/>
      <c r="V194" s="8"/>
      <c r="W194" s="8"/>
      <c r="X194" s="8"/>
      <c r="Y194" s="8"/>
      <c r="Z194" s="8"/>
      <c r="AA194" s="8"/>
      <c r="AB194" s="8"/>
      <c r="AC194" s="8"/>
    </row>
    <row r="195" spans="1:29" ht="14.4">
      <c r="A195" s="8"/>
      <c r="B195" s="69">
        <v>164</v>
      </c>
      <c r="C195" s="43" t="s">
        <v>390</v>
      </c>
      <c r="D195" s="43">
        <f>0.18*2^8.3</f>
        <v>56.731134566933783</v>
      </c>
      <c r="E195" s="43">
        <f t="shared" si="3"/>
        <v>0.88524172440614768</v>
      </c>
      <c r="F195" s="71">
        <f t="shared" si="4"/>
        <v>88.524172440614763</v>
      </c>
      <c r="G195" s="84">
        <f t="shared" si="5"/>
        <v>905.60228406748911</v>
      </c>
      <c r="H195" s="43"/>
      <c r="I195" s="8"/>
      <c r="J195" s="8"/>
      <c r="K195" s="8"/>
      <c r="L195" s="8"/>
      <c r="M195" s="8"/>
      <c r="N195" s="8"/>
      <c r="O195" s="8"/>
      <c r="P195" s="8"/>
      <c r="Q195" s="8"/>
      <c r="R195" s="8"/>
      <c r="S195" s="8"/>
      <c r="T195" s="8"/>
      <c r="U195" s="8"/>
      <c r="V195" s="8"/>
      <c r="W195" s="8"/>
      <c r="X195" s="8"/>
      <c r="Y195" s="8"/>
      <c r="Z195" s="8"/>
      <c r="AA195" s="8"/>
      <c r="AB195" s="8"/>
      <c r="AC195" s="8"/>
    </row>
    <row r="196" spans="1:29" ht="14.4">
      <c r="A196" s="8"/>
      <c r="B196" s="69">
        <v>165</v>
      </c>
      <c r="C196" s="43" t="s">
        <v>391</v>
      </c>
      <c r="D196" s="43">
        <f>0.18*2^8.4</f>
        <v>60.802924528414955</v>
      </c>
      <c r="E196" s="43">
        <f t="shared" si="3"/>
        <v>0.89199139893246282</v>
      </c>
      <c r="F196" s="71">
        <f t="shared" si="4"/>
        <v>89.199139893246283</v>
      </c>
      <c r="G196" s="84">
        <f t="shared" si="5"/>
        <v>912.50720110790951</v>
      </c>
      <c r="H196" s="43"/>
      <c r="I196" s="8"/>
      <c r="J196" s="8"/>
      <c r="K196" s="8"/>
      <c r="L196" s="8"/>
      <c r="M196" s="8"/>
      <c r="N196" s="8"/>
      <c r="O196" s="8"/>
      <c r="P196" s="8"/>
      <c r="Q196" s="8"/>
      <c r="R196" s="8"/>
      <c r="S196" s="8"/>
      <c r="T196" s="8"/>
      <c r="U196" s="8"/>
      <c r="V196" s="8"/>
      <c r="W196" s="8"/>
      <c r="X196" s="8"/>
      <c r="Y196" s="8"/>
      <c r="Z196" s="8"/>
      <c r="AA196" s="8"/>
      <c r="AB196" s="8"/>
      <c r="AC196" s="8"/>
    </row>
    <row r="197" spans="1:29" ht="14.4">
      <c r="A197" s="8"/>
      <c r="B197" s="69">
        <v>166</v>
      </c>
      <c r="C197" s="43" t="s">
        <v>392</v>
      </c>
      <c r="D197" s="43">
        <f>0.18*2^8.5</f>
        <v>65.166960954152216</v>
      </c>
      <c r="E197" s="43">
        <f t="shared" si="3"/>
        <v>0.89874119975389832</v>
      </c>
      <c r="F197" s="71">
        <f t="shared" si="4"/>
        <v>89.874119975389831</v>
      </c>
      <c r="G197" s="84">
        <f t="shared" si="5"/>
        <v>919.412247348238</v>
      </c>
      <c r="H197" s="43"/>
      <c r="I197" s="8"/>
      <c r="J197" s="8"/>
      <c r="K197" s="8"/>
      <c r="L197" s="8"/>
      <c r="M197" s="8"/>
      <c r="N197" s="8"/>
      <c r="O197" s="8"/>
      <c r="P197" s="8"/>
      <c r="Q197" s="8"/>
      <c r="R197" s="8"/>
      <c r="S197" s="8"/>
      <c r="T197" s="8"/>
      <c r="U197" s="8"/>
      <c r="V197" s="8"/>
      <c r="W197" s="8"/>
      <c r="X197" s="8"/>
      <c r="Y197" s="8"/>
      <c r="Z197" s="8"/>
      <c r="AA197" s="8"/>
      <c r="AB197" s="8"/>
      <c r="AC197" s="8"/>
    </row>
    <row r="198" spans="1:29" ht="14.4">
      <c r="A198" s="8"/>
      <c r="B198" s="69">
        <v>167</v>
      </c>
      <c r="C198" s="43" t="s">
        <v>393</v>
      </c>
      <c r="D198" s="43">
        <f>0.18*2^8.6</f>
        <v>69.844219384799132</v>
      </c>
      <c r="E198" s="43">
        <f t="shared" si="3"/>
        <v>0.90549111841711183</v>
      </c>
      <c r="F198" s="71">
        <f t="shared" si="4"/>
        <v>90.549111841711181</v>
      </c>
      <c r="G198" s="84">
        <f t="shared" si="5"/>
        <v>926.31741414070541</v>
      </c>
      <c r="H198" s="43"/>
      <c r="I198" s="8"/>
      <c r="J198" s="8"/>
      <c r="K198" s="8"/>
      <c r="L198" s="8"/>
      <c r="M198" s="8"/>
      <c r="N198" s="8"/>
      <c r="O198" s="8"/>
      <c r="P198" s="8"/>
      <c r="Q198" s="8"/>
      <c r="R198" s="8"/>
      <c r="S198" s="8"/>
      <c r="T198" s="8"/>
      <c r="U198" s="8"/>
      <c r="V198" s="8"/>
      <c r="W198" s="8"/>
      <c r="X198" s="8"/>
      <c r="Y198" s="8"/>
      <c r="Z198" s="8"/>
      <c r="AA198" s="8"/>
      <c r="AB198" s="8"/>
      <c r="AC198" s="8"/>
    </row>
    <row r="199" spans="1:29" ht="14.4">
      <c r="A199" s="8"/>
      <c r="B199" s="69">
        <v>168</v>
      </c>
      <c r="C199" s="43" t="s">
        <v>394</v>
      </c>
      <c r="D199" s="43">
        <f>0.18*2^8.7</f>
        <v>74.85718084819058</v>
      </c>
      <c r="E199" s="43">
        <f t="shared" si="3"/>
        <v>0.91224114703430392</v>
      </c>
      <c r="F199" s="71">
        <f t="shared" si="4"/>
        <v>91.224114703430388</v>
      </c>
      <c r="G199" s="84">
        <f t="shared" si="5"/>
        <v>933.22269341609297</v>
      </c>
      <c r="H199" s="43"/>
      <c r="I199" s="8"/>
      <c r="J199" s="8"/>
      <c r="K199" s="8"/>
      <c r="L199" s="8"/>
      <c r="M199" s="8"/>
      <c r="N199" s="8"/>
      <c r="O199" s="8"/>
      <c r="P199" s="8"/>
      <c r="Q199" s="8"/>
      <c r="R199" s="8"/>
      <c r="S199" s="8"/>
      <c r="T199" s="8"/>
      <c r="U199" s="8"/>
      <c r="V199" s="8"/>
      <c r="W199" s="8"/>
      <c r="X199" s="8"/>
      <c r="Y199" s="8"/>
      <c r="Z199" s="8"/>
      <c r="AA199" s="8"/>
      <c r="AB199" s="8"/>
      <c r="AC199" s="8"/>
    </row>
    <row r="200" spans="1:29" ht="14.4">
      <c r="A200" s="8"/>
      <c r="B200" s="69">
        <v>169</v>
      </c>
      <c r="C200" s="43" t="s">
        <v>395</v>
      </c>
      <c r="D200" s="43">
        <f>0.18*2^8.8</f>
        <v>80.229939913370785</v>
      </c>
      <c r="E200" s="43">
        <f t="shared" si="3"/>
        <v>0.91899127824541771</v>
      </c>
      <c r="F200" s="71">
        <f t="shared" si="4"/>
        <v>91.899127824541765</v>
      </c>
      <c r="G200" s="84">
        <f t="shared" si="5"/>
        <v>940.12807764506226</v>
      </c>
      <c r="H200" s="43"/>
      <c r="I200" s="8"/>
      <c r="J200" s="8"/>
      <c r="K200" s="8"/>
      <c r="L200" s="8"/>
      <c r="M200" s="8"/>
      <c r="N200" s="8"/>
      <c r="O200" s="8"/>
      <c r="P200" s="8"/>
      <c r="Q200" s="8"/>
      <c r="R200" s="8"/>
      <c r="S200" s="8"/>
      <c r="T200" s="8"/>
      <c r="U200" s="8"/>
      <c r="V200" s="8"/>
      <c r="W200" s="8"/>
      <c r="X200" s="8"/>
      <c r="Y200" s="8"/>
      <c r="Z200" s="8"/>
      <c r="AA200" s="8"/>
      <c r="AB200" s="8"/>
      <c r="AC200" s="8"/>
    </row>
    <row r="201" spans="1:29" ht="14.4">
      <c r="A201" s="8"/>
      <c r="B201" s="69">
        <v>170</v>
      </c>
      <c r="C201" s="43" t="s">
        <v>396</v>
      </c>
      <c r="D201" s="43">
        <f>0.18*2^8.9</f>
        <v>85.98832050003216</v>
      </c>
      <c r="E201" s="43">
        <f t="shared" si="3"/>
        <v>0.92574150518285836</v>
      </c>
      <c r="F201" s="71">
        <f t="shared" si="4"/>
        <v>92.574150518285833</v>
      </c>
      <c r="G201" s="84">
        <f t="shared" si="5"/>
        <v>947.03355980206413</v>
      </c>
      <c r="H201" s="43"/>
      <c r="I201" s="8"/>
      <c r="J201" s="8"/>
      <c r="K201" s="8"/>
      <c r="L201" s="8"/>
      <c r="M201" s="8"/>
      <c r="N201" s="8"/>
      <c r="O201" s="8"/>
      <c r="P201" s="8"/>
      <c r="Q201" s="8"/>
      <c r="R201" s="8"/>
      <c r="S201" s="8"/>
      <c r="T201" s="8"/>
      <c r="U201" s="8"/>
      <c r="V201" s="8"/>
      <c r="W201" s="8"/>
      <c r="X201" s="8"/>
      <c r="Y201" s="8"/>
      <c r="Z201" s="8"/>
      <c r="AA201" s="8"/>
      <c r="AB201" s="8"/>
      <c r="AC201" s="8"/>
    </row>
    <row r="202" spans="1:29" ht="14.4">
      <c r="A202" s="8"/>
      <c r="B202" s="69">
        <v>171</v>
      </c>
      <c r="C202" s="43" t="s">
        <v>397</v>
      </c>
      <c r="D202" s="43">
        <f>0.18*2^9</f>
        <v>92.16</v>
      </c>
      <c r="E202" s="43">
        <f t="shared" si="3"/>
        <v>0.93249182143856968</v>
      </c>
      <c r="F202" s="71">
        <f t="shared" si="4"/>
        <v>93.24918214385697</v>
      </c>
      <c r="G202" s="84">
        <f t="shared" si="5"/>
        <v>953.93913333165676</v>
      </c>
      <c r="H202" s="43"/>
      <c r="I202" s="8"/>
      <c r="J202" s="8"/>
      <c r="K202" s="8"/>
      <c r="L202" s="8"/>
      <c r="M202" s="8"/>
      <c r="N202" s="8"/>
      <c r="O202" s="8"/>
      <c r="P202" s="8"/>
      <c r="Q202" s="8"/>
      <c r="R202" s="8"/>
      <c r="S202" s="8"/>
      <c r="T202" s="8"/>
      <c r="U202" s="8"/>
      <c r="V202" s="8"/>
      <c r="W202" s="8"/>
      <c r="X202" s="8"/>
      <c r="Y202" s="8"/>
      <c r="Z202" s="8"/>
      <c r="AA202" s="8"/>
      <c r="AB202" s="8"/>
      <c r="AC202" s="8"/>
    </row>
    <row r="203" spans="1:29" ht="14.4">
      <c r="A203" s="8"/>
      <c r="B203" s="69">
        <v>172</v>
      </c>
      <c r="C203" s="43" t="s">
        <v>547</v>
      </c>
      <c r="D203" s="43">
        <f>0.18*2^9.1</f>
        <v>98.774642307344777</v>
      </c>
      <c r="E203" s="43">
        <f t="shared" si="3"/>
        <v>0.9392422210333069</v>
      </c>
      <c r="F203" s="71">
        <f t="shared" si="4"/>
        <v>93.924222103330692</v>
      </c>
      <c r="G203" s="84">
        <f t="shared" si="5"/>
        <v>960.84479211707298</v>
      </c>
      <c r="H203" s="43"/>
      <c r="I203" s="8"/>
      <c r="J203" s="8"/>
      <c r="K203" s="8"/>
      <c r="L203" s="8"/>
      <c r="M203" s="8"/>
      <c r="N203" s="8"/>
      <c r="O203" s="8"/>
      <c r="P203" s="8"/>
      <c r="Q203" s="8"/>
      <c r="R203" s="8"/>
      <c r="S203" s="8"/>
      <c r="T203" s="8"/>
      <c r="U203" s="8"/>
      <c r="V203" s="8"/>
      <c r="W203" s="8"/>
      <c r="X203" s="8"/>
      <c r="Y203" s="8"/>
      <c r="Z203" s="8"/>
      <c r="AA203" s="8"/>
      <c r="AB203" s="8"/>
      <c r="AC203" s="8"/>
    </row>
    <row r="204" spans="1:29" ht="14.4">
      <c r="A204" s="8"/>
      <c r="B204" s="69">
        <v>173</v>
      </c>
      <c r="C204" s="43" t="s">
        <v>548</v>
      </c>
      <c r="D204" s="43">
        <f>0.18*2^9.2</f>
        <v>105.86404039652665</v>
      </c>
      <c r="E204" s="43">
        <f t="shared" si="3"/>
        <v>0.94599269838796085</v>
      </c>
      <c r="F204" s="71">
        <f t="shared" si="4"/>
        <v>94.59926983879609</v>
      </c>
      <c r="G204" s="84">
        <f t="shared" si="5"/>
        <v>967.75053045088396</v>
      </c>
      <c r="H204" s="43"/>
      <c r="I204" s="8"/>
      <c r="J204" s="8"/>
      <c r="K204" s="8"/>
      <c r="L204" s="8"/>
      <c r="M204" s="8"/>
      <c r="N204" s="8"/>
      <c r="O204" s="8"/>
      <c r="P204" s="8"/>
      <c r="Q204" s="8"/>
      <c r="R204" s="8"/>
      <c r="S204" s="8"/>
      <c r="T204" s="8"/>
      <c r="U204" s="8"/>
      <c r="V204" s="8"/>
      <c r="W204" s="8"/>
      <c r="X204" s="8"/>
      <c r="Y204" s="8"/>
      <c r="Z204" s="8"/>
      <c r="AA204" s="8"/>
      <c r="AB204" s="8"/>
      <c r="AC204" s="8"/>
    </row>
    <row r="205" spans="1:29" ht="14.4">
      <c r="A205" s="8"/>
      <c r="B205" s="69">
        <v>174</v>
      </c>
      <c r="C205" s="43" t="s">
        <v>549</v>
      </c>
      <c r="D205" s="43">
        <f>0.18*2^9.3</f>
        <v>113.46226913386747</v>
      </c>
      <c r="E205" s="43">
        <f t="shared" si="3"/>
        <v>0.95274324829679913</v>
      </c>
      <c r="F205" s="71">
        <f t="shared" si="4"/>
        <v>95.274324829679912</v>
      </c>
      <c r="G205" s="84">
        <f t="shared" si="5"/>
        <v>974.65634300762554</v>
      </c>
      <c r="H205" s="43"/>
      <c r="I205" s="8"/>
      <c r="J205" s="8"/>
      <c r="K205" s="8"/>
      <c r="L205" s="8"/>
      <c r="M205" s="8"/>
      <c r="N205" s="8"/>
      <c r="O205" s="8"/>
      <c r="P205" s="8"/>
      <c r="Q205" s="8"/>
      <c r="R205" s="8"/>
      <c r="S205" s="8"/>
      <c r="T205" s="8"/>
      <c r="U205" s="8"/>
      <c r="V205" s="8"/>
      <c r="W205" s="8"/>
      <c r="X205" s="8"/>
      <c r="Y205" s="8"/>
      <c r="Z205" s="8"/>
      <c r="AA205" s="8"/>
      <c r="AB205" s="8"/>
      <c r="AC205" s="8"/>
    </row>
    <row r="206" spans="1:29" ht="14.4">
      <c r="A206" s="8"/>
      <c r="B206" s="69">
        <v>175</v>
      </c>
      <c r="C206" s="43" t="s">
        <v>550</v>
      </c>
      <c r="D206" s="43">
        <f>0.18*2^9.4</f>
        <v>121.60584905682992</v>
      </c>
      <c r="E206" s="43">
        <f t="shared" si="3"/>
        <v>0.95949386590249186</v>
      </c>
      <c r="F206" s="71">
        <f t="shared" si="4"/>
        <v>95.94938659024919</v>
      </c>
      <c r="G206" s="84">
        <f t="shared" si="5"/>
        <v>981.56222481824921</v>
      </c>
      <c r="H206" s="43"/>
      <c r="I206" s="8"/>
      <c r="J206" s="8"/>
      <c r="K206" s="8"/>
      <c r="L206" s="8"/>
      <c r="M206" s="8"/>
      <c r="N206" s="8"/>
      <c r="O206" s="8"/>
      <c r="P206" s="8"/>
      <c r="Q206" s="8"/>
      <c r="R206" s="8"/>
      <c r="S206" s="8"/>
      <c r="T206" s="8"/>
      <c r="U206" s="8"/>
      <c r="V206" s="8"/>
      <c r="W206" s="8"/>
      <c r="X206" s="8"/>
      <c r="Y206" s="8"/>
      <c r="Z206" s="8"/>
      <c r="AA206" s="8"/>
      <c r="AB206" s="8"/>
      <c r="AC206" s="8"/>
    </row>
    <row r="207" spans="1:29" ht="14.4">
      <c r="A207" s="8"/>
      <c r="B207" s="69">
        <v>176</v>
      </c>
      <c r="C207" s="43" t="s">
        <v>551</v>
      </c>
      <c r="D207" s="43">
        <f>0.18*2^9.5</f>
        <v>130.33392190830443</v>
      </c>
      <c r="E207" s="43">
        <f t="shared" si="3"/>
        <v>0.96624454667280824</v>
      </c>
      <c r="F207" s="71">
        <f t="shared" si="4"/>
        <v>96.62445466728083</v>
      </c>
      <c r="G207" s="84">
        <f t="shared" si="5"/>
        <v>988.46817124628285</v>
      </c>
      <c r="H207" s="43"/>
      <c r="I207" s="8"/>
      <c r="J207" s="8"/>
      <c r="K207" s="8"/>
      <c r="L207" s="8"/>
      <c r="M207" s="8"/>
      <c r="N207" s="8"/>
      <c r="O207" s="8"/>
      <c r="P207" s="8"/>
      <c r="Q207" s="8"/>
      <c r="R207" s="8"/>
      <c r="S207" s="8"/>
      <c r="T207" s="8"/>
      <c r="U207" s="8"/>
      <c r="V207" s="8"/>
      <c r="W207" s="8"/>
      <c r="X207" s="8"/>
      <c r="Y207" s="8"/>
      <c r="Z207" s="8"/>
      <c r="AA207" s="8"/>
      <c r="AB207" s="8"/>
      <c r="AC207" s="8"/>
    </row>
    <row r="208" spans="1:29" ht="14.4">
      <c r="A208" s="8"/>
      <c r="B208" s="69">
        <v>177</v>
      </c>
      <c r="C208" s="43" t="s">
        <v>552</v>
      </c>
      <c r="D208" s="43">
        <f>0.18*2^9.6</f>
        <v>139.68843876959826</v>
      </c>
      <c r="E208" s="43">
        <f t="shared" si="3"/>
        <v>0.97299528637886867</v>
      </c>
      <c r="F208" s="71">
        <f t="shared" si="4"/>
        <v>97.299528637886866</v>
      </c>
      <c r="G208" s="84">
        <f t="shared" si="5"/>
        <v>995.3741779655827</v>
      </c>
      <c r="H208" s="43"/>
      <c r="I208" s="8"/>
      <c r="J208" s="8"/>
      <c r="K208" s="8"/>
      <c r="L208" s="8"/>
      <c r="M208" s="8"/>
      <c r="N208" s="8"/>
      <c r="O208" s="8"/>
      <c r="P208" s="8"/>
      <c r="Q208" s="8"/>
      <c r="R208" s="8"/>
      <c r="S208" s="8"/>
      <c r="T208" s="8"/>
      <c r="U208" s="8"/>
      <c r="V208" s="8"/>
      <c r="W208" s="8"/>
      <c r="X208" s="8"/>
      <c r="Y208" s="8"/>
      <c r="Z208" s="8"/>
      <c r="AA208" s="8"/>
      <c r="AB208" s="8"/>
      <c r="AC208" s="8"/>
    </row>
    <row r="209" spans="1:29" ht="14.4">
      <c r="A209" s="8"/>
      <c r="B209" s="69">
        <v>178</v>
      </c>
      <c r="C209" s="43" t="s">
        <v>553</v>
      </c>
      <c r="D209" s="43">
        <f>0.18*2^9.7</f>
        <v>149.71436169638119</v>
      </c>
      <c r="E209" s="43">
        <f t="shared" si="3"/>
        <v>0.97974608107485106</v>
      </c>
      <c r="F209" s="71">
        <f t="shared" si="4"/>
        <v>97.974608107485111</v>
      </c>
      <c r="G209" s="84">
        <f t="shared" si="5"/>
        <v>1002.2802409395726</v>
      </c>
      <c r="H209" s="43"/>
      <c r="I209" s="8"/>
      <c r="J209" s="8"/>
      <c r="K209" s="8"/>
      <c r="L209" s="8"/>
      <c r="M209" s="8"/>
      <c r="N209" s="8"/>
      <c r="O209" s="8"/>
      <c r="P209" s="8"/>
      <c r="Q209" s="8"/>
      <c r="R209" s="8"/>
      <c r="S209" s="8"/>
      <c r="T209" s="8"/>
      <c r="U209" s="8"/>
      <c r="V209" s="8"/>
      <c r="W209" s="8"/>
      <c r="X209" s="8"/>
      <c r="Y209" s="8"/>
      <c r="Z209" s="8"/>
      <c r="AA209" s="8"/>
      <c r="AB209" s="8"/>
      <c r="AC209" s="8"/>
    </row>
    <row r="210" spans="1:29" ht="14.4">
      <c r="A210" s="8"/>
      <c r="B210" s="69">
        <v>179</v>
      </c>
      <c r="C210" s="43" t="s">
        <v>554</v>
      </c>
      <c r="D210" s="43">
        <f>0.18*2^9.8</f>
        <v>160.4598798267416</v>
      </c>
      <c r="E210" s="43">
        <f t="shared" si="3"/>
        <v>0.98649692707905345</v>
      </c>
      <c r="F210" s="71">
        <f t="shared" si="4"/>
        <v>98.649692707905345</v>
      </c>
      <c r="G210" s="84">
        <f t="shared" si="5"/>
        <v>1009.1863564018716</v>
      </c>
      <c r="H210" s="43"/>
      <c r="I210" s="8"/>
      <c r="J210" s="8"/>
      <c r="K210" s="8"/>
      <c r="L210" s="8"/>
      <c r="M210" s="8"/>
      <c r="N210" s="8"/>
      <c r="O210" s="8"/>
      <c r="P210" s="8"/>
      <c r="Q210" s="8"/>
      <c r="R210" s="8"/>
      <c r="S210" s="8"/>
      <c r="T210" s="8"/>
      <c r="U210" s="8"/>
      <c r="V210" s="8"/>
      <c r="W210" s="8"/>
      <c r="X210" s="8"/>
      <c r="Y210" s="8"/>
      <c r="Z210" s="8"/>
      <c r="AA210" s="8"/>
      <c r="AB210" s="8"/>
      <c r="AC210" s="8"/>
    </row>
    <row r="211" spans="1:29" ht="14.4">
      <c r="A211" s="8"/>
      <c r="B211" s="69">
        <v>180</v>
      </c>
      <c r="C211" s="43" t="s">
        <v>555</v>
      </c>
      <c r="D211" s="43">
        <f>0.18*2^9.9</f>
        <v>171.97664100006435</v>
      </c>
      <c r="E211" s="43">
        <f t="shared" si="3"/>
        <v>0.99324782095622099</v>
      </c>
      <c r="F211" s="71">
        <f t="shared" si="4"/>
        <v>99.324782095622098</v>
      </c>
      <c r="G211" s="84">
        <f t="shared" si="5"/>
        <v>1016.0925208382141</v>
      </c>
      <c r="H211" s="43"/>
      <c r="I211" s="8"/>
      <c r="J211" s="8"/>
      <c r="K211" s="8"/>
      <c r="L211" s="8"/>
      <c r="M211" s="8"/>
      <c r="N211" s="8"/>
      <c r="O211" s="8"/>
      <c r="P211" s="8"/>
      <c r="Q211" s="8"/>
      <c r="R211" s="8"/>
      <c r="S211" s="8"/>
      <c r="T211" s="8"/>
      <c r="U211" s="8"/>
      <c r="V211" s="8"/>
      <c r="W211" s="8"/>
      <c r="X211" s="8"/>
      <c r="Y211" s="8"/>
      <c r="Z211" s="8"/>
      <c r="AA211" s="8"/>
      <c r="AB211" s="8"/>
      <c r="AC211" s="8"/>
    </row>
    <row r="212" spans="1:29" ht="14.4">
      <c r="A212" s="8"/>
      <c r="B212" s="69">
        <v>181</v>
      </c>
      <c r="C212" s="43" t="s">
        <v>556</v>
      </c>
      <c r="D212" s="43">
        <f>0.18*2^10</f>
        <v>184.32</v>
      </c>
      <c r="E212" s="43">
        <f t="shared" si="3"/>
        <v>0.9999987595010571</v>
      </c>
      <c r="F212" s="71">
        <f t="shared" si="4"/>
        <v>99.999875950105704</v>
      </c>
      <c r="G212" s="84">
        <f t="shared" si="5"/>
        <v>1022.9987309695814</v>
      </c>
      <c r="H212" s="43" t="s">
        <v>589</v>
      </c>
      <c r="I212" s="8"/>
      <c r="J212" s="8"/>
      <c r="K212" s="8"/>
      <c r="L212" s="8"/>
      <c r="M212" s="8"/>
      <c r="N212" s="8"/>
      <c r="O212" s="8"/>
      <c r="P212" s="8"/>
      <c r="Q212" s="8"/>
      <c r="R212" s="8"/>
      <c r="S212" s="8"/>
      <c r="T212" s="8"/>
      <c r="U212" s="8"/>
      <c r="V212" s="8"/>
      <c r="W212" s="8"/>
      <c r="X212" s="8"/>
      <c r="Y212" s="8"/>
      <c r="Z212" s="8"/>
      <c r="AA212" s="8"/>
      <c r="AB212" s="8"/>
      <c r="AC212" s="8"/>
    </row>
    <row r="213" spans="1:29" ht="12.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row>
    <row r="214" spans="1:29" ht="12.3">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row>
    <row r="215" spans="1:29" ht="12.3">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row>
    <row r="216" spans="1:29" ht="12.3">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row>
    <row r="217" spans="1:29" ht="12.3">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row>
    <row r="218" spans="1:29" ht="12.3">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row>
    <row r="219" spans="1:29" ht="12.3">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row>
    <row r="220" spans="1:29" ht="12.3">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row>
    <row r="221" spans="1:29" ht="12.3">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row>
    <row r="222" spans="1:29" ht="12.3">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row>
    <row r="223" spans="1:29" ht="1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row>
    <row r="224" spans="1:29" ht="12.3">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row>
    <row r="225" spans="1:29" ht="12.3">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row>
    <row r="226" spans="1:29" ht="12.3">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row>
    <row r="227" spans="1:29" ht="12.3">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row>
    <row r="228" spans="1:29" ht="12.3">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row>
    <row r="229" spans="1:29" ht="12.3">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row>
    <row r="230" spans="1:29" ht="12.3">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row>
    <row r="231" spans="1:29" ht="12.3">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row>
    <row r="232" spans="1:29" ht="12.3">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row>
    <row r="233" spans="1:29" ht="12.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row>
    <row r="234" spans="1:29" ht="12.3">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row>
    <row r="235" spans="1:29" ht="12.3">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row>
    <row r="236" spans="1:29" ht="12.3">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row>
    <row r="237" spans="1:29" ht="12.3">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row>
    <row r="238" spans="1:29" ht="12.3">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row>
    <row r="239" spans="1:29" ht="12.3">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row>
    <row r="240" spans="1:29" ht="12.3">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row>
    <row r="241" spans="1:29" ht="12.3">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row>
    <row r="242" spans="1:29" ht="12.3">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row>
    <row r="243" spans="1:29" ht="12.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row>
    <row r="244" spans="1:29" ht="12.3">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row>
    <row r="245" spans="1:29" ht="12.3">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row>
    <row r="246" spans="1:29" ht="12.3">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row>
    <row r="247" spans="1:29" ht="12.3">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row>
    <row r="248" spans="1:29" ht="12.3">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row>
    <row r="249" spans="1:29" ht="12.3">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row>
    <row r="250" spans="1:29" ht="12.3">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row>
    <row r="251" spans="1:29" ht="12.3">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row>
    <row r="252" spans="1:29" ht="12.3">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row>
    <row r="253" spans="1:29" ht="12.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row>
    <row r="254" spans="1:29" ht="12.3">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row>
    <row r="255" spans="1:29" ht="12.3">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row>
    <row r="256" spans="1:29" ht="12.3">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row>
    <row r="257" spans="1:29" ht="12.3">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row>
    <row r="258" spans="1:29" ht="12.3">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row>
    <row r="259" spans="1:29" ht="12.3">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row>
    <row r="260" spans="1:29" ht="12.3">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row>
    <row r="261" spans="1:29" ht="12.3">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row>
    <row r="262" spans="1:29" ht="12.3">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row>
    <row r="263" spans="1:29" ht="12.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row>
    <row r="264" spans="1:29" ht="12.3">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row>
    <row r="265" spans="1:29" ht="12.3">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row>
    <row r="266" spans="1:29" ht="12.3">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row>
    <row r="267" spans="1:29" ht="12.3">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row>
    <row r="268" spans="1:29" ht="12.3">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row>
    <row r="269" spans="1:29" ht="12.3">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row>
    <row r="270" spans="1:29" ht="12.3">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row>
    <row r="271" spans="1:29" ht="12.3">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row>
    <row r="272" spans="1:29" ht="12.3">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row>
    <row r="273" spans="1:29" ht="12.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row>
    <row r="274" spans="1:29" ht="12.3">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row>
    <row r="275" spans="1:29" ht="12.3">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row>
    <row r="276" spans="1:29" ht="12.3">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row>
    <row r="277" spans="1:29" ht="12.3">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row>
    <row r="278" spans="1:29" ht="12.3">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row>
    <row r="279" spans="1:29" ht="12.3">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row>
    <row r="280" spans="1:29" ht="12.3">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row>
    <row r="281" spans="1:29" ht="12.3">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row>
    <row r="282" spans="1:29" ht="12.3">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row>
    <row r="283" spans="1:29" ht="12.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row>
    <row r="284" spans="1:29" ht="12.3">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row>
    <row r="285" spans="1:29" ht="12.3">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row>
    <row r="286" spans="1:29" ht="12.3">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row>
    <row r="287" spans="1:29" ht="12.3">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row>
    <row r="288" spans="1:29" ht="12.3">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row>
    <row r="289" spans="1:29" ht="12.3">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row>
    <row r="290" spans="1:29" ht="12.3">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row>
    <row r="291" spans="1:29" ht="12.3">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row>
    <row r="292" spans="1:29" ht="12.3">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row>
    <row r="293" spans="1:29" ht="12.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row>
    <row r="294" spans="1:29" ht="12.3">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row>
    <row r="295" spans="1:29" ht="12.3">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row>
    <row r="296" spans="1:29" ht="12.3">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row>
    <row r="297" spans="1:29" ht="12.3">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row>
    <row r="298" spans="1:29" ht="12.3">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row>
    <row r="299" spans="1:29" ht="12.3">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row>
    <row r="300" spans="1:29" ht="12.3">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row>
    <row r="301" spans="1:29" ht="12.3">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row>
    <row r="302" spans="1:29" ht="12.3">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row>
    <row r="303" spans="1:29" ht="12.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row>
    <row r="304" spans="1:29" ht="12.3">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row>
    <row r="305" spans="1:29" ht="12.3">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row>
    <row r="306" spans="1:29" ht="12.3">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row>
    <row r="307" spans="1:29" ht="12.3">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row>
    <row r="308" spans="1:29" ht="12.3">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row>
    <row r="309" spans="1:29" ht="12.3">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row>
    <row r="310" spans="1:29" ht="12.3">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row>
    <row r="311" spans="1:29" ht="12.3">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row>
    <row r="312" spans="1:29" ht="12.3">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row>
    <row r="313" spans="1:29" ht="12.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row>
    <row r="314" spans="1:29" ht="12.3">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row>
    <row r="315" spans="1:29" ht="12.3">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row>
    <row r="316" spans="1:29" ht="12.3">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row>
    <row r="317" spans="1:29" ht="12.3">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row>
    <row r="318" spans="1:29" ht="12.3">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row>
    <row r="319" spans="1:29" ht="12.3">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row>
    <row r="320" spans="1:29" ht="12.3">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row>
    <row r="321" spans="1:29" ht="12.3">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row>
    <row r="322" spans="1:29" ht="12.3">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row>
    <row r="323" spans="1:29" ht="1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row>
    <row r="324" spans="1:29" ht="12.3">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row>
    <row r="325" spans="1:29" ht="12.3">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row>
    <row r="326" spans="1:29" ht="12.3">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row>
    <row r="327" spans="1:29" ht="12.3">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row>
    <row r="328" spans="1:29" ht="12.3">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row>
    <row r="329" spans="1:29" ht="12.3">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row>
    <row r="330" spans="1:29" ht="12.3">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row>
    <row r="331" spans="1:29" ht="12.3">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row>
    <row r="332" spans="1:29" ht="12.3">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row>
    <row r="333" spans="1:29" ht="12.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row>
    <row r="334" spans="1:29" ht="12.3">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row>
    <row r="335" spans="1:29" ht="12.3">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row>
    <row r="336" spans="1:29" ht="12.3">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row>
    <row r="337" spans="1:29" ht="12.3">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row>
    <row r="338" spans="1:29" ht="12.3">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row>
    <row r="339" spans="1:29" ht="12.3">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row>
    <row r="340" spans="1:29" ht="12.3">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row>
    <row r="341" spans="1:29" ht="12.3">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row>
    <row r="342" spans="1:29" ht="12.3">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row>
    <row r="343" spans="1:29" ht="12.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row>
    <row r="344" spans="1:29" ht="12.3">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row>
    <row r="345" spans="1:29" ht="12.3">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row>
    <row r="346" spans="1:29" ht="12.3">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row>
    <row r="347" spans="1:29" ht="12.3">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row>
    <row r="348" spans="1:29" ht="12.3">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row>
    <row r="349" spans="1:29" ht="12.3">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row>
    <row r="350" spans="1:29" ht="12.3">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row>
    <row r="351" spans="1:29" ht="12.3">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row>
    <row r="352" spans="1:29" ht="12.3">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row>
    <row r="353" spans="1:29" ht="12.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row>
    <row r="354" spans="1:29" ht="12.3">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row>
    <row r="355" spans="1:29" ht="12.3">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row>
    <row r="356" spans="1:29" ht="12.3">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row>
    <row r="357" spans="1:29" ht="12.3">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row>
    <row r="358" spans="1:29" ht="12.3">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row>
    <row r="359" spans="1:29" ht="12.3">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row>
    <row r="360" spans="1:29" ht="12.3">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row>
    <row r="361" spans="1:29" ht="12.3">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row>
    <row r="362" spans="1:29" ht="12.3">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row>
    <row r="363" spans="1:29" ht="12.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row>
    <row r="364" spans="1:29" ht="12.3">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row>
    <row r="365" spans="1:29" ht="12.3">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row>
    <row r="366" spans="1:29" ht="12.3">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row>
    <row r="367" spans="1:29" ht="12.3">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row>
    <row r="368" spans="1:29" ht="12.3">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row>
    <row r="369" spans="1:29" ht="12.3">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row>
    <row r="370" spans="1:29" ht="12.3">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row>
    <row r="371" spans="1:29" ht="12.3">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row>
    <row r="372" spans="1:29" ht="12.3">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row>
    <row r="373" spans="1:29" ht="12.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row>
    <row r="374" spans="1:29" ht="12.3">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row>
    <row r="375" spans="1:29" ht="12.3">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row>
    <row r="376" spans="1:29" ht="12.3">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row>
    <row r="377" spans="1:29" ht="12.3">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row>
    <row r="378" spans="1:29" ht="12.3">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row>
    <row r="379" spans="1:29" ht="12.3">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row>
    <row r="380" spans="1:29" ht="12.3">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row>
    <row r="381" spans="1:29" ht="12.3">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row>
    <row r="382" spans="1:29" ht="12.3">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row>
    <row r="383" spans="1:29" ht="12.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row>
    <row r="384" spans="1:29" ht="12.3">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row>
    <row r="385" spans="1:29" ht="12.3">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row>
    <row r="386" spans="1:29" ht="12.3">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row>
    <row r="387" spans="1:29" ht="12.3">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row>
    <row r="388" spans="1:29" ht="12.3">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row>
    <row r="389" spans="1:29" ht="12.3">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row>
    <row r="390" spans="1:29" ht="12.3">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row>
    <row r="391" spans="1:29" ht="12.3">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row>
    <row r="392" spans="1:29" ht="12.3">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row>
    <row r="393" spans="1:29" ht="12.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row>
    <row r="394" spans="1:29" ht="12.3">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row>
    <row r="395" spans="1:29" ht="12.3">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row>
    <row r="396" spans="1:29" ht="12.3">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row>
    <row r="397" spans="1:29" ht="12.3">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row>
    <row r="398" spans="1:29" ht="12.3">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row>
    <row r="399" spans="1:29" ht="12.3">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row>
    <row r="400" spans="1:29" ht="12.3">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row>
    <row r="401" spans="1:29" ht="12.3">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row>
    <row r="402" spans="1:29" ht="12.3">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row>
    <row r="403" spans="1:29" ht="12.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row>
    <row r="404" spans="1:29" ht="12.3">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row>
    <row r="405" spans="1:29" ht="12.3">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row>
    <row r="406" spans="1:29" ht="12.3">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row>
    <row r="407" spans="1:29" ht="12.3">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row>
    <row r="408" spans="1:29" ht="12.3">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row>
    <row r="409" spans="1:29" ht="12.3">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row>
    <row r="410" spans="1:29" ht="12.3">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row>
    <row r="411" spans="1:29" ht="12.3">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row>
    <row r="412" spans="1:29" ht="12.3">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row>
    <row r="413" spans="1:29" ht="12.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row>
    <row r="414" spans="1:29" ht="12.3">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row>
    <row r="415" spans="1:29" ht="12.3">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row>
    <row r="416" spans="1:29" ht="12.3">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row>
    <row r="417" spans="1:29" ht="12.3">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row>
    <row r="418" spans="1:29" ht="12.3">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row>
    <row r="419" spans="1:29" ht="12.3">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row>
    <row r="420" spans="1:29" ht="12.3">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row>
    <row r="421" spans="1:29" ht="12.3">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row>
    <row r="422" spans="1:29" ht="12.3">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row>
    <row r="423" spans="1:29" ht="1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row>
    <row r="424" spans="1:29" ht="12.3">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row>
    <row r="425" spans="1:29" ht="12.3">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row>
    <row r="426" spans="1:29" ht="12.3">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row>
    <row r="427" spans="1:29" ht="12.3">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row>
    <row r="428" spans="1:29" ht="12.3">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row>
    <row r="429" spans="1:29" ht="12.3">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row>
    <row r="430" spans="1:29" ht="12.3">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row>
    <row r="431" spans="1:29" ht="12.3">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row>
    <row r="432" spans="1:29" ht="12.3">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row>
    <row r="433" spans="1:29" ht="12.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row>
    <row r="434" spans="1:29" ht="12.3">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row>
    <row r="435" spans="1:29" ht="12.3">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row>
    <row r="436" spans="1:29" ht="12.3">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row>
    <row r="437" spans="1:29" ht="12.3">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row>
    <row r="438" spans="1:29" ht="12.3">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row>
    <row r="439" spans="1:29" ht="12.3">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row>
    <row r="440" spans="1:29" ht="12.3">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row>
    <row r="441" spans="1:29" ht="12.3">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row>
    <row r="442" spans="1:29" ht="12.3">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row>
    <row r="443" spans="1:29" ht="12.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row>
    <row r="444" spans="1:29" ht="12.3">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row>
    <row r="445" spans="1:29" ht="12.3">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row>
    <row r="446" spans="1:29" ht="12.3">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row>
    <row r="447" spans="1:29" ht="12.3">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row>
    <row r="448" spans="1:29" ht="12.3">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row>
    <row r="449" spans="1:29" ht="12.3">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row>
    <row r="450" spans="1:29" ht="12.3">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row>
    <row r="451" spans="1:29" ht="12.3">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row>
    <row r="452" spans="1:29" ht="12.3">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row>
    <row r="453" spans="1:29" ht="12.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row>
    <row r="454" spans="1:29" ht="12.3">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row>
    <row r="455" spans="1:29" ht="12.3">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row>
    <row r="456" spans="1:29" ht="12.3">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row>
    <row r="457" spans="1:29" ht="12.3">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row>
    <row r="458" spans="1:29" ht="12.3">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row>
    <row r="459" spans="1:29" ht="12.3">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row>
    <row r="460" spans="1:29" ht="12.3">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row>
    <row r="461" spans="1:29" ht="12.3">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row>
    <row r="462" spans="1:29" ht="12.3">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row>
    <row r="463" spans="1:29" ht="12.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row>
    <row r="464" spans="1:29" ht="12.3">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row>
    <row r="465" spans="1:29" ht="12.3">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row>
    <row r="466" spans="1:29" ht="12.3">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row>
    <row r="467" spans="1:29" ht="12.3">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row>
    <row r="468" spans="1:29" ht="12.3">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row>
    <row r="469" spans="1:29" ht="12.3">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row>
    <row r="470" spans="1:29" ht="12.3">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row>
    <row r="471" spans="1:29" ht="12.3">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row>
    <row r="472" spans="1:29" ht="12.3">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row>
    <row r="473" spans="1:29" ht="12.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row>
    <row r="474" spans="1:29" ht="12.3">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row>
    <row r="475" spans="1:29" ht="12.3">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row>
    <row r="476" spans="1:29" ht="12.3">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row>
    <row r="477" spans="1:29" ht="12.3">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row>
    <row r="478" spans="1:29" ht="12.3">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row>
    <row r="479" spans="1:29" ht="12.3">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row>
    <row r="480" spans="1:29" ht="12.3">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row>
    <row r="481" spans="1:29" ht="12.3">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row>
    <row r="482" spans="1:29" ht="12.3">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row>
    <row r="483" spans="1:29" ht="12.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row>
    <row r="484" spans="1:29" ht="12.3">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row>
    <row r="485" spans="1:29" ht="12.3">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row>
    <row r="486" spans="1:29" ht="12.3">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row>
    <row r="487" spans="1:29" ht="12.3">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row>
    <row r="488" spans="1:29" ht="12.3">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row>
    <row r="489" spans="1:29" ht="12.3">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row>
    <row r="490" spans="1:29" ht="12.3">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row>
    <row r="491" spans="1:29" ht="12.3">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row>
    <row r="492" spans="1:29" ht="12.3">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row>
    <row r="493" spans="1:29" ht="12.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row>
    <row r="494" spans="1:29" ht="12.3">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row>
    <row r="495" spans="1:29" ht="12.3">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row>
    <row r="496" spans="1:29" ht="12.3">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row>
    <row r="497" spans="1:29" ht="12.3">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row>
    <row r="498" spans="1:29" ht="12.3">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row>
    <row r="499" spans="1:29" ht="12.3">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row>
    <row r="500" spans="1:29" ht="12.3">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row>
    <row r="501" spans="1:29" ht="12.3">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row>
    <row r="502" spans="1:29" ht="12.3">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row>
    <row r="503" spans="1:29" ht="12.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row>
    <row r="504" spans="1:29" ht="12.3">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row>
    <row r="505" spans="1:29" ht="12.3">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row>
    <row r="506" spans="1:29" ht="12.3">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row>
    <row r="507" spans="1:29" ht="12.3">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row>
    <row r="508" spans="1:29" ht="12.3">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row>
    <row r="509" spans="1:29" ht="12.3">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row>
    <row r="510" spans="1:29" ht="12.3">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row>
    <row r="511" spans="1:29" ht="12.3">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row>
    <row r="512" spans="1:29" ht="12.3">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row>
    <row r="513" spans="1:29" ht="12.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row>
    <row r="514" spans="1:29" ht="12.3">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row>
    <row r="515" spans="1:29" ht="12.3">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row>
    <row r="516" spans="1:29" ht="12.3">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row>
    <row r="517" spans="1:29" ht="12.3">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row>
    <row r="518" spans="1:29" ht="12.3">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row>
    <row r="519" spans="1:29" ht="12.3">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row>
    <row r="520" spans="1:29" ht="12.3">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row>
    <row r="521" spans="1:29" ht="12.3">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row>
    <row r="522" spans="1:29" ht="12.3">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row>
    <row r="523" spans="1:29" ht="1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row>
    <row r="524" spans="1:29" ht="12.3">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row>
    <row r="525" spans="1:29" ht="12.3">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row>
    <row r="526" spans="1:29" ht="12.3">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row>
    <row r="527" spans="1:29" ht="12.3">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row>
    <row r="528" spans="1:29" ht="12.3">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row>
    <row r="529" spans="1:29" ht="12.3">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row>
    <row r="530" spans="1:29" ht="12.3">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row>
    <row r="531" spans="1:29" ht="12.3">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row>
    <row r="532" spans="1:29" ht="12.3">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row>
    <row r="533" spans="1:29" ht="12.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row>
    <row r="534" spans="1:29" ht="12.3">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row>
    <row r="535" spans="1:29" ht="12.3">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row>
    <row r="536" spans="1:29" ht="12.3">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row>
    <row r="537" spans="1:29" ht="12.3">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row>
    <row r="538" spans="1:29" ht="12.3">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row>
    <row r="539" spans="1:29" ht="12.3">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row>
    <row r="540" spans="1:29" ht="12.3">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row>
    <row r="541" spans="1:29" ht="12.3">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row>
    <row r="542" spans="1:29" ht="12.3">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row>
    <row r="543" spans="1:29" ht="12.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row>
    <row r="544" spans="1:29" ht="12.3">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row>
    <row r="545" spans="1:29" ht="12.3">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row>
    <row r="546" spans="1:29" ht="12.3">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row>
    <row r="547" spans="1:29" ht="12.3">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row>
    <row r="548" spans="1:29" ht="12.3">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row>
    <row r="549" spans="1:29" ht="12.3">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row>
    <row r="550" spans="1:29" ht="12.3">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row>
    <row r="551" spans="1:29" ht="12.3">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row>
    <row r="552" spans="1:29" ht="12.3">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row>
    <row r="553" spans="1:29" ht="12.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row>
    <row r="554" spans="1:29" ht="12.3">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row>
    <row r="555" spans="1:29" ht="12.3">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row>
    <row r="556" spans="1:29" ht="12.3">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row>
    <row r="557" spans="1:29" ht="12.3">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row>
    <row r="558" spans="1:29" ht="12.3">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row>
    <row r="559" spans="1:29" ht="12.3">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row>
    <row r="560" spans="1:29" ht="12.3">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row>
    <row r="561" spans="1:29" ht="12.3">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row>
    <row r="562" spans="1:29" ht="12.3">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row>
    <row r="563" spans="1:29" ht="12.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row>
    <row r="564" spans="1:29" ht="12.3">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row>
    <row r="565" spans="1:29" ht="12.3">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row>
    <row r="566" spans="1:29" ht="12.3">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row>
    <row r="567" spans="1:29" ht="12.3">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row>
    <row r="568" spans="1:29" ht="12.3">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row>
    <row r="569" spans="1:29" ht="12.3">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row>
    <row r="570" spans="1:29" ht="12.3">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row>
    <row r="571" spans="1:29" ht="12.3">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row>
    <row r="572" spans="1:29" ht="12.3">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row>
    <row r="573" spans="1:29" ht="12.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row>
    <row r="574" spans="1:29" ht="12.3">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row>
    <row r="575" spans="1:29" ht="12.3">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row>
    <row r="576" spans="1:29" ht="12.3">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row>
    <row r="577" spans="1:29" ht="12.3">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row>
    <row r="578" spans="1:29" ht="12.3">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row>
    <row r="579" spans="1:29" ht="12.3">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row>
    <row r="580" spans="1:29" ht="12.3">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row>
    <row r="581" spans="1:29" ht="12.3">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row>
    <row r="582" spans="1:29" ht="12.3">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row>
    <row r="583" spans="1:29" ht="12.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row>
    <row r="584" spans="1:29" ht="12.3">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row>
    <row r="585" spans="1:29" ht="12.3">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row>
    <row r="586" spans="1:29" ht="12.3">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row>
    <row r="587" spans="1:29" ht="12.3">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row>
    <row r="588" spans="1:29" ht="12.3">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row>
    <row r="589" spans="1:29" ht="12.3">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row>
    <row r="590" spans="1:29" ht="12.3">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row>
    <row r="591" spans="1:29" ht="12.3">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row>
    <row r="592" spans="1:29" ht="12.3">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row>
    <row r="593" spans="1:29" ht="12.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row>
    <row r="594" spans="1:29" ht="12.3">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row>
    <row r="595" spans="1:29" ht="12.3">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row>
    <row r="596" spans="1:29" ht="12.3">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row>
    <row r="597" spans="1:29" ht="12.3">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row>
    <row r="598" spans="1:29" ht="12.3">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row>
    <row r="599" spans="1:29" ht="12.3">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row>
    <row r="600" spans="1:29" ht="12.3">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row>
    <row r="601" spans="1:29" ht="12.3">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row>
    <row r="602" spans="1:29" ht="12.3">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row>
    <row r="603" spans="1:29" ht="12.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row>
    <row r="604" spans="1:29" ht="12.3">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row>
    <row r="605" spans="1:29" ht="12.3">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row>
    <row r="606" spans="1:29" ht="12.3">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row>
    <row r="607" spans="1:29" ht="12.3">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row>
    <row r="608" spans="1:29" ht="12.3">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row>
    <row r="609" spans="1:29" ht="12.3">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row>
    <row r="610" spans="1:29" ht="12.3">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row>
    <row r="611" spans="1:29" ht="12.3">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row>
    <row r="612" spans="1:29" ht="12.3">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row>
    <row r="613" spans="1:29" ht="12.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row>
    <row r="614" spans="1:29" ht="12.3">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row>
    <row r="615" spans="1:29" ht="12.3">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row>
    <row r="616" spans="1:29" ht="12.3">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row>
    <row r="617" spans="1:29" ht="12.3">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row>
    <row r="618" spans="1:29" ht="12.3">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row>
    <row r="619" spans="1:29" ht="12.3">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row>
    <row r="620" spans="1:29" ht="12.3">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row>
    <row r="621" spans="1:29" ht="12.3">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row>
    <row r="622" spans="1:29" ht="12.3">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row>
    <row r="623" spans="1:29" ht="1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row>
    <row r="624" spans="1:29" ht="12.3">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row>
    <row r="625" spans="1:29" ht="12.3">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row>
    <row r="626" spans="1:29" ht="12.3">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row>
    <row r="627" spans="1:29" ht="12.3">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row>
    <row r="628" spans="1:29" ht="12.3">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row>
    <row r="629" spans="1:29" ht="12.3">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row>
    <row r="630" spans="1:29" ht="12.3">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row>
    <row r="631" spans="1:29" ht="12.3">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row>
    <row r="632" spans="1:29" ht="12.3">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row>
    <row r="633" spans="1:29" ht="12.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row>
    <row r="634" spans="1:29" ht="12.3">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row>
    <row r="635" spans="1:29" ht="12.3">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row>
    <row r="636" spans="1:29" ht="12.3">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row>
    <row r="637" spans="1:29" ht="12.3">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row>
    <row r="638" spans="1:29" ht="12.3">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row>
    <row r="639" spans="1:29" ht="12.3">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row>
    <row r="640" spans="1:29" ht="12.3">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row>
    <row r="641" spans="1:29" ht="12.3">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row>
    <row r="642" spans="1:29" ht="12.3">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row>
    <row r="643" spans="1:29" ht="12.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row>
    <row r="644" spans="1:29" ht="12.3">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row>
    <row r="645" spans="1:29" ht="12.3">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row>
    <row r="646" spans="1:29" ht="12.3">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row>
    <row r="647" spans="1:29" ht="12.3">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row>
    <row r="648" spans="1:29" ht="12.3">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row>
    <row r="649" spans="1:29" ht="12.3">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row>
    <row r="650" spans="1:29" ht="12.3">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row>
    <row r="651" spans="1:29" ht="12.3">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row>
    <row r="652" spans="1:29" ht="12.3">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row>
    <row r="653" spans="1:29" ht="12.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row>
    <row r="654" spans="1:29" ht="12.3">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row>
    <row r="655" spans="1:29" ht="12.3">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row>
    <row r="656" spans="1:29" ht="12.3">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row>
    <row r="657" spans="1:29" ht="12.3">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row>
    <row r="658" spans="1:29" ht="12.3">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row>
    <row r="659" spans="1:29" ht="12.3">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row>
    <row r="660" spans="1:29" ht="12.3">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row>
    <row r="661" spans="1:29" ht="12.3">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row>
    <row r="662" spans="1:29" ht="12.3">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row>
    <row r="663" spans="1:29" ht="12.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row>
    <row r="664" spans="1:29" ht="12.3">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row>
    <row r="665" spans="1:29" ht="12.3">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row>
    <row r="666" spans="1:29" ht="12.3">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row>
    <row r="667" spans="1:29" ht="12.3">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row>
    <row r="668" spans="1:29" ht="12.3">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row>
    <row r="669" spans="1:29" ht="12.3">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row>
    <row r="670" spans="1:29" ht="12.3">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row>
    <row r="671" spans="1:29" ht="12.3">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row>
    <row r="672" spans="1:29" ht="12.3">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row>
    <row r="673" spans="1:29" ht="12.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row>
    <row r="674" spans="1:29" ht="12.3">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row>
    <row r="675" spans="1:29" ht="12.3">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row>
    <row r="676" spans="1:29" ht="12.3">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row>
    <row r="677" spans="1:29" ht="12.3">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row>
    <row r="678" spans="1:29" ht="12.3">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row>
    <row r="679" spans="1:29" ht="12.3">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row>
    <row r="680" spans="1:29" ht="12.3">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row>
    <row r="681" spans="1:29" ht="12.3">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row>
    <row r="682" spans="1:29" ht="12.3">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row>
    <row r="683" spans="1:29" ht="12.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row>
    <row r="684" spans="1:29" ht="12.3">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row>
    <row r="685" spans="1:29" ht="12.3">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row>
    <row r="686" spans="1:29" ht="12.3">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row>
    <row r="687" spans="1:29" ht="12.3">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row>
    <row r="688" spans="1:29" ht="12.3">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row>
    <row r="689" spans="1:29" ht="12.3">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row>
    <row r="690" spans="1:29" ht="12.3">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row>
    <row r="691" spans="1:29" ht="12.3">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row>
    <row r="692" spans="1:29" ht="12.3">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row>
    <row r="693" spans="1:29" ht="12.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row>
    <row r="694" spans="1:29" ht="12.3">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row>
    <row r="695" spans="1:29" ht="12.3">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row>
    <row r="696" spans="1:29" ht="12.3">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row>
    <row r="697" spans="1:29" ht="12.3">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row>
    <row r="698" spans="1:29" ht="12.3">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row>
    <row r="699" spans="1:29" ht="12.3">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row>
    <row r="700" spans="1:29" ht="12.3">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row>
    <row r="701" spans="1:29" ht="12.3">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row>
    <row r="702" spans="1:29" ht="12.3">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row>
    <row r="703" spans="1:29" ht="12.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row>
    <row r="704" spans="1:29" ht="12.3">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row>
    <row r="705" spans="1:29" ht="12.3">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row>
    <row r="706" spans="1:29" ht="12.3">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row>
    <row r="707" spans="1:29" ht="12.3">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row>
    <row r="708" spans="1:29" ht="12.3">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row>
    <row r="709" spans="1:29" ht="12.3">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row>
    <row r="710" spans="1:29" ht="12.3">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row>
    <row r="711" spans="1:29" ht="12.3">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row>
    <row r="712" spans="1:29" ht="12.3">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row>
    <row r="713" spans="1:29" ht="12.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row>
    <row r="714" spans="1:29" ht="12.3">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row>
    <row r="715" spans="1:29" ht="12.3">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row>
    <row r="716" spans="1:29" ht="12.3">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row>
    <row r="717" spans="1:29" ht="12.3">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row>
    <row r="718" spans="1:29" ht="12.3">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row>
    <row r="719" spans="1:29" ht="12.3">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row>
    <row r="720" spans="1:29" ht="12.3">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row>
    <row r="721" spans="1:29" ht="12.3">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row>
    <row r="722" spans="1:29" ht="12.3">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row>
    <row r="723" spans="1:29" ht="1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row>
    <row r="724" spans="1:29" ht="12.3">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row>
    <row r="725" spans="1:29" ht="12.3">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row>
    <row r="726" spans="1:29" ht="12.3">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row>
    <row r="727" spans="1:29" ht="12.3">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row>
    <row r="728" spans="1:29" ht="12.3">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row>
    <row r="729" spans="1:29" ht="12.3">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row>
    <row r="730" spans="1:29" ht="12.3">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row>
    <row r="731" spans="1:29" ht="12.3">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row>
    <row r="732" spans="1:29" ht="12.3">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row>
    <row r="733" spans="1:29" ht="12.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row>
    <row r="734" spans="1:29" ht="12.3">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row>
    <row r="735" spans="1:29" ht="12.3">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row>
    <row r="736" spans="1:29" ht="12.3">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row>
    <row r="737" spans="1:29" ht="12.3">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row>
    <row r="738" spans="1:29" ht="12.3">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row>
    <row r="739" spans="1:29" ht="12.3">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row>
    <row r="740" spans="1:29" ht="12.3">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row>
    <row r="741" spans="1:29" ht="12.3">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row>
    <row r="742" spans="1:29" ht="12.3">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row>
    <row r="743" spans="1:29" ht="12.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row>
    <row r="744" spans="1:29" ht="12.3">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row>
    <row r="745" spans="1:29" ht="12.3">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row>
    <row r="746" spans="1:29" ht="12.3">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row>
    <row r="747" spans="1:29" ht="12.3">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row>
    <row r="748" spans="1:29" ht="12.3">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row>
    <row r="749" spans="1:29" ht="12.3">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row>
    <row r="750" spans="1:29" ht="12.3">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row>
    <row r="751" spans="1:29" ht="12.3">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row>
    <row r="752" spans="1:29" ht="12.3">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row>
    <row r="753" spans="1:29" ht="12.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row>
    <row r="754" spans="1:29" ht="12.3">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row>
    <row r="755" spans="1:29" ht="12.3">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row>
    <row r="756" spans="1:29" ht="12.3">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row>
    <row r="757" spans="1:29" ht="12.3">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row>
    <row r="758" spans="1:29" ht="12.3">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row>
    <row r="759" spans="1:29" ht="12.3">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row>
    <row r="760" spans="1:29" ht="12.3">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row>
    <row r="761" spans="1:29" ht="12.3">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row>
    <row r="762" spans="1:29" ht="12.3">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row>
    <row r="763" spans="1:29" ht="12.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row>
    <row r="764" spans="1:29" ht="12.3">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row>
    <row r="765" spans="1:29" ht="12.3">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row>
    <row r="766" spans="1:29" ht="12.3">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row>
    <row r="767" spans="1:29" ht="12.3">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row>
    <row r="768" spans="1:29" ht="12.3">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row>
    <row r="769" spans="1:29" ht="12.3">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row>
    <row r="770" spans="1:29" ht="12.3">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row>
    <row r="771" spans="1:29" ht="12.3">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row>
    <row r="772" spans="1:29" ht="12.3">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row>
    <row r="773" spans="1:29" ht="12.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row>
    <row r="774" spans="1:29" ht="12.3">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row>
    <row r="775" spans="1:29" ht="12.3">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row>
    <row r="776" spans="1:29" ht="12.3">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row>
    <row r="777" spans="1:29" ht="12.3">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row>
    <row r="778" spans="1:29" ht="12.3">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row>
    <row r="779" spans="1:29" ht="12.3">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row>
    <row r="780" spans="1:29" ht="12.3">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row>
    <row r="781" spans="1:29" ht="12.3">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row>
    <row r="782" spans="1:29" ht="12.3">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row>
    <row r="783" spans="1:29" ht="12.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row>
    <row r="784" spans="1:29" ht="12.3">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row>
    <row r="785" spans="1:29" ht="12.3">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row>
    <row r="786" spans="1:29" ht="12.3">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row>
    <row r="787" spans="1:29" ht="12.3">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row>
    <row r="788" spans="1:29" ht="12.3">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row>
    <row r="789" spans="1:29" ht="12.3">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row>
    <row r="790" spans="1:29" ht="12.3">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row>
    <row r="791" spans="1:29" ht="12.3">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row>
    <row r="792" spans="1:29" ht="12.3">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row>
    <row r="793" spans="1:29" ht="12.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row>
    <row r="794" spans="1:29" ht="12.3">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row>
    <row r="795" spans="1:29" ht="12.3">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row>
    <row r="796" spans="1:29" ht="12.3">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row>
    <row r="797" spans="1:29" ht="12.3">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row>
    <row r="798" spans="1:29" ht="12.3">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row>
    <row r="799" spans="1:29" ht="12.3">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row>
    <row r="800" spans="1:29" ht="12.3">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row>
    <row r="801" spans="1:29" ht="12.3">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row>
    <row r="802" spans="1:29" ht="12.3">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row>
    <row r="803" spans="1:29" ht="12.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row>
    <row r="804" spans="1:29" ht="12.3">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row>
    <row r="805" spans="1:29" ht="12.3">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row>
    <row r="806" spans="1:29" ht="12.3">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row>
    <row r="807" spans="1:29" ht="12.3">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row>
    <row r="808" spans="1:29" ht="12.3">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row>
    <row r="809" spans="1:29" ht="12.3">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row>
    <row r="810" spans="1:29" ht="12.3">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row>
    <row r="811" spans="1:29" ht="12.3">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row>
    <row r="812" spans="1:29" ht="12.3">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row>
    <row r="813" spans="1:29" ht="12.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row>
    <row r="814" spans="1:29" ht="12.3">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row>
    <row r="815" spans="1:29" ht="12.3">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row>
    <row r="816" spans="1:29" ht="12.3">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row>
    <row r="817" spans="1:29" ht="12.3">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row>
    <row r="818" spans="1:29" ht="12.3">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row>
    <row r="819" spans="1:29" ht="12.3">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row>
    <row r="820" spans="1:29" ht="12.3">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row>
    <row r="821" spans="1:29" ht="12.3">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row>
    <row r="822" spans="1:29" ht="12.3">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row>
    <row r="823" spans="1:29" ht="1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row>
    <row r="824" spans="1:29" ht="12.3">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row>
    <row r="825" spans="1:29" ht="12.3">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row>
    <row r="826" spans="1:29" ht="12.3">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row>
    <row r="827" spans="1:29" ht="12.3">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row>
    <row r="828" spans="1:29" ht="12.3">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row>
    <row r="829" spans="1:29" ht="12.3">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row>
    <row r="830" spans="1:29" ht="12.3">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row>
    <row r="831" spans="1:29" ht="12.3">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row>
    <row r="832" spans="1:29" ht="12.3">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row>
    <row r="833" spans="1:29" ht="12.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row>
    <row r="834" spans="1:29" ht="12.3">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row>
    <row r="835" spans="1:29" ht="12.3">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row>
    <row r="836" spans="1:29" ht="12.3">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row>
    <row r="837" spans="1:29" ht="12.3">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row>
    <row r="838" spans="1:29" ht="12.3">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row>
    <row r="839" spans="1:29" ht="12.3">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row>
    <row r="840" spans="1:29" ht="12.3">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row>
    <row r="841" spans="1:29" ht="12.3">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row>
    <row r="842" spans="1:29" ht="12.3">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row>
    <row r="843" spans="1:29" ht="12.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row>
    <row r="844" spans="1:29" ht="12.3">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row>
    <row r="845" spans="1:29" ht="12.3">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row>
    <row r="846" spans="1:29" ht="12.3">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row>
    <row r="847" spans="1:29" ht="12.3">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row>
    <row r="848" spans="1:29" ht="12.3">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row>
    <row r="849" spans="1:29" ht="12.3">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row>
    <row r="850" spans="1:29" ht="12.3">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row>
    <row r="851" spans="1:29" ht="12.3">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row>
    <row r="852" spans="1:29" ht="12.3">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row>
    <row r="853" spans="1:29" ht="12.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row>
    <row r="854" spans="1:29" ht="12.3">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row>
    <row r="855" spans="1:29" ht="12.3">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row>
    <row r="856" spans="1:29" ht="12.3">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row>
    <row r="857" spans="1:29" ht="12.3">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row>
    <row r="858" spans="1:29" ht="12.3">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row>
    <row r="859" spans="1:29" ht="12.3">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row>
    <row r="860" spans="1:29" ht="12.3">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row>
    <row r="861" spans="1:29" ht="12.3">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row>
    <row r="862" spans="1:29" ht="12.3">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row>
    <row r="863" spans="1:29" ht="12.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row>
    <row r="864" spans="1:29" ht="12.3">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row>
    <row r="865" spans="1:29" ht="12.3">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row>
    <row r="866" spans="1:29" ht="12.3">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row>
    <row r="867" spans="1:29" ht="12.3">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row>
    <row r="868" spans="1:29" ht="12.3">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row>
    <row r="869" spans="1:29" ht="12.3">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row>
    <row r="870" spans="1:29" ht="12.3">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row>
    <row r="871" spans="1:29" ht="12.3">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row>
    <row r="872" spans="1:29" ht="12.3">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row>
    <row r="873" spans="1:29" ht="12.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row>
    <row r="874" spans="1:29" ht="12.3">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row>
    <row r="875" spans="1:29" ht="12.3">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row>
    <row r="876" spans="1:29" ht="12.3">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row>
    <row r="877" spans="1:29" ht="12.3">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row>
    <row r="878" spans="1:29" ht="12.3">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row>
    <row r="879" spans="1:29" ht="12.3">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row>
    <row r="880" spans="1:29" ht="12.3">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row>
    <row r="881" spans="1:29" ht="12.3">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row>
    <row r="882" spans="1:29" ht="12.3">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row>
    <row r="883" spans="1:29" ht="12.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row>
    <row r="884" spans="1:29" ht="12.3">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row>
    <row r="885" spans="1:29" ht="12.3">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row>
    <row r="886" spans="1:29" ht="12.3">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row>
    <row r="887" spans="1:29" ht="12.3">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row>
    <row r="888" spans="1:29" ht="12.3">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row>
    <row r="889" spans="1:29" ht="12.3">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row>
    <row r="890" spans="1:29" ht="12.3">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row>
    <row r="891" spans="1:29" ht="12.3">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row>
    <row r="892" spans="1:29" ht="12.3">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row>
    <row r="893" spans="1:29" ht="12.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row>
    <row r="894" spans="1:29" ht="12.3">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row>
    <row r="895" spans="1:29" ht="12.3">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row>
    <row r="896" spans="1:29" ht="12.3">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row>
    <row r="897" spans="1:29" ht="12.3">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row>
    <row r="898" spans="1:29" ht="12.3">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row>
    <row r="899" spans="1:29" ht="12.3">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row>
    <row r="900" spans="1:29" ht="12.3">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row>
    <row r="901" spans="1:29" ht="12.3">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row>
    <row r="902" spans="1:29" ht="12.3">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row>
    <row r="903" spans="1:29" ht="12.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row>
    <row r="904" spans="1:29" ht="12.3">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row>
    <row r="905" spans="1:29" ht="12.3">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row>
    <row r="906" spans="1:29" ht="12.3">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row>
    <row r="907" spans="1:29" ht="12.3">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row>
    <row r="908" spans="1:29" ht="12.3">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row>
    <row r="909" spans="1:29" ht="12.3">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row>
    <row r="910" spans="1:29" ht="12.3">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row>
    <row r="911" spans="1:29" ht="12.3">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row>
    <row r="912" spans="1:29" ht="12.3">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row>
    <row r="913" spans="1:29" ht="12.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row>
    <row r="914" spans="1:29" ht="12.3">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row>
    <row r="915" spans="1:29" ht="12.3">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row>
    <row r="916" spans="1:29" ht="12.3">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row>
    <row r="917" spans="1:29" ht="12.3">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row>
    <row r="918" spans="1:29" ht="12.3">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row>
    <row r="919" spans="1:29" ht="12.3">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row>
    <row r="920" spans="1:29" ht="12.3">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row>
    <row r="921" spans="1:29" ht="12.3">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row>
    <row r="922" spans="1:29" ht="12.3">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row>
    <row r="923" spans="1:29" ht="1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row>
    <row r="924" spans="1:29" ht="12.3">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row>
    <row r="925" spans="1:29" ht="12.3">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row>
    <row r="926" spans="1:29" ht="12.3">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row>
    <row r="927" spans="1:29" ht="12.3">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row>
    <row r="928" spans="1:29" ht="12.3">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row>
    <row r="929" spans="1:29" ht="12.3">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row>
    <row r="930" spans="1:29" ht="12.3">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row>
    <row r="931" spans="1:29" ht="12.3">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row>
    <row r="932" spans="1:29" ht="12.3">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row>
    <row r="933" spans="1:29" ht="12.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row>
    <row r="934" spans="1:29" ht="12.3">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row>
    <row r="935" spans="1:29" ht="12.3">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row>
    <row r="936" spans="1:29" ht="12.3">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row>
    <row r="937" spans="1:29" ht="12.3">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row>
    <row r="938" spans="1:29" ht="12.3">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row>
    <row r="939" spans="1:29" ht="12.3">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row>
    <row r="940" spans="1:29" ht="12.3">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row>
    <row r="941" spans="1:29" ht="12.3">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row>
    <row r="942" spans="1:29" ht="12.3">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row>
    <row r="943" spans="1:29" ht="12.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row>
    <row r="944" spans="1:29" ht="12.3">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row>
    <row r="945" spans="1:29" ht="12.3">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row>
    <row r="946" spans="1:29" ht="12.3">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row>
    <row r="947" spans="1:29" ht="12.3">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row>
    <row r="948" spans="1:29" ht="12.3">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row>
    <row r="949" spans="1:29" ht="12.3">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row>
    <row r="950" spans="1:29" ht="12.3">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row>
    <row r="951" spans="1:29" ht="12.3">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row>
    <row r="952" spans="1:29" ht="12.3">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row>
    <row r="953" spans="1:29" ht="12.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row>
    <row r="954" spans="1:29" ht="12.3">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row>
    <row r="955" spans="1:29" ht="12.3">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row>
    <row r="956" spans="1:29" ht="12.3">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row>
    <row r="957" spans="1:29" ht="12.3">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row>
    <row r="958" spans="1:29" ht="12.3">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row>
    <row r="959" spans="1:29" ht="12.3">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row>
    <row r="960" spans="1:29" ht="12.3">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row>
    <row r="961" spans="1:29" ht="12.3">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row>
    <row r="962" spans="1:29" ht="12.3">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row>
    <row r="963" spans="1:29" ht="12.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row>
    <row r="964" spans="1:29" ht="12.3">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row>
    <row r="965" spans="1:29" ht="12.3">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row>
    <row r="966" spans="1:29" ht="12.3">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row>
    <row r="967" spans="1:29" ht="12.3">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row>
    <row r="968" spans="1:29" ht="12.3">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row>
    <row r="969" spans="1:29" ht="12.3">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row>
    <row r="970" spans="1:29" ht="12.3">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row>
    <row r="971" spans="1:29" ht="12.3">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row>
    <row r="972" spans="1:29" ht="12.3">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row>
    <row r="973" spans="1:29" ht="12.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row>
    <row r="974" spans="1:29" ht="12.3">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row>
    <row r="975" spans="1:29" ht="12.3">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row>
    <row r="976" spans="1:29" ht="12.3">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row>
    <row r="977" spans="1:29" ht="12.3">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row>
    <row r="978" spans="1:29" ht="12.3">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row>
    <row r="979" spans="1:29" ht="12.3">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row>
    <row r="980" spans="1:29" ht="12.3">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row>
    <row r="981" spans="1:29" ht="12.3">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row>
    <row r="982" spans="1:29" ht="12.3">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row>
    <row r="983" spans="1:29" ht="12.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row>
    <row r="984" spans="1:29" ht="12.3">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row>
    <row r="985" spans="1:29" ht="12.3">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row>
    <row r="986" spans="1:29" ht="12.3">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row>
    <row r="987" spans="1:29" ht="12.3">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row>
    <row r="988" spans="1:29" ht="12.3">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row>
    <row r="989" spans="1:29" ht="12.3">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row>
    <row r="990" spans="1:29" ht="12.3">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row>
    <row r="991" spans="1:29" ht="12.3">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row>
    <row r="992" spans="1:29" ht="12.3">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row>
    <row r="993" spans="1:29" ht="12.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row>
    <row r="994" spans="1:29" ht="12.3">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row>
    <row r="995" spans="1:29" ht="12.3">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row>
    <row r="996" spans="1:29" ht="12.3">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row>
    <row r="997" spans="1:29" ht="12.3">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row>
    <row r="998" spans="1:29" ht="12.3">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row>
    <row r="999" spans="1:29" ht="12.3">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row>
    <row r="1000" spans="1:29" ht="12.3">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row>
    <row r="1001" spans="1:29" ht="12.3">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row>
    <row r="1002" spans="1:29" ht="12.3">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c r="AB1002" s="8"/>
      <c r="AC1002" s="8"/>
    </row>
    <row r="1003" spans="1:29" ht="12.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c r="AB1003" s="8"/>
      <c r="AC1003" s="8"/>
    </row>
    <row r="1004" spans="1:29" ht="12.3">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c r="AA1004" s="8"/>
      <c r="AB1004" s="8"/>
      <c r="AC1004" s="8"/>
    </row>
    <row r="1005" spans="1:29" ht="12.3">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c r="AA1005" s="8"/>
      <c r="AB1005" s="8"/>
      <c r="AC1005" s="8"/>
    </row>
  </sheetData>
  <mergeCells count="2">
    <mergeCell ref="D2:G2"/>
    <mergeCell ref="D30:G30"/>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D1004"/>
  <sheetViews>
    <sheetView workbookViewId="0"/>
  </sheetViews>
  <sheetFormatPr defaultColWidth="12.609375" defaultRowHeight="15.75" customHeight="1"/>
  <cols>
    <col min="1" max="1" width="12.109375" customWidth="1"/>
    <col min="2" max="2" width="3.71875" customWidth="1"/>
    <col min="3" max="3" width="12.88671875" customWidth="1"/>
    <col min="6" max="6" width="7.88671875" customWidth="1"/>
    <col min="7" max="7" width="10.38671875" customWidth="1"/>
    <col min="8" max="8" width="76.5" customWidth="1"/>
    <col min="9" max="9" width="3.609375" customWidth="1"/>
  </cols>
  <sheetData>
    <row r="1" spans="1:30" ht="12.3">
      <c r="A1" s="8"/>
      <c r="B1" s="9"/>
      <c r="C1" s="9"/>
      <c r="D1" s="9"/>
      <c r="E1" s="9"/>
      <c r="F1" s="9"/>
      <c r="G1" s="9"/>
      <c r="H1" s="9"/>
      <c r="I1" s="8"/>
      <c r="J1" s="8"/>
      <c r="K1" s="8"/>
      <c r="L1" s="8"/>
      <c r="M1" s="8"/>
      <c r="N1" s="8"/>
      <c r="O1" s="8"/>
      <c r="P1" s="8"/>
      <c r="Q1" s="8"/>
      <c r="R1" s="8"/>
      <c r="S1" s="8"/>
      <c r="T1" s="8"/>
      <c r="U1" s="8"/>
      <c r="V1" s="8"/>
      <c r="W1" s="8"/>
      <c r="X1" s="8"/>
      <c r="Y1" s="8"/>
      <c r="Z1" s="8"/>
      <c r="AA1" s="8"/>
      <c r="AB1" s="8"/>
      <c r="AC1" s="8"/>
      <c r="AD1" s="8"/>
    </row>
    <row r="2" spans="1:30" ht="29.25" customHeight="1">
      <c r="A2" s="8"/>
      <c r="B2" s="56"/>
      <c r="C2" s="12" t="s">
        <v>590</v>
      </c>
      <c r="D2" s="138" t="s">
        <v>142</v>
      </c>
      <c r="E2" s="130"/>
      <c r="F2" s="130"/>
      <c r="G2" s="131"/>
      <c r="H2" s="16"/>
      <c r="I2" s="8"/>
      <c r="J2" s="8"/>
      <c r="K2" s="8"/>
      <c r="L2" s="8"/>
      <c r="M2" s="8"/>
      <c r="N2" s="8"/>
      <c r="O2" s="8"/>
      <c r="P2" s="8"/>
      <c r="Q2" s="8"/>
      <c r="R2" s="8"/>
      <c r="S2" s="8"/>
      <c r="T2" s="8"/>
      <c r="U2" s="8"/>
      <c r="V2" s="8"/>
      <c r="W2" s="8"/>
      <c r="X2" s="8"/>
      <c r="Y2" s="8"/>
      <c r="Z2" s="8"/>
      <c r="AA2" s="8"/>
      <c r="AB2" s="8"/>
      <c r="AC2" s="8"/>
      <c r="AD2" s="8"/>
    </row>
    <row r="3" spans="1:30" ht="36.9">
      <c r="A3" s="55"/>
      <c r="B3" s="49" t="s">
        <v>58</v>
      </c>
      <c r="C3" s="12" t="s">
        <v>59</v>
      </c>
      <c r="D3" s="12" t="s">
        <v>143</v>
      </c>
      <c r="E3" s="13" t="s">
        <v>144</v>
      </c>
      <c r="F3" s="13" t="s">
        <v>145</v>
      </c>
      <c r="G3" s="13" t="s">
        <v>146</v>
      </c>
      <c r="H3" s="12" t="s">
        <v>153</v>
      </c>
      <c r="I3" s="8"/>
      <c r="J3" s="8"/>
      <c r="K3" s="8"/>
      <c r="L3" s="8"/>
      <c r="M3" s="8"/>
      <c r="N3" s="8"/>
      <c r="O3" s="8"/>
      <c r="P3" s="8"/>
      <c r="Q3" s="8"/>
      <c r="R3" s="8"/>
      <c r="S3" s="8"/>
      <c r="T3" s="8"/>
      <c r="U3" s="8"/>
      <c r="V3" s="8"/>
      <c r="W3" s="8"/>
      <c r="X3" s="8"/>
      <c r="Y3" s="8"/>
      <c r="Z3" s="8"/>
      <c r="AA3" s="8"/>
      <c r="AB3" s="8"/>
      <c r="AC3" s="8"/>
      <c r="AD3" s="8"/>
    </row>
    <row r="4" spans="1:30" ht="12.3">
      <c r="A4" s="58"/>
      <c r="B4" s="50">
        <v>1</v>
      </c>
      <c r="C4" s="16" t="s">
        <v>75</v>
      </c>
      <c r="D4" s="17">
        <v>1.4247000000000001E-6</v>
      </c>
      <c r="E4" s="43">
        <f t="shared" ref="E4:E12" si="0">(0.45310179*LOG10((10.1596*(D4/0.9))+1))+0.12512248</f>
        <v>0.12512564471147067</v>
      </c>
      <c r="F4" s="18">
        <f t="shared" ref="F4:F26" si="1">E4*100</f>
        <v>12.512564471147067</v>
      </c>
      <c r="G4" s="33">
        <f t="shared" ref="G4:G26" si="2">E4*1023</f>
        <v>128.0035345398345</v>
      </c>
      <c r="H4" s="16" t="s">
        <v>161</v>
      </c>
      <c r="I4" s="8"/>
      <c r="J4" s="64" t="s">
        <v>162</v>
      </c>
      <c r="K4" s="8"/>
      <c r="L4" s="8"/>
      <c r="M4" s="8"/>
      <c r="O4" s="8"/>
      <c r="P4" s="8"/>
      <c r="Q4" s="8"/>
      <c r="R4" s="8"/>
      <c r="S4" s="8"/>
      <c r="T4" s="8"/>
      <c r="U4" s="8"/>
      <c r="V4" s="8"/>
      <c r="W4" s="8"/>
      <c r="X4" s="8"/>
      <c r="Y4" s="8"/>
      <c r="Z4" s="8"/>
      <c r="AA4" s="8"/>
      <c r="AB4" s="8"/>
      <c r="AC4" s="8"/>
      <c r="AD4" s="8"/>
    </row>
    <row r="5" spans="1:30" ht="12.3">
      <c r="A5" s="58"/>
      <c r="B5" s="50">
        <v>2</v>
      </c>
      <c r="C5" s="16" t="s">
        <v>76</v>
      </c>
      <c r="D5" s="17">
        <v>7.0312499999999997E-4</v>
      </c>
      <c r="E5" s="43">
        <f t="shared" si="0"/>
        <v>0.12667819078900661</v>
      </c>
      <c r="F5" s="18">
        <f t="shared" si="1"/>
        <v>12.66781907890066</v>
      </c>
      <c r="G5" s="33">
        <f t="shared" si="2"/>
        <v>129.59178917715377</v>
      </c>
      <c r="H5" s="16" t="s">
        <v>164</v>
      </c>
      <c r="I5" s="8"/>
      <c r="J5" s="56" t="s">
        <v>165</v>
      </c>
      <c r="K5" s="8"/>
      <c r="L5" s="8"/>
      <c r="M5" s="8"/>
      <c r="O5" s="8"/>
      <c r="P5" s="8"/>
      <c r="Q5" s="8"/>
      <c r="R5" s="8"/>
      <c r="S5" s="8"/>
      <c r="T5" s="8"/>
      <c r="U5" s="8"/>
      <c r="V5" s="8"/>
      <c r="W5" s="8"/>
      <c r="X5" s="8"/>
      <c r="Y5" s="8"/>
      <c r="Z5" s="8"/>
      <c r="AA5" s="8"/>
      <c r="AB5" s="8"/>
      <c r="AC5" s="8"/>
      <c r="AD5" s="8"/>
    </row>
    <row r="6" spans="1:30" ht="12.3">
      <c r="A6" s="58"/>
      <c r="B6" s="50">
        <v>3</v>
      </c>
      <c r="C6" s="16" t="s">
        <v>77</v>
      </c>
      <c r="D6" s="17">
        <v>1.4062499999999999E-3</v>
      </c>
      <c r="E6" s="43">
        <f t="shared" si="0"/>
        <v>0.12822169876666681</v>
      </c>
      <c r="F6" s="18">
        <f t="shared" si="1"/>
        <v>12.822169876666681</v>
      </c>
      <c r="G6" s="33">
        <f t="shared" si="2"/>
        <v>131.17079783830013</v>
      </c>
      <c r="H6" s="12"/>
      <c r="I6" s="8"/>
      <c r="J6" s="8"/>
      <c r="K6" s="8"/>
      <c r="L6" s="8"/>
      <c r="M6" s="8"/>
      <c r="O6" s="8"/>
      <c r="P6" s="8"/>
      <c r="Q6" s="8"/>
      <c r="R6" s="8"/>
      <c r="S6" s="8"/>
      <c r="T6" s="8"/>
      <c r="U6" s="8"/>
      <c r="V6" s="8"/>
      <c r="W6" s="8"/>
      <c r="X6" s="8"/>
      <c r="Y6" s="8"/>
      <c r="Z6" s="8"/>
      <c r="AA6" s="8"/>
      <c r="AB6" s="8"/>
      <c r="AC6" s="8"/>
      <c r="AD6" s="8"/>
    </row>
    <row r="7" spans="1:30" ht="13.8">
      <c r="A7" s="58"/>
      <c r="B7" s="50">
        <v>4</v>
      </c>
      <c r="C7" s="16" t="s">
        <v>78</v>
      </c>
      <c r="D7" s="17">
        <v>2.8124999999999999E-3</v>
      </c>
      <c r="E7" s="43">
        <f t="shared" si="0"/>
        <v>0.13127286167068228</v>
      </c>
      <c r="F7" s="18">
        <f t="shared" si="1"/>
        <v>13.127286167068227</v>
      </c>
      <c r="G7" s="33">
        <f t="shared" si="2"/>
        <v>134.29213748910797</v>
      </c>
      <c r="H7" s="109" t="s">
        <v>591</v>
      </c>
      <c r="I7" s="8"/>
      <c r="K7" s="8"/>
      <c r="L7" s="8"/>
      <c r="M7" s="8"/>
      <c r="O7" s="8"/>
      <c r="P7" s="8"/>
      <c r="Q7" s="8"/>
      <c r="R7" s="8"/>
      <c r="S7" s="8"/>
      <c r="T7" s="8"/>
      <c r="U7" s="8"/>
      <c r="V7" s="8"/>
      <c r="W7" s="8"/>
      <c r="X7" s="8"/>
      <c r="Y7" s="8"/>
      <c r="Z7" s="8"/>
      <c r="AA7" s="8"/>
      <c r="AB7" s="8"/>
      <c r="AC7" s="8"/>
      <c r="AD7" s="8"/>
    </row>
    <row r="8" spans="1:30" ht="12.3">
      <c r="A8" s="58"/>
      <c r="B8" s="50">
        <v>5</v>
      </c>
      <c r="C8" s="16" t="s">
        <v>79</v>
      </c>
      <c r="D8" s="17">
        <v>5.6249999999999998E-3</v>
      </c>
      <c r="E8" s="43">
        <f t="shared" si="0"/>
        <v>0.13723682392367245</v>
      </c>
      <c r="F8" s="18">
        <f t="shared" si="1"/>
        <v>13.723682392367245</v>
      </c>
      <c r="G8" s="33">
        <f t="shared" si="2"/>
        <v>140.39327087391692</v>
      </c>
      <c r="H8" s="16"/>
      <c r="I8" s="8"/>
      <c r="J8" s="2" t="s">
        <v>592</v>
      </c>
      <c r="K8" s="8"/>
      <c r="L8" s="8"/>
      <c r="M8" s="8"/>
      <c r="O8" s="8"/>
      <c r="P8" s="8"/>
      <c r="Q8" s="8"/>
      <c r="R8" s="8"/>
      <c r="S8" s="8"/>
      <c r="T8" s="8"/>
      <c r="U8" s="8"/>
      <c r="V8" s="8"/>
      <c r="W8" s="8"/>
      <c r="X8" s="8"/>
      <c r="Y8" s="8"/>
      <c r="Z8" s="8"/>
      <c r="AA8" s="8"/>
      <c r="AB8" s="8"/>
      <c r="AC8" s="8"/>
      <c r="AD8" s="8"/>
    </row>
    <row r="9" spans="1:30" ht="12.3">
      <c r="A9" s="58"/>
      <c r="B9" s="50">
        <v>6</v>
      </c>
      <c r="C9" s="16" t="s">
        <v>80</v>
      </c>
      <c r="D9" s="17">
        <v>1.125E-2</v>
      </c>
      <c r="E9" s="43">
        <f t="shared" si="0"/>
        <v>0.14864842627837491</v>
      </c>
      <c r="F9" s="18">
        <f t="shared" si="1"/>
        <v>14.86484262783749</v>
      </c>
      <c r="G9" s="33">
        <f t="shared" si="2"/>
        <v>152.06734008277752</v>
      </c>
      <c r="H9" s="16"/>
      <c r="I9" s="8"/>
      <c r="J9" s="8" t="s">
        <v>593</v>
      </c>
      <c r="K9" s="8"/>
      <c r="L9" s="8"/>
      <c r="M9" s="8"/>
      <c r="O9" s="8"/>
      <c r="P9" s="8"/>
      <c r="Q9" s="8"/>
      <c r="R9" s="8"/>
      <c r="S9" s="8"/>
      <c r="T9" s="8"/>
      <c r="U9" s="8"/>
      <c r="V9" s="8"/>
      <c r="W9" s="8"/>
      <c r="X9" s="8"/>
      <c r="Y9" s="8"/>
      <c r="Z9" s="8"/>
      <c r="AA9" s="8"/>
      <c r="AB9" s="8"/>
      <c r="AC9" s="8"/>
      <c r="AD9" s="8"/>
    </row>
    <row r="10" spans="1:30" ht="12.3">
      <c r="A10" s="58"/>
      <c r="B10" s="50">
        <v>7</v>
      </c>
      <c r="C10" s="16" t="s">
        <v>81</v>
      </c>
      <c r="D10" s="17">
        <v>2.2499999999999999E-2</v>
      </c>
      <c r="E10" s="43">
        <f t="shared" si="0"/>
        <v>0.16965970051671303</v>
      </c>
      <c r="F10" s="18">
        <f t="shared" si="1"/>
        <v>16.965970051671302</v>
      </c>
      <c r="G10" s="33">
        <f t="shared" si="2"/>
        <v>173.56187362859743</v>
      </c>
      <c r="H10" s="16"/>
      <c r="I10" s="8"/>
      <c r="J10" s="8" t="s">
        <v>594</v>
      </c>
      <c r="K10" s="8"/>
      <c r="L10" s="8"/>
      <c r="M10" s="8"/>
      <c r="O10" s="8"/>
      <c r="P10" s="8"/>
      <c r="Q10" s="8"/>
      <c r="R10" s="8"/>
      <c r="S10" s="8"/>
      <c r="T10" s="8"/>
      <c r="U10" s="8"/>
      <c r="V10" s="8"/>
      <c r="W10" s="8"/>
      <c r="X10" s="8"/>
      <c r="Y10" s="8"/>
      <c r="Z10" s="8"/>
      <c r="AA10" s="8"/>
      <c r="AB10" s="8"/>
      <c r="AC10" s="8"/>
      <c r="AD10" s="8"/>
    </row>
    <row r="11" spans="1:30" ht="12.3">
      <c r="A11" s="58"/>
      <c r="B11" s="50">
        <v>8</v>
      </c>
      <c r="C11" s="16" t="s">
        <v>82</v>
      </c>
      <c r="D11" s="17">
        <v>4.4999999999999998E-2</v>
      </c>
      <c r="E11" s="43">
        <f t="shared" si="0"/>
        <v>0.20595383736092604</v>
      </c>
      <c r="F11" s="18">
        <f t="shared" si="1"/>
        <v>20.595383736092604</v>
      </c>
      <c r="G11" s="33">
        <f t="shared" si="2"/>
        <v>210.69077562022733</v>
      </c>
      <c r="H11" s="16"/>
      <c r="I11" s="8"/>
      <c r="J11" s="8" t="s">
        <v>595</v>
      </c>
      <c r="K11" s="8"/>
      <c r="L11" s="8"/>
      <c r="M11" s="8"/>
      <c r="P11" s="8"/>
      <c r="Q11" s="8"/>
      <c r="R11" s="8"/>
      <c r="S11" s="8"/>
      <c r="T11" s="8"/>
      <c r="U11" s="8"/>
      <c r="V11" s="8"/>
      <c r="W11" s="8"/>
      <c r="X11" s="8"/>
      <c r="Y11" s="8"/>
      <c r="Z11" s="8"/>
      <c r="AA11" s="8"/>
      <c r="AB11" s="8"/>
      <c r="AC11" s="8"/>
      <c r="AD11" s="8"/>
    </row>
    <row r="12" spans="1:30" ht="12.3">
      <c r="A12" s="58"/>
      <c r="B12" s="50">
        <v>9</v>
      </c>
      <c r="C12" s="16" t="s">
        <v>83</v>
      </c>
      <c r="D12" s="17">
        <v>0.09</v>
      </c>
      <c r="E12" s="43">
        <f t="shared" si="0"/>
        <v>0.26308377877619327</v>
      </c>
      <c r="F12" s="18">
        <f t="shared" si="1"/>
        <v>26.308377877619328</v>
      </c>
      <c r="G12" s="33">
        <f t="shared" si="2"/>
        <v>269.1347056880457</v>
      </c>
      <c r="H12" s="16"/>
      <c r="I12" s="8"/>
      <c r="J12" s="2" t="s">
        <v>596</v>
      </c>
      <c r="K12" s="8"/>
      <c r="L12" s="8"/>
      <c r="M12" s="8"/>
      <c r="O12" s="8"/>
      <c r="P12" s="8"/>
      <c r="Q12" s="8"/>
      <c r="R12" s="8"/>
      <c r="S12" s="8"/>
      <c r="T12" s="8"/>
      <c r="U12" s="8"/>
      <c r="V12" s="8"/>
      <c r="W12" s="8"/>
      <c r="X12" s="8"/>
      <c r="Y12" s="8"/>
      <c r="Z12" s="8"/>
      <c r="AA12" s="8"/>
      <c r="AB12" s="8"/>
      <c r="AC12" s="8"/>
      <c r="AD12" s="8"/>
    </row>
    <row r="13" spans="1:30" ht="12.3">
      <c r="A13" s="58"/>
      <c r="B13" s="50">
        <v>10</v>
      </c>
      <c r="C13" s="16" t="s">
        <v>84</v>
      </c>
      <c r="D13" s="17">
        <v>0.12727922061357799</v>
      </c>
      <c r="E13" s="43">
        <v>0.30039000386971121</v>
      </c>
      <c r="F13" s="18">
        <f t="shared" si="1"/>
        <v>30.039000386971122</v>
      </c>
      <c r="G13" s="33">
        <f t="shared" si="2"/>
        <v>307.29897395871456</v>
      </c>
      <c r="H13" s="16"/>
      <c r="I13" s="8"/>
      <c r="K13" s="8"/>
      <c r="L13" s="8"/>
      <c r="M13" s="8"/>
      <c r="O13" s="8"/>
      <c r="P13" s="8"/>
      <c r="Q13" s="8"/>
      <c r="R13" s="8"/>
      <c r="S13" s="8"/>
      <c r="T13" s="8"/>
      <c r="U13" s="8"/>
      <c r="V13" s="8"/>
      <c r="W13" s="8"/>
      <c r="X13" s="8"/>
      <c r="Y13" s="8"/>
      <c r="Z13" s="8"/>
      <c r="AA13" s="8"/>
      <c r="AB13" s="8"/>
      <c r="AC13" s="8"/>
      <c r="AD13" s="8"/>
    </row>
    <row r="14" spans="1:30" ht="12.3">
      <c r="A14" s="58"/>
      <c r="B14" s="50">
        <v>11</v>
      </c>
      <c r="C14" s="43" t="s">
        <v>85</v>
      </c>
      <c r="D14" s="69">
        <f>0.18*2^-0.1</f>
        <v>0.16794593847662534</v>
      </c>
      <c r="E14" s="43">
        <f t="shared" ref="E14:E26" si="3">(0.45310179*LOG10((10.1596*(D14/0.9))+1))+0.12512248</f>
        <v>0.33435393147179426</v>
      </c>
      <c r="F14" s="18">
        <f t="shared" si="1"/>
        <v>33.435393147179425</v>
      </c>
      <c r="G14" s="33">
        <f t="shared" si="2"/>
        <v>342.04407189564552</v>
      </c>
      <c r="H14" s="16"/>
      <c r="I14" s="8"/>
      <c r="J14" s="8" t="s">
        <v>597</v>
      </c>
      <c r="K14" s="8"/>
      <c r="L14" s="8"/>
      <c r="M14" s="8"/>
      <c r="O14" s="8"/>
      <c r="P14" s="8"/>
      <c r="Q14" s="8"/>
      <c r="R14" s="8"/>
      <c r="S14" s="8"/>
      <c r="T14" s="8"/>
      <c r="U14" s="8"/>
      <c r="V14" s="8"/>
      <c r="W14" s="8"/>
      <c r="X14" s="8"/>
      <c r="Y14" s="8"/>
      <c r="Z14" s="8"/>
      <c r="AA14" s="8"/>
      <c r="AB14" s="8"/>
      <c r="AC14" s="8"/>
      <c r="AD14" s="8"/>
    </row>
    <row r="15" spans="1:30" ht="12.3">
      <c r="A15" s="58"/>
      <c r="B15" s="50">
        <v>12</v>
      </c>
      <c r="C15" s="16" t="s">
        <v>86</v>
      </c>
      <c r="D15" s="17">
        <v>0.18</v>
      </c>
      <c r="E15" s="43">
        <f t="shared" si="3"/>
        <v>0.3433896492952806</v>
      </c>
      <c r="F15" s="18">
        <f t="shared" si="1"/>
        <v>34.338964929528061</v>
      </c>
      <c r="G15" s="33">
        <f t="shared" si="2"/>
        <v>351.28761122907207</v>
      </c>
      <c r="H15" s="16"/>
      <c r="I15" s="8"/>
      <c r="J15" s="8" t="s">
        <v>598</v>
      </c>
      <c r="K15" s="8"/>
      <c r="L15" s="8"/>
      <c r="M15" s="8"/>
      <c r="O15" s="8"/>
      <c r="P15" s="8"/>
      <c r="Q15" s="8"/>
      <c r="R15" s="8"/>
      <c r="S15" s="8"/>
      <c r="T15" s="8"/>
      <c r="U15" s="8"/>
      <c r="V15" s="8"/>
      <c r="W15" s="8"/>
      <c r="X15" s="8"/>
      <c r="Y15" s="8"/>
      <c r="Z15" s="8"/>
      <c r="AA15" s="8"/>
      <c r="AB15" s="8"/>
      <c r="AC15" s="8"/>
      <c r="AD15" s="8"/>
    </row>
    <row r="16" spans="1:30" ht="12.3">
      <c r="A16" s="58"/>
      <c r="B16" s="50">
        <v>13</v>
      </c>
      <c r="C16" s="43" t="s">
        <v>87</v>
      </c>
      <c r="D16" s="69">
        <f>0.18*2^0.2</f>
        <v>0.2067657038994663</v>
      </c>
      <c r="E16" s="43">
        <f t="shared" si="3"/>
        <v>0.36208285531263429</v>
      </c>
      <c r="F16" s="18">
        <f t="shared" si="1"/>
        <v>36.208285531263428</v>
      </c>
      <c r="G16" s="33">
        <f t="shared" si="2"/>
        <v>370.41076098482489</v>
      </c>
      <c r="H16" s="16"/>
      <c r="I16" s="8"/>
      <c r="K16" s="8"/>
      <c r="L16" s="8"/>
      <c r="M16" s="8"/>
      <c r="O16" s="8"/>
      <c r="P16" s="8"/>
      <c r="Q16" s="8"/>
      <c r="R16" s="8"/>
      <c r="S16" s="8"/>
      <c r="T16" s="8"/>
      <c r="U16" s="8"/>
      <c r="V16" s="8"/>
      <c r="W16" s="8"/>
      <c r="X16" s="8"/>
      <c r="Y16" s="8"/>
      <c r="Z16" s="8"/>
      <c r="AA16" s="8"/>
      <c r="AB16" s="8"/>
      <c r="AC16" s="8"/>
      <c r="AD16" s="8"/>
    </row>
    <row r="17" spans="1:30" ht="12.3">
      <c r="A17" s="58"/>
      <c r="B17" s="50">
        <v>14</v>
      </c>
      <c r="C17" s="16" t="s">
        <v>88</v>
      </c>
      <c r="D17" s="17">
        <f>0.18*2^0.5</f>
        <v>0.2545584412271571</v>
      </c>
      <c r="E17" s="43">
        <f t="shared" si="3"/>
        <v>0.39159675209084643</v>
      </c>
      <c r="F17" s="18">
        <f t="shared" si="1"/>
        <v>39.159675209084646</v>
      </c>
      <c r="G17" s="33">
        <f t="shared" si="2"/>
        <v>400.60347738893591</v>
      </c>
      <c r="H17" s="16"/>
      <c r="I17" s="8"/>
      <c r="K17" s="8"/>
      <c r="L17" s="8"/>
      <c r="M17" s="8"/>
      <c r="O17" s="8"/>
      <c r="P17" s="8"/>
      <c r="Q17" s="8"/>
      <c r="R17" s="8"/>
      <c r="S17" s="8"/>
      <c r="T17" s="8"/>
      <c r="U17" s="8"/>
      <c r="V17" s="8"/>
      <c r="W17" s="8"/>
      <c r="X17" s="8"/>
      <c r="Y17" s="8"/>
      <c r="Z17" s="8"/>
      <c r="AA17" s="8"/>
      <c r="AB17" s="8"/>
      <c r="AC17" s="8"/>
      <c r="AD17" s="8"/>
    </row>
    <row r="18" spans="1:30" ht="12.3">
      <c r="A18" s="58"/>
      <c r="B18" s="50">
        <v>15</v>
      </c>
      <c r="C18" s="16" t="s">
        <v>89</v>
      </c>
      <c r="D18" s="17">
        <v>0.36</v>
      </c>
      <c r="E18" s="43">
        <f t="shared" si="3"/>
        <v>0.44432361769525375</v>
      </c>
      <c r="F18" s="18">
        <f t="shared" si="1"/>
        <v>44.432361769525372</v>
      </c>
      <c r="G18" s="33">
        <f t="shared" si="2"/>
        <v>454.54306090224458</v>
      </c>
      <c r="H18" s="16"/>
      <c r="I18" s="8"/>
      <c r="K18" s="8"/>
      <c r="L18" s="8"/>
      <c r="M18" s="8"/>
      <c r="O18" s="8"/>
      <c r="P18" s="8"/>
      <c r="Q18" s="8"/>
      <c r="R18" s="8"/>
      <c r="S18" s="8"/>
      <c r="T18" s="8"/>
      <c r="U18" s="8"/>
      <c r="V18" s="8"/>
      <c r="W18" s="8"/>
      <c r="X18" s="8"/>
      <c r="Y18" s="8"/>
      <c r="Z18" s="8"/>
      <c r="AA18" s="8"/>
      <c r="AB18" s="8"/>
      <c r="AC18" s="8"/>
      <c r="AD18" s="8"/>
    </row>
    <row r="19" spans="1:30" ht="12.3">
      <c r="A19" s="58"/>
      <c r="B19" s="50">
        <v>16</v>
      </c>
      <c r="C19" s="16" t="s">
        <v>90</v>
      </c>
      <c r="D19" s="17">
        <v>0.72</v>
      </c>
      <c r="E19" s="43">
        <f t="shared" si="3"/>
        <v>0.5602634990470936</v>
      </c>
      <c r="F19" s="18">
        <f t="shared" si="1"/>
        <v>56.026349904709363</v>
      </c>
      <c r="G19" s="33">
        <f t="shared" si="2"/>
        <v>573.14955952517676</v>
      </c>
      <c r="H19" s="16"/>
      <c r="I19" s="8"/>
      <c r="J19" s="2" t="s">
        <v>599</v>
      </c>
      <c r="K19" s="8"/>
      <c r="L19" s="8"/>
      <c r="M19" s="8"/>
      <c r="O19" s="8"/>
      <c r="P19" s="8"/>
      <c r="Q19" s="8"/>
      <c r="R19" s="8"/>
      <c r="S19" s="8"/>
      <c r="T19" s="8"/>
      <c r="U19" s="8"/>
      <c r="V19" s="8"/>
      <c r="W19" s="8"/>
      <c r="X19" s="8"/>
      <c r="Y19" s="8"/>
      <c r="Z19" s="8"/>
      <c r="AA19" s="8"/>
      <c r="AB19" s="8"/>
      <c r="AC19" s="8"/>
      <c r="AD19" s="8"/>
    </row>
    <row r="20" spans="1:30" ht="12.3">
      <c r="A20" s="58"/>
      <c r="B20" s="82">
        <v>17</v>
      </c>
      <c r="C20" s="73" t="s">
        <v>91</v>
      </c>
      <c r="D20" s="74">
        <v>0.9</v>
      </c>
      <c r="E20" s="43">
        <f t="shared" si="3"/>
        <v>0.59981394873395977</v>
      </c>
      <c r="F20" s="76">
        <f t="shared" si="1"/>
        <v>59.981394873395978</v>
      </c>
      <c r="G20" s="77">
        <f t="shared" si="2"/>
        <v>613.60966955484082</v>
      </c>
      <c r="H20" s="73" t="s">
        <v>205</v>
      </c>
      <c r="I20" s="8"/>
      <c r="J20" s="8" t="s">
        <v>600</v>
      </c>
      <c r="K20" s="8"/>
      <c r="L20" s="8"/>
      <c r="M20" s="8"/>
      <c r="O20" s="8"/>
      <c r="P20" s="8"/>
      <c r="Q20" s="8"/>
      <c r="R20" s="8"/>
      <c r="S20" s="8"/>
      <c r="T20" s="8"/>
      <c r="U20" s="8"/>
      <c r="V20" s="8"/>
      <c r="W20" s="8"/>
      <c r="X20" s="8"/>
      <c r="Y20" s="8"/>
      <c r="Z20" s="8"/>
      <c r="AA20" s="8"/>
      <c r="AB20" s="8"/>
      <c r="AC20" s="8"/>
      <c r="AD20" s="8"/>
    </row>
    <row r="21" spans="1:30" ht="12.3">
      <c r="A21" s="58"/>
      <c r="B21" s="50">
        <v>18</v>
      </c>
      <c r="C21" s="16" t="s">
        <v>92</v>
      </c>
      <c r="D21" s="17">
        <v>1.44</v>
      </c>
      <c r="E21" s="43">
        <f t="shared" si="3"/>
        <v>0.68557496956942088</v>
      </c>
      <c r="F21" s="18">
        <f t="shared" si="1"/>
        <v>68.557496956942089</v>
      </c>
      <c r="G21" s="33">
        <f t="shared" si="2"/>
        <v>701.34319386951756</v>
      </c>
      <c r="H21" s="16"/>
      <c r="I21" s="8"/>
      <c r="J21" s="8" t="s">
        <v>601</v>
      </c>
      <c r="K21" s="8"/>
      <c r="L21" s="8"/>
      <c r="M21" s="8"/>
      <c r="O21" s="8"/>
      <c r="P21" s="8"/>
      <c r="Q21" s="8"/>
      <c r="R21" s="8"/>
      <c r="S21" s="8"/>
      <c r="T21" s="8"/>
      <c r="U21" s="8"/>
      <c r="V21" s="8"/>
      <c r="W21" s="8"/>
      <c r="X21" s="8"/>
      <c r="Y21" s="8"/>
      <c r="Z21" s="8"/>
      <c r="AA21" s="8"/>
      <c r="AB21" s="8"/>
      <c r="AC21" s="8"/>
      <c r="AD21" s="8"/>
    </row>
    <row r="22" spans="1:30" ht="12.3">
      <c r="A22" s="58"/>
      <c r="B22" s="50">
        <v>19</v>
      </c>
      <c r="C22" s="16" t="s">
        <v>93</v>
      </c>
      <c r="D22" s="17">
        <v>2.88</v>
      </c>
      <c r="E22" s="43">
        <f t="shared" si="3"/>
        <v>0.81618597129991621</v>
      </c>
      <c r="F22" s="18">
        <f t="shared" si="1"/>
        <v>81.618597129991628</v>
      </c>
      <c r="G22" s="33">
        <f t="shared" si="2"/>
        <v>834.95824863981431</v>
      </c>
      <c r="H22" s="16"/>
      <c r="I22" s="8"/>
      <c r="J22" s="8" t="s">
        <v>602</v>
      </c>
      <c r="K22" s="8"/>
      <c r="L22" s="8"/>
      <c r="M22" s="8"/>
      <c r="O22" s="8"/>
      <c r="P22" s="8"/>
      <c r="Q22" s="8"/>
      <c r="R22" s="8"/>
      <c r="S22" s="8"/>
      <c r="T22" s="8"/>
      <c r="U22" s="8"/>
      <c r="V22" s="8"/>
      <c r="W22" s="8"/>
      <c r="X22" s="8"/>
      <c r="Y22" s="8"/>
      <c r="Z22" s="8"/>
      <c r="AA22" s="8"/>
      <c r="AB22" s="8"/>
      <c r="AC22" s="8"/>
      <c r="AD22" s="8"/>
    </row>
    <row r="23" spans="1:30" ht="12.3">
      <c r="A23" s="58"/>
      <c r="B23" s="50">
        <v>20</v>
      </c>
      <c r="C23" s="16" t="s">
        <v>94</v>
      </c>
      <c r="D23" s="17">
        <v>5.76</v>
      </c>
      <c r="E23" s="43">
        <f t="shared" si="3"/>
        <v>0.94962500735440558</v>
      </c>
      <c r="F23" s="18">
        <f t="shared" si="1"/>
        <v>94.962500735440557</v>
      </c>
      <c r="G23" s="33">
        <f t="shared" si="2"/>
        <v>971.46638252355694</v>
      </c>
      <c r="H23" s="16" t="s">
        <v>603</v>
      </c>
      <c r="I23" s="8"/>
      <c r="J23" s="8" t="s">
        <v>604</v>
      </c>
      <c r="K23" s="8"/>
      <c r="L23" s="8"/>
      <c r="M23" s="8"/>
      <c r="O23" s="8"/>
      <c r="P23" s="8"/>
      <c r="Q23" s="8"/>
      <c r="R23" s="8"/>
      <c r="S23" s="8"/>
      <c r="T23" s="8"/>
      <c r="U23" s="8"/>
      <c r="V23" s="8"/>
      <c r="W23" s="8"/>
      <c r="X23" s="8"/>
      <c r="Y23" s="8"/>
      <c r="Z23" s="8"/>
      <c r="AA23" s="8"/>
      <c r="AB23" s="8"/>
      <c r="AC23" s="8"/>
      <c r="AD23" s="8"/>
    </row>
    <row r="24" spans="1:30" ht="12.3">
      <c r="A24" s="58"/>
      <c r="B24" s="50">
        <v>21</v>
      </c>
      <c r="C24" s="16" t="s">
        <v>95</v>
      </c>
      <c r="D24" s="17">
        <v>11.52</v>
      </c>
      <c r="E24" s="43">
        <f t="shared" si="3"/>
        <v>1.0845262949610037</v>
      </c>
      <c r="F24" s="18">
        <f t="shared" si="1"/>
        <v>108.45262949610037</v>
      </c>
      <c r="G24" s="33">
        <f t="shared" si="2"/>
        <v>1109.4703997451068</v>
      </c>
      <c r="H24" s="16"/>
      <c r="I24" s="8"/>
      <c r="K24" s="8"/>
      <c r="L24" s="8"/>
      <c r="M24" s="8"/>
      <c r="O24" s="8"/>
      <c r="P24" s="8"/>
      <c r="Q24" s="8"/>
      <c r="R24" s="8"/>
      <c r="S24" s="8"/>
      <c r="T24" s="8"/>
      <c r="U24" s="8"/>
      <c r="V24" s="8"/>
      <c r="W24" s="8"/>
      <c r="X24" s="8"/>
      <c r="Y24" s="8"/>
      <c r="Z24" s="8"/>
      <c r="AA24" s="8"/>
      <c r="AB24" s="8"/>
      <c r="AC24" s="8"/>
      <c r="AD24" s="8"/>
    </row>
    <row r="25" spans="1:30" ht="12.3">
      <c r="A25" s="58"/>
      <c r="B25" s="50">
        <v>22</v>
      </c>
      <c r="C25" s="16" t="s">
        <v>96</v>
      </c>
      <c r="D25" s="17">
        <v>23.04</v>
      </c>
      <c r="E25" s="43">
        <f t="shared" si="3"/>
        <v>1.2201712673517779</v>
      </c>
      <c r="F25" s="18">
        <f t="shared" si="1"/>
        <v>122.0171267351778</v>
      </c>
      <c r="G25" s="33">
        <f t="shared" si="2"/>
        <v>1248.2352065008688</v>
      </c>
      <c r="H25" s="16"/>
      <c r="I25" s="8"/>
      <c r="K25" s="8"/>
      <c r="L25" s="8"/>
      <c r="M25" s="8"/>
      <c r="O25" s="8"/>
      <c r="P25" s="8"/>
      <c r="Q25" s="8"/>
      <c r="R25" s="8"/>
      <c r="S25" s="8"/>
      <c r="T25" s="8"/>
      <c r="U25" s="8"/>
      <c r="V25" s="8"/>
      <c r="W25" s="8"/>
      <c r="X25" s="8"/>
      <c r="Y25" s="8"/>
      <c r="Z25" s="8"/>
      <c r="AA25" s="8"/>
      <c r="AB25" s="8"/>
      <c r="AC25" s="8"/>
      <c r="AD25" s="8"/>
    </row>
    <row r="26" spans="1:30" ht="12.3">
      <c r="A26" s="58"/>
      <c r="B26" s="50">
        <v>23</v>
      </c>
      <c r="C26" s="16" t="s">
        <v>97</v>
      </c>
      <c r="D26" s="17">
        <v>46.08</v>
      </c>
      <c r="E26" s="43">
        <f t="shared" si="3"/>
        <v>1.3561912873202731</v>
      </c>
      <c r="F26" s="18">
        <f t="shared" si="1"/>
        <v>135.61912873202729</v>
      </c>
      <c r="G26" s="33">
        <f t="shared" si="2"/>
        <v>1387.3836869286392</v>
      </c>
      <c r="H26" s="16"/>
      <c r="I26" s="8"/>
      <c r="J26" s="8"/>
      <c r="K26" s="8"/>
      <c r="L26" s="8"/>
      <c r="M26" s="8"/>
      <c r="O26" s="8"/>
      <c r="P26" s="8"/>
      <c r="Q26" s="8"/>
      <c r="R26" s="8"/>
      <c r="S26" s="8"/>
      <c r="T26" s="8"/>
      <c r="U26" s="8"/>
      <c r="V26" s="8"/>
      <c r="W26" s="8"/>
      <c r="X26" s="8"/>
      <c r="Y26" s="8"/>
      <c r="Z26" s="8"/>
      <c r="AA26" s="8"/>
      <c r="AB26" s="8"/>
      <c r="AC26" s="8"/>
      <c r="AD26" s="8"/>
    </row>
    <row r="27" spans="1:30" ht="12.3">
      <c r="A27" s="58"/>
      <c r="B27" s="50">
        <v>24</v>
      </c>
      <c r="C27" s="5"/>
      <c r="D27" s="5"/>
      <c r="E27" s="5"/>
      <c r="F27" s="5"/>
      <c r="G27" s="5"/>
      <c r="H27" s="43"/>
      <c r="I27" s="8"/>
      <c r="J27" s="8"/>
      <c r="K27" s="8"/>
      <c r="L27" s="8"/>
      <c r="M27" s="8"/>
      <c r="N27" s="8"/>
      <c r="O27" s="8"/>
      <c r="P27" s="8"/>
      <c r="Q27" s="8"/>
      <c r="R27" s="8"/>
      <c r="S27" s="8"/>
      <c r="T27" s="8"/>
      <c r="U27" s="8"/>
      <c r="V27" s="8"/>
      <c r="W27" s="8"/>
      <c r="X27" s="8"/>
      <c r="Y27" s="8"/>
      <c r="Z27" s="8"/>
      <c r="AA27" s="8"/>
      <c r="AB27" s="8"/>
      <c r="AC27" s="8"/>
      <c r="AD27" s="8"/>
    </row>
    <row r="28" spans="1:30" ht="12.3">
      <c r="A28" s="81"/>
      <c r="B28" s="81"/>
      <c r="C28" s="81"/>
      <c r="D28" s="81"/>
      <c r="E28" s="81"/>
      <c r="F28" s="81"/>
      <c r="G28" s="81"/>
      <c r="H28" s="81"/>
      <c r="I28" s="81"/>
      <c r="J28" s="81"/>
      <c r="K28" s="81"/>
      <c r="L28" s="81"/>
      <c r="M28" s="81"/>
      <c r="N28" s="81"/>
      <c r="O28" s="81"/>
      <c r="P28" s="81"/>
      <c r="Q28" s="81"/>
      <c r="R28" s="81"/>
      <c r="S28" s="81"/>
      <c r="T28" s="81"/>
      <c r="U28" s="81"/>
      <c r="V28" s="81"/>
      <c r="W28" s="81"/>
      <c r="X28" s="81"/>
      <c r="Y28" s="81"/>
      <c r="Z28" s="81"/>
      <c r="AA28" s="81"/>
      <c r="AB28" s="81"/>
      <c r="AC28" s="81"/>
      <c r="AD28" s="81"/>
    </row>
    <row r="29" spans="1:30" ht="12.3">
      <c r="A29" s="8"/>
      <c r="B29" s="43"/>
      <c r="C29" s="12" t="s">
        <v>590</v>
      </c>
      <c r="D29" s="135" t="s">
        <v>142</v>
      </c>
      <c r="E29" s="133"/>
      <c r="F29" s="133"/>
      <c r="G29" s="134"/>
      <c r="H29" s="41" t="s">
        <v>228</v>
      </c>
      <c r="I29" s="8"/>
      <c r="J29" s="8"/>
      <c r="Y29" s="8"/>
      <c r="Z29" s="8"/>
      <c r="AA29" s="8"/>
      <c r="AB29" s="8"/>
      <c r="AC29" s="8"/>
      <c r="AD29" s="8"/>
    </row>
    <row r="30" spans="1:30" ht="36.9">
      <c r="A30" s="8"/>
      <c r="B30" s="41" t="s">
        <v>58</v>
      </c>
      <c r="C30" s="41" t="s">
        <v>59</v>
      </c>
      <c r="D30" s="41" t="s">
        <v>143</v>
      </c>
      <c r="E30" s="83" t="s">
        <v>144</v>
      </c>
      <c r="F30" s="83" t="s">
        <v>145</v>
      </c>
      <c r="G30" s="83" t="s">
        <v>146</v>
      </c>
      <c r="H30" s="43"/>
      <c r="I30" s="8"/>
      <c r="Y30" s="8"/>
      <c r="Z30" s="8"/>
      <c r="AA30" s="8"/>
      <c r="AB30" s="8"/>
      <c r="AC30" s="8"/>
      <c r="AD30" s="8"/>
    </row>
    <row r="31" spans="1:30" ht="14.4">
      <c r="A31" s="58"/>
      <c r="B31" s="69">
        <v>1</v>
      </c>
      <c r="C31" s="43" t="s">
        <v>229</v>
      </c>
      <c r="D31" s="69">
        <v>7.0312499999999997E-4</v>
      </c>
      <c r="E31" s="43">
        <f t="shared" ref="E31:E191" si="4">(0.45310179*LOG10((10.1596*(D31/0.9))+1))+0.12512248</f>
        <v>0.12667819078900661</v>
      </c>
      <c r="F31" s="71">
        <f t="shared" ref="F31:F191" si="5">E31*100</f>
        <v>12.66781907890066</v>
      </c>
      <c r="G31" s="84">
        <f t="shared" ref="G31:G191" si="6">E31*1023</f>
        <v>129.59178917715377</v>
      </c>
      <c r="H31" s="43"/>
      <c r="I31" s="8"/>
      <c r="Y31" s="8"/>
      <c r="Z31" s="8"/>
      <c r="AA31" s="8"/>
      <c r="AB31" s="8"/>
      <c r="AC31" s="8"/>
      <c r="AD31" s="8"/>
    </row>
    <row r="32" spans="1:30" ht="14.4">
      <c r="A32" s="58"/>
      <c r="B32" s="69">
        <v>2</v>
      </c>
      <c r="C32" s="43" t="s">
        <v>230</v>
      </c>
      <c r="D32" s="69">
        <v>7.5359071584583004E-4</v>
      </c>
      <c r="E32" s="43">
        <f t="shared" si="4"/>
        <v>0.12678937790287859</v>
      </c>
      <c r="F32" s="71">
        <f t="shared" si="5"/>
        <v>12.678937790287858</v>
      </c>
      <c r="G32" s="84">
        <f t="shared" si="6"/>
        <v>129.70553359464481</v>
      </c>
      <c r="H32" s="43"/>
      <c r="I32" s="8"/>
      <c r="Y32" s="8"/>
      <c r="Z32" s="8"/>
      <c r="AA32" s="8"/>
      <c r="AB32" s="8"/>
      <c r="AC32" s="8"/>
      <c r="AD32" s="8"/>
    </row>
    <row r="33" spans="1:30" ht="14.4">
      <c r="A33" s="58"/>
      <c r="B33" s="69">
        <v>3</v>
      </c>
      <c r="C33" s="43" t="s">
        <v>231</v>
      </c>
      <c r="D33" s="69">
        <v>8.0767853085729003E-4</v>
      </c>
      <c r="E33" s="43">
        <f t="shared" si="4"/>
        <v>0.12690847559219168</v>
      </c>
      <c r="F33" s="71">
        <f t="shared" si="5"/>
        <v>12.690847559219169</v>
      </c>
      <c r="G33" s="84">
        <f t="shared" si="6"/>
        <v>129.82737053081209</v>
      </c>
      <c r="H33" s="43"/>
      <c r="I33" s="8"/>
      <c r="Y33" s="8"/>
      <c r="Z33" s="8"/>
      <c r="AA33" s="8"/>
      <c r="AB33" s="8"/>
      <c r="AC33" s="8"/>
      <c r="AD33" s="8"/>
    </row>
    <row r="34" spans="1:30" ht="14.4">
      <c r="A34" s="58"/>
      <c r="B34" s="69">
        <v>4</v>
      </c>
      <c r="C34" s="43" t="s">
        <v>232</v>
      </c>
      <c r="D34" s="69">
        <v>8.6564841563314401E-4</v>
      </c>
      <c r="E34" s="43">
        <f t="shared" si="4"/>
        <v>0.12703604135778571</v>
      </c>
      <c r="F34" s="71">
        <f t="shared" si="5"/>
        <v>12.703604135778571</v>
      </c>
      <c r="G34" s="84">
        <f t="shared" si="6"/>
        <v>129.95787030901477</v>
      </c>
      <c r="H34" s="43"/>
      <c r="I34" s="8"/>
      <c r="Y34" s="8"/>
      <c r="Z34" s="8"/>
      <c r="AA34" s="8"/>
      <c r="AB34" s="8"/>
      <c r="AC34" s="8"/>
      <c r="AD34" s="8"/>
    </row>
    <row r="35" spans="1:30" ht="14.4">
      <c r="A35" s="58"/>
      <c r="B35" s="69">
        <v>5</v>
      </c>
      <c r="C35" s="43" t="s">
        <v>233</v>
      </c>
      <c r="D35" s="69">
        <v>9.2777899976219098E-4</v>
      </c>
      <c r="E35" s="43">
        <f t="shared" si="4"/>
        <v>0.1271726712095505</v>
      </c>
      <c r="F35" s="71">
        <f t="shared" si="5"/>
        <v>12.71726712095505</v>
      </c>
      <c r="G35" s="84">
        <f t="shared" si="6"/>
        <v>130.09764264737015</v>
      </c>
      <c r="H35" s="43"/>
      <c r="I35" s="8"/>
      <c r="Y35" s="8"/>
      <c r="Z35" s="8"/>
      <c r="AA35" s="8"/>
      <c r="AB35" s="8"/>
      <c r="AC35" s="8"/>
      <c r="AD35" s="8"/>
    </row>
    <row r="36" spans="1:30" ht="14.4">
      <c r="A36" s="58"/>
      <c r="B36" s="69">
        <v>6</v>
      </c>
      <c r="C36" s="43" t="s">
        <v>234</v>
      </c>
      <c r="D36" s="69">
        <v>9.9436891104358197E-4</v>
      </c>
      <c r="E36" s="43">
        <f t="shared" si="4"/>
        <v>0.12731900221166542</v>
      </c>
      <c r="F36" s="71">
        <f t="shared" si="5"/>
        <v>12.731900221166542</v>
      </c>
      <c r="G36" s="84">
        <f t="shared" si="6"/>
        <v>130.24733926253373</v>
      </c>
      <c r="H36" s="43"/>
      <c r="I36" s="8"/>
      <c r="Y36" s="8"/>
      <c r="Z36" s="8"/>
      <c r="AA36" s="8"/>
      <c r="AB36" s="8"/>
      <c r="AC36" s="8"/>
      <c r="AD36" s="8"/>
    </row>
    <row r="37" spans="1:30" ht="14.4">
      <c r="A37" s="58"/>
      <c r="B37" s="69">
        <v>7</v>
      </c>
      <c r="C37" s="43" t="s">
        <v>235</v>
      </c>
      <c r="D37" s="69">
        <v>1.06573821082762E-3</v>
      </c>
      <c r="E37" s="43">
        <f t="shared" si="4"/>
        <v>0.1274757151791483</v>
      </c>
      <c r="F37" s="71">
        <f t="shared" si="5"/>
        <v>12.74757151791483</v>
      </c>
      <c r="G37" s="84">
        <f t="shared" si="6"/>
        <v>130.40765662826871</v>
      </c>
      <c r="H37" s="43"/>
      <c r="I37" s="8"/>
      <c r="Y37" s="8"/>
      <c r="Z37" s="8"/>
      <c r="AA37" s="8"/>
      <c r="AB37" s="8"/>
      <c r="AC37" s="8"/>
      <c r="AD37" s="8"/>
    </row>
    <row r="38" spans="1:30" ht="14.4">
      <c r="A38" s="58"/>
      <c r="B38" s="69">
        <v>8</v>
      </c>
      <c r="C38" s="43" t="s">
        <v>236</v>
      </c>
      <c r="D38" s="69">
        <v>1.1422299323759499E-3</v>
      </c>
      <c r="E38" s="43">
        <f t="shared" si="4"/>
        <v>0.12764353753216739</v>
      </c>
      <c r="F38" s="71">
        <f t="shared" si="5"/>
        <v>12.764353753216739</v>
      </c>
      <c r="G38" s="84">
        <f t="shared" si="6"/>
        <v>130.57933889540723</v>
      </c>
      <c r="H38" s="43"/>
      <c r="I38" s="8"/>
      <c r="Y38" s="8"/>
      <c r="Z38" s="8"/>
      <c r="AA38" s="8"/>
      <c r="AB38" s="8"/>
      <c r="AC38" s="8"/>
      <c r="AD38" s="8"/>
    </row>
    <row r="39" spans="1:30" ht="14.4">
      <c r="A39" s="58"/>
      <c r="B39" s="69">
        <v>9</v>
      </c>
      <c r="C39" s="43" t="s">
        <v>237</v>
      </c>
      <c r="D39" s="69">
        <v>1.22421172963517E-3</v>
      </c>
      <c r="E39" s="43">
        <f t="shared" si="4"/>
        <v>0.12782324631443426</v>
      </c>
      <c r="F39" s="71">
        <f t="shared" si="5"/>
        <v>12.782324631443426</v>
      </c>
      <c r="G39" s="84">
        <f t="shared" si="6"/>
        <v>130.76318097966626</v>
      </c>
      <c r="H39" s="43"/>
      <c r="I39" s="8"/>
      <c r="Y39" s="8"/>
      <c r="Z39" s="8"/>
      <c r="AA39" s="8"/>
      <c r="AB39" s="8"/>
      <c r="AC39" s="8"/>
      <c r="AD39" s="8"/>
    </row>
    <row r="40" spans="1:30" ht="14.4">
      <c r="A40" s="58"/>
      <c r="B40" s="69">
        <v>10</v>
      </c>
      <c r="C40" s="43" t="s">
        <v>238</v>
      </c>
      <c r="D40" s="69">
        <v>1.31207764434863E-3</v>
      </c>
      <c r="E40" s="43">
        <f t="shared" si="4"/>
        <v>0.1280156713817765</v>
      </c>
      <c r="F40" s="71">
        <f t="shared" si="5"/>
        <v>12.801567138177649</v>
      </c>
      <c r="G40" s="84">
        <f t="shared" si="6"/>
        <v>130.96003182355736</v>
      </c>
      <c r="H40" s="43"/>
      <c r="I40" s="8"/>
      <c r="Y40" s="8"/>
      <c r="Z40" s="8"/>
      <c r="AA40" s="8"/>
      <c r="AB40" s="8"/>
      <c r="AC40" s="8"/>
      <c r="AD40" s="8"/>
    </row>
    <row r="41" spans="1:30" ht="14.4">
      <c r="A41" s="58"/>
      <c r="B41" s="69">
        <v>11</v>
      </c>
      <c r="C41" s="43" t="s">
        <v>239</v>
      </c>
      <c r="D41" s="69">
        <v>1.4062499999999999E-3</v>
      </c>
      <c r="E41" s="43">
        <f t="shared" si="4"/>
        <v>0.12822169876666681</v>
      </c>
      <c r="F41" s="71">
        <f t="shared" si="5"/>
        <v>12.822169876666681</v>
      </c>
      <c r="G41" s="84">
        <f t="shared" si="6"/>
        <v>131.17079783830013</v>
      </c>
      <c r="H41" s="43"/>
      <c r="I41" s="8"/>
      <c r="Y41" s="8"/>
      <c r="Z41" s="8"/>
      <c r="AA41" s="8"/>
      <c r="AB41" s="8"/>
      <c r="AC41" s="8"/>
      <c r="AD41" s="8"/>
    </row>
    <row r="42" spans="1:30" ht="14.4">
      <c r="A42" s="58"/>
      <c r="B42" s="69">
        <v>12</v>
      </c>
      <c r="C42" s="43" t="s">
        <v>240</v>
      </c>
      <c r="D42" s="69">
        <v>1.5071814316916601E-3</v>
      </c>
      <c r="E42" s="43">
        <f t="shared" si="4"/>
        <v>0.12844227422404661</v>
      </c>
      <c r="F42" s="71">
        <f t="shared" si="5"/>
        <v>12.844227422404661</v>
      </c>
      <c r="G42" s="84">
        <f t="shared" si="6"/>
        <v>131.39644653119967</v>
      </c>
      <c r="H42" s="43"/>
      <c r="I42" s="8"/>
      <c r="Y42" s="8"/>
      <c r="Z42" s="8"/>
      <c r="AA42" s="8"/>
      <c r="AB42" s="8"/>
      <c r="AC42" s="8"/>
      <c r="AD42" s="8"/>
    </row>
    <row r="43" spans="1:30" ht="14.4">
      <c r="A43" s="58"/>
      <c r="B43" s="69">
        <v>13</v>
      </c>
      <c r="C43" s="43" t="s">
        <v>241</v>
      </c>
      <c r="D43" s="69">
        <v>1.6153570617145801E-3</v>
      </c>
      <c r="E43" s="43">
        <f t="shared" si="4"/>
        <v>0.1286784069632082</v>
      </c>
      <c r="F43" s="71">
        <f t="shared" si="5"/>
        <v>12.867840696320821</v>
      </c>
      <c r="G43" s="84">
        <f t="shared" si="6"/>
        <v>131.63801032336198</v>
      </c>
      <c r="H43" s="43"/>
      <c r="I43" s="8"/>
      <c r="Y43" s="8"/>
      <c r="Z43" s="8"/>
      <c r="AA43" s="8"/>
      <c r="AB43" s="8"/>
      <c r="AC43" s="8"/>
      <c r="AD43" s="8"/>
    </row>
    <row r="44" spans="1:30" ht="14.4">
      <c r="A44" s="58"/>
      <c r="B44" s="69">
        <v>14</v>
      </c>
      <c r="C44" s="43" t="s">
        <v>242</v>
      </c>
      <c r="D44" s="69">
        <v>1.73129683126628E-3</v>
      </c>
      <c r="E44" s="43">
        <f t="shared" si="4"/>
        <v>0.12893117356976749</v>
      </c>
      <c r="F44" s="71">
        <f t="shared" si="5"/>
        <v>12.893117356976749</v>
      </c>
      <c r="G44" s="84">
        <f t="shared" si="6"/>
        <v>131.89659056187216</v>
      </c>
      <c r="H44" s="43"/>
      <c r="I44" s="8"/>
      <c r="Y44" s="8"/>
      <c r="Z44" s="8"/>
      <c r="AA44" s="8"/>
      <c r="AB44" s="8"/>
      <c r="AC44" s="8"/>
      <c r="AD44" s="8"/>
    </row>
    <row r="45" spans="1:30" ht="14.4">
      <c r="A45" s="58"/>
      <c r="B45" s="69">
        <v>15</v>
      </c>
      <c r="C45" s="43" t="s">
        <v>243</v>
      </c>
      <c r="D45" s="69">
        <v>1.85555799952438E-3</v>
      </c>
      <c r="E45" s="43">
        <f t="shared" si="4"/>
        <v>0.1292017221208519</v>
      </c>
      <c r="F45" s="71">
        <f t="shared" si="5"/>
        <v>12.920172212085191</v>
      </c>
      <c r="G45" s="84">
        <f t="shared" si="6"/>
        <v>132.17336172963149</v>
      </c>
      <c r="H45" s="43"/>
      <c r="I45" s="8"/>
      <c r="Y45" s="8"/>
      <c r="Z45" s="8"/>
      <c r="AA45" s="8"/>
      <c r="AB45" s="8"/>
      <c r="AC45" s="8"/>
      <c r="AD45" s="8"/>
    </row>
    <row r="46" spans="1:30" ht="14.4">
      <c r="A46" s="58"/>
      <c r="B46" s="69">
        <v>16</v>
      </c>
      <c r="C46" s="43" t="s">
        <v>244</v>
      </c>
      <c r="D46" s="69">
        <v>1.98873782208716E-3</v>
      </c>
      <c r="E46" s="43">
        <f t="shared" si="4"/>
        <v>0.12949127649551076</v>
      </c>
      <c r="F46" s="71">
        <f t="shared" si="5"/>
        <v>12.949127649551077</v>
      </c>
      <c r="G46" s="84">
        <f t="shared" si="6"/>
        <v>132.4695758549075</v>
      </c>
      <c r="H46" s="43"/>
      <c r="I46" s="8"/>
      <c r="Y46" s="8"/>
      <c r="Z46" s="8"/>
      <c r="AA46" s="8"/>
      <c r="AB46" s="8"/>
      <c r="AC46" s="8"/>
      <c r="AD46" s="8"/>
    </row>
    <row r="47" spans="1:30" ht="14.4">
      <c r="A47" s="58"/>
      <c r="B47" s="69">
        <v>17</v>
      </c>
      <c r="C47" s="43" t="s">
        <v>245</v>
      </c>
      <c r="D47" s="69">
        <v>2.13147642165524E-3</v>
      </c>
      <c r="E47" s="43">
        <f t="shared" si="4"/>
        <v>0.12980114088101499</v>
      </c>
      <c r="F47" s="71">
        <f t="shared" si="5"/>
        <v>12.9801140881015</v>
      </c>
      <c r="G47" s="84">
        <f t="shared" si="6"/>
        <v>132.78656712127832</v>
      </c>
      <c r="H47" s="43"/>
      <c r="I47" s="8"/>
      <c r="Y47" s="8"/>
      <c r="Z47" s="8"/>
      <c r="AA47" s="8"/>
      <c r="AB47" s="8"/>
      <c r="AC47" s="8"/>
      <c r="AD47" s="8"/>
    </row>
    <row r="48" spans="1:30" ht="14.4">
      <c r="A48" s="58"/>
      <c r="B48" s="69">
        <v>18</v>
      </c>
      <c r="C48" s="43" t="s">
        <v>246</v>
      </c>
      <c r="D48" s="69">
        <v>2.2844598647519098E-3</v>
      </c>
      <c r="E48" s="43">
        <f t="shared" si="4"/>
        <v>0.1301327044741051</v>
      </c>
      <c r="F48" s="71">
        <f t="shared" si="5"/>
        <v>13.013270447410511</v>
      </c>
      <c r="G48" s="84">
        <f t="shared" si="6"/>
        <v>133.12575667700952</v>
      </c>
      <c r="H48" s="43"/>
      <c r="I48" s="8"/>
      <c r="Y48" s="8"/>
      <c r="Z48" s="8"/>
      <c r="AA48" s="8"/>
      <c r="AB48" s="8"/>
      <c r="AC48" s="8"/>
      <c r="AD48" s="8"/>
    </row>
    <row r="49" spans="1:30" ht="14.4">
      <c r="A49" s="58"/>
      <c r="B49" s="69">
        <v>19</v>
      </c>
      <c r="C49" s="43" t="s">
        <v>247</v>
      </c>
      <c r="D49" s="69">
        <v>2.44842345927034E-3</v>
      </c>
      <c r="E49" s="43">
        <f t="shared" si="4"/>
        <v>0.13048744637435206</v>
      </c>
      <c r="F49" s="71">
        <f t="shared" si="5"/>
        <v>13.048744637435206</v>
      </c>
      <c r="G49" s="84">
        <f t="shared" si="6"/>
        <v>133.48865764096215</v>
      </c>
      <c r="H49" s="43"/>
      <c r="I49" s="8"/>
      <c r="Y49" s="8"/>
      <c r="Z49" s="8"/>
      <c r="AA49" s="8"/>
      <c r="AB49" s="8"/>
      <c r="AC49" s="8"/>
      <c r="AD49" s="8"/>
    </row>
    <row r="50" spans="1:30" ht="14.4">
      <c r="A50" s="58"/>
      <c r="B50" s="69">
        <v>20</v>
      </c>
      <c r="C50" s="43" t="s">
        <v>248</v>
      </c>
      <c r="D50" s="69">
        <v>2.6241552886972701E-3</v>
      </c>
      <c r="E50" s="43">
        <f t="shared" si="4"/>
        <v>0.13086694066457555</v>
      </c>
      <c r="F50" s="71">
        <f t="shared" si="5"/>
        <v>13.086694066457556</v>
      </c>
      <c r="G50" s="84">
        <f t="shared" si="6"/>
        <v>133.87688029986077</v>
      </c>
      <c r="H50" s="43"/>
      <c r="I50" s="8"/>
      <c r="Y50" s="8"/>
      <c r="Z50" s="8"/>
      <c r="AA50" s="8"/>
      <c r="AB50" s="8"/>
      <c r="AC50" s="8"/>
      <c r="AD50" s="8"/>
    </row>
    <row r="51" spans="1:30" ht="14.4">
      <c r="A51" s="58"/>
      <c r="B51" s="69">
        <v>21</v>
      </c>
      <c r="C51" s="43" t="s">
        <v>249</v>
      </c>
      <c r="D51" s="69">
        <v>2.8124999999999999E-3</v>
      </c>
      <c r="E51" s="43">
        <f t="shared" si="4"/>
        <v>0.13127286167068228</v>
      </c>
      <c r="F51" s="71">
        <f t="shared" si="5"/>
        <v>13.127286167068227</v>
      </c>
      <c r="G51" s="84">
        <f t="shared" si="6"/>
        <v>134.29213748910797</v>
      </c>
      <c r="H51" s="43"/>
      <c r="I51" s="8"/>
      <c r="Y51" s="8"/>
      <c r="Z51" s="8"/>
      <c r="AA51" s="8"/>
      <c r="AB51" s="8"/>
      <c r="AC51" s="8"/>
      <c r="AD51" s="8"/>
    </row>
    <row r="52" spans="1:30" ht="14.4">
      <c r="A52" s="58"/>
      <c r="B52" s="69">
        <v>22</v>
      </c>
      <c r="C52" s="43" t="s">
        <v>250</v>
      </c>
      <c r="D52" s="69">
        <v>3.0143628633833202E-3</v>
      </c>
      <c r="E52" s="43">
        <f t="shared" si="4"/>
        <v>0.13170698939031431</v>
      </c>
      <c r="F52" s="71">
        <f t="shared" si="5"/>
        <v>13.17069893903143</v>
      </c>
      <c r="G52" s="84">
        <f t="shared" si="6"/>
        <v>134.73625014629152</v>
      </c>
      <c r="H52" s="43"/>
      <c r="I52" s="8"/>
      <c r="Y52" s="8"/>
      <c r="Z52" s="8"/>
      <c r="AA52" s="8"/>
      <c r="AB52" s="8"/>
      <c r="AC52" s="8"/>
      <c r="AD52" s="8"/>
    </row>
    <row r="53" spans="1:30" ht="14.4">
      <c r="A53" s="58"/>
      <c r="B53" s="69">
        <v>23</v>
      </c>
      <c r="C53" s="43" t="s">
        <v>251</v>
      </c>
      <c r="D53" s="69">
        <v>3.2307141234291601E-3</v>
      </c>
      <c r="E53" s="43">
        <f t="shared" si="4"/>
        <v>0.1321712150762866</v>
      </c>
      <c r="F53" s="71">
        <f t="shared" si="5"/>
        <v>13.21712150762866</v>
      </c>
      <c r="G53" s="84">
        <f t="shared" si="6"/>
        <v>135.21115302304119</v>
      </c>
      <c r="H53" s="43"/>
      <c r="I53" s="8"/>
      <c r="Y53" s="8"/>
      <c r="Z53" s="8"/>
      <c r="AA53" s="8"/>
      <c r="AB53" s="8"/>
      <c r="AC53" s="8"/>
      <c r="AD53" s="8"/>
    </row>
    <row r="54" spans="1:30" ht="14.4">
      <c r="A54" s="58"/>
      <c r="B54" s="69">
        <v>24</v>
      </c>
      <c r="C54" s="43" t="s">
        <v>252</v>
      </c>
      <c r="D54" s="69">
        <v>3.46259366253257E-3</v>
      </c>
      <c r="E54" s="43">
        <f t="shared" si="4"/>
        <v>0.13266754695691912</v>
      </c>
      <c r="F54" s="71">
        <f t="shared" si="5"/>
        <v>13.266754695691912</v>
      </c>
      <c r="G54" s="84">
        <f t="shared" si="6"/>
        <v>135.71890053692826</v>
      </c>
      <c r="H54" s="43"/>
      <c r="I54" s="8"/>
      <c r="Y54" s="8"/>
      <c r="Z54" s="8"/>
      <c r="AA54" s="8"/>
      <c r="AB54" s="8"/>
      <c r="AC54" s="8"/>
      <c r="AD54" s="8"/>
    </row>
    <row r="55" spans="1:30" ht="14.4">
      <c r="A55" s="58"/>
      <c r="B55" s="69">
        <v>25</v>
      </c>
      <c r="C55" s="43" t="s">
        <v>253</v>
      </c>
      <c r="D55" s="69">
        <v>3.71111599904876E-3</v>
      </c>
      <c r="E55" s="43">
        <f t="shared" si="4"/>
        <v>0.13319811607098683</v>
      </c>
      <c r="F55" s="71">
        <f t="shared" si="5"/>
        <v>13.319811607098684</v>
      </c>
      <c r="G55" s="84">
        <f t="shared" si="6"/>
        <v>136.26167274061953</v>
      </c>
      <c r="H55" s="43"/>
      <c r="I55" s="8"/>
      <c r="Y55" s="8"/>
      <c r="Z55" s="8"/>
      <c r="AA55" s="8"/>
      <c r="AB55" s="8"/>
      <c r="AC55" s="8"/>
      <c r="AD55" s="8"/>
    </row>
    <row r="56" spans="1:30" ht="14.4">
      <c r="A56" s="58"/>
      <c r="B56" s="69">
        <v>26</v>
      </c>
      <c r="C56" s="43" t="s">
        <v>254</v>
      </c>
      <c r="D56" s="69">
        <v>3.9774756441743296E-3</v>
      </c>
      <c r="E56" s="43">
        <f t="shared" si="4"/>
        <v>0.13376518219009276</v>
      </c>
      <c r="F56" s="71">
        <f t="shared" si="5"/>
        <v>13.376518219009276</v>
      </c>
      <c r="G56" s="84">
        <f t="shared" si="6"/>
        <v>136.84178138046488</v>
      </c>
      <c r="H56" s="43"/>
      <c r="I56" s="8"/>
      <c r="Y56" s="8"/>
      <c r="Z56" s="8"/>
      <c r="AA56" s="8"/>
      <c r="AB56" s="8"/>
      <c r="AC56" s="8"/>
      <c r="AD56" s="8"/>
    </row>
    <row r="57" spans="1:30" ht="14.4">
      <c r="A57" s="58"/>
      <c r="B57" s="69">
        <v>27</v>
      </c>
      <c r="C57" s="43" t="s">
        <v>255</v>
      </c>
      <c r="D57" s="69">
        <v>4.2629528433104904E-3</v>
      </c>
      <c r="E57" s="43">
        <f t="shared" si="4"/>
        <v>0.13437113979578599</v>
      </c>
      <c r="F57" s="71">
        <f t="shared" si="5"/>
        <v>13.4371139795786</v>
      </c>
      <c r="G57" s="84">
        <f t="shared" si="6"/>
        <v>137.46167601108908</v>
      </c>
      <c r="H57" s="43"/>
      <c r="I57" s="8"/>
      <c r="Y57" s="8"/>
      <c r="Z57" s="8"/>
      <c r="AA57" s="8"/>
      <c r="AB57" s="8"/>
      <c r="AC57" s="8"/>
      <c r="AD57" s="8"/>
    </row>
    <row r="58" spans="1:30" ht="14.4">
      <c r="A58" s="58"/>
      <c r="B58" s="69">
        <v>28</v>
      </c>
      <c r="C58" s="43" t="s">
        <v>256</v>
      </c>
      <c r="D58" s="69">
        <v>4.5689197295038196E-3</v>
      </c>
      <c r="E58" s="43">
        <f t="shared" si="4"/>
        <v>0.13501852407267143</v>
      </c>
      <c r="F58" s="71">
        <f t="shared" si="5"/>
        <v>13.501852407267142</v>
      </c>
      <c r="G58" s="84">
        <f t="shared" si="6"/>
        <v>138.12395012634286</v>
      </c>
      <c r="H58" s="43"/>
      <c r="I58" s="8"/>
      <c r="Y58" s="8"/>
      <c r="Z58" s="8"/>
      <c r="AA58" s="8"/>
      <c r="AB58" s="8"/>
      <c r="AC58" s="8"/>
      <c r="AD58" s="8"/>
    </row>
    <row r="59" spans="1:30" ht="14.4">
      <c r="A59" s="58"/>
      <c r="B59" s="69">
        <v>29</v>
      </c>
      <c r="C59" s="43" t="s">
        <v>257</v>
      </c>
      <c r="D59" s="69">
        <v>4.8968469185406904E-3</v>
      </c>
      <c r="E59" s="43">
        <f t="shared" si="4"/>
        <v>0.13571001687207832</v>
      </c>
      <c r="F59" s="71">
        <f t="shared" si="5"/>
        <v>13.571001687207831</v>
      </c>
      <c r="G59" s="84">
        <f t="shared" si="6"/>
        <v>138.83134726013611</v>
      </c>
      <c r="H59" s="43"/>
      <c r="I59" s="8"/>
      <c r="Y59" s="8"/>
      <c r="Z59" s="8"/>
      <c r="AA59" s="8"/>
      <c r="AB59" s="8"/>
      <c r="AC59" s="8"/>
      <c r="AD59" s="8"/>
    </row>
    <row r="60" spans="1:30" ht="14.4">
      <c r="A60" s="58"/>
      <c r="B60" s="69">
        <v>30</v>
      </c>
      <c r="C60" s="43" t="s">
        <v>258</v>
      </c>
      <c r="D60" s="69">
        <v>5.2483105773945401E-3</v>
      </c>
      <c r="E60" s="43">
        <f t="shared" si="4"/>
        <v>0.13644845259356828</v>
      </c>
      <c r="F60" s="71">
        <f t="shared" si="5"/>
        <v>13.644845259356828</v>
      </c>
      <c r="G60" s="84">
        <f t="shared" si="6"/>
        <v>139.58676700322036</v>
      </c>
      <c r="H60" s="43"/>
      <c r="I60" s="8"/>
      <c r="Y60" s="8"/>
      <c r="Z60" s="8"/>
      <c r="AA60" s="8"/>
      <c r="AB60" s="8"/>
      <c r="AC60" s="8"/>
      <c r="AD60" s="8"/>
    </row>
    <row r="61" spans="1:30" ht="14.4">
      <c r="A61" s="58"/>
      <c r="B61" s="69">
        <v>31</v>
      </c>
      <c r="C61" s="43" t="s">
        <v>259</v>
      </c>
      <c r="D61" s="69">
        <v>5.6249999999999998E-3</v>
      </c>
      <c r="E61" s="43">
        <f t="shared" si="4"/>
        <v>0.13723682392367245</v>
      </c>
      <c r="F61" s="71">
        <f t="shared" si="5"/>
        <v>13.723682392367245</v>
      </c>
      <c r="G61" s="84">
        <f t="shared" si="6"/>
        <v>140.39327087391692</v>
      </c>
      <c r="H61" s="43"/>
      <c r="I61" s="8"/>
      <c r="Y61" s="8"/>
      <c r="Z61" s="8"/>
      <c r="AA61" s="8"/>
      <c r="AB61" s="8"/>
      <c r="AC61" s="8"/>
      <c r="AD61" s="8"/>
    </row>
    <row r="62" spans="1:30" ht="14.4">
      <c r="A62" s="58"/>
      <c r="B62" s="69">
        <v>32</v>
      </c>
      <c r="C62" s="43" t="s">
        <v>260</v>
      </c>
      <c r="D62" s="69">
        <v>6.0287257267666403E-3</v>
      </c>
      <c r="E62" s="43">
        <f t="shared" si="4"/>
        <v>0.13807828736278729</v>
      </c>
      <c r="F62" s="71">
        <f t="shared" si="5"/>
        <v>13.807828736278729</v>
      </c>
      <c r="G62" s="84">
        <f t="shared" si="6"/>
        <v>141.2540879721314</v>
      </c>
      <c r="H62" s="43"/>
      <c r="I62" s="8"/>
      <c r="Y62" s="8"/>
      <c r="Z62" s="8"/>
      <c r="AA62" s="8"/>
      <c r="AB62" s="8"/>
      <c r="AC62" s="8"/>
      <c r="AD62" s="8"/>
    </row>
    <row r="63" spans="1:30" ht="14.4">
      <c r="A63" s="58"/>
      <c r="B63" s="69">
        <v>33</v>
      </c>
      <c r="C63" s="43" t="s">
        <v>261</v>
      </c>
      <c r="D63" s="69">
        <v>6.4614282468583202E-3</v>
      </c>
      <c r="E63" s="43">
        <f t="shared" si="4"/>
        <v>0.13897616846216956</v>
      </c>
      <c r="F63" s="71">
        <f t="shared" si="5"/>
        <v>13.897616846216957</v>
      </c>
      <c r="G63" s="84">
        <f t="shared" si="6"/>
        <v>142.17262033679947</v>
      </c>
      <c r="H63" s="43"/>
      <c r="I63" s="8"/>
      <c r="Y63" s="8"/>
      <c r="Z63" s="8"/>
      <c r="AA63" s="8"/>
      <c r="AB63" s="8"/>
      <c r="AC63" s="8"/>
      <c r="AD63" s="8"/>
    </row>
    <row r="64" spans="1:30" ht="14.4">
      <c r="A64" s="58"/>
      <c r="B64" s="69">
        <v>34</v>
      </c>
      <c r="C64" s="43" t="s">
        <v>262</v>
      </c>
      <c r="D64" s="69">
        <v>6.9251873250651503E-3</v>
      </c>
      <c r="E64" s="43">
        <f t="shared" si="4"/>
        <v>0.13993396668353317</v>
      </c>
      <c r="F64" s="71">
        <f t="shared" si="5"/>
        <v>13.993396668353316</v>
      </c>
      <c r="G64" s="84">
        <f t="shared" si="6"/>
        <v>143.15244791725442</v>
      </c>
      <c r="H64" s="43"/>
      <c r="I64" s="8"/>
      <c r="Y64" s="8"/>
      <c r="Z64" s="8"/>
      <c r="AA64" s="8"/>
      <c r="AB64" s="8"/>
      <c r="AC64" s="8"/>
      <c r="AD64" s="8"/>
    </row>
    <row r="65" spans="1:30" ht="14.4">
      <c r="A65" s="58"/>
      <c r="B65" s="69">
        <v>35</v>
      </c>
      <c r="C65" s="43" t="s">
        <v>263</v>
      </c>
      <c r="D65" s="69">
        <v>7.4222319980975296E-3</v>
      </c>
      <c r="E65" s="43">
        <f t="shared" si="4"/>
        <v>0.14095535978396082</v>
      </c>
      <c r="F65" s="71">
        <f t="shared" si="5"/>
        <v>14.095535978396082</v>
      </c>
      <c r="G65" s="84">
        <f t="shared" si="6"/>
        <v>144.19733305899192</v>
      </c>
      <c r="H65" s="43"/>
      <c r="I65" s="8"/>
      <c r="Y65" s="8"/>
      <c r="Z65" s="8"/>
      <c r="AA65" s="8"/>
      <c r="AB65" s="8"/>
      <c r="AC65" s="8"/>
      <c r="AD65" s="8"/>
    </row>
    <row r="66" spans="1:30" ht="14.4">
      <c r="A66" s="58"/>
      <c r="B66" s="69">
        <v>36</v>
      </c>
      <c r="C66" s="43" t="s">
        <v>264</v>
      </c>
      <c r="D66" s="69">
        <v>7.9549512883486592E-3</v>
      </c>
      <c r="E66" s="43">
        <f t="shared" si="4"/>
        <v>0.14204420761884623</v>
      </c>
      <c r="F66" s="71">
        <f t="shared" si="5"/>
        <v>14.204420761884624</v>
      </c>
      <c r="G66" s="84">
        <f t="shared" si="6"/>
        <v>145.31122439407969</v>
      </c>
      <c r="H66" s="43"/>
      <c r="I66" s="8"/>
      <c r="Y66" s="8"/>
      <c r="Z66" s="8"/>
      <c r="AA66" s="8"/>
      <c r="AB66" s="8"/>
      <c r="AC66" s="8"/>
      <c r="AD66" s="8"/>
    </row>
    <row r="67" spans="1:30" ht="14.4">
      <c r="A67" s="58"/>
      <c r="B67" s="69">
        <v>37</v>
      </c>
      <c r="C67" s="43" t="s">
        <v>265</v>
      </c>
      <c r="D67" s="69">
        <v>8.5259056866209808E-3</v>
      </c>
      <c r="E67" s="43">
        <f t="shared" si="4"/>
        <v>0.14320455524555101</v>
      </c>
      <c r="F67" s="71">
        <f t="shared" si="5"/>
        <v>14.320455524555101</v>
      </c>
      <c r="G67" s="84">
        <f t="shared" si="6"/>
        <v>146.49826001619869</v>
      </c>
      <c r="H67" s="43"/>
      <c r="I67" s="8"/>
      <c r="Y67" s="8"/>
      <c r="Z67" s="8"/>
      <c r="AA67" s="8"/>
      <c r="AB67" s="8"/>
      <c r="AC67" s="8"/>
      <c r="AD67" s="8"/>
    </row>
    <row r="68" spans="1:30" ht="14.4">
      <c r="A68" s="58"/>
      <c r="B68" s="69">
        <v>38</v>
      </c>
      <c r="C68" s="43" t="s">
        <v>266</v>
      </c>
      <c r="D68" s="69">
        <v>9.1378394590076496E-3</v>
      </c>
      <c r="E68" s="43">
        <f t="shared" si="4"/>
        <v>0.14444063520061762</v>
      </c>
      <c r="F68" s="71">
        <f t="shared" si="5"/>
        <v>14.444063520061762</v>
      </c>
      <c r="G68" s="84">
        <f t="shared" si="6"/>
        <v>147.76276981023182</v>
      </c>
      <c r="H68" s="43"/>
      <c r="I68" s="8"/>
      <c r="Y68" s="8"/>
      <c r="Z68" s="8"/>
      <c r="AA68" s="8"/>
      <c r="AB68" s="8"/>
      <c r="AC68" s="8"/>
      <c r="AD68" s="8"/>
    </row>
    <row r="69" spans="1:30" ht="14.4">
      <c r="A69" s="58"/>
      <c r="B69" s="69">
        <v>39</v>
      </c>
      <c r="C69" s="43" t="s">
        <v>267</v>
      </c>
      <c r="D69" s="69">
        <v>9.7936938370813895E-3</v>
      </c>
      <c r="E69" s="43">
        <f t="shared" si="4"/>
        <v>0.14575686881399677</v>
      </c>
      <c r="F69" s="71">
        <f t="shared" si="5"/>
        <v>14.575686881399678</v>
      </c>
      <c r="G69" s="84">
        <f t="shared" si="6"/>
        <v>149.10927679671869</v>
      </c>
      <c r="H69" s="43"/>
      <c r="I69" s="8"/>
      <c r="Y69" s="8"/>
      <c r="Z69" s="8"/>
      <c r="AA69" s="8"/>
      <c r="AB69" s="8"/>
      <c r="AC69" s="8"/>
      <c r="AD69" s="8"/>
    </row>
    <row r="70" spans="1:30" ht="14.4">
      <c r="A70" s="58"/>
      <c r="B70" s="69">
        <v>40</v>
      </c>
      <c r="C70" s="43" t="s">
        <v>268</v>
      </c>
      <c r="D70" s="69">
        <v>1.0496621154789E-2</v>
      </c>
      <c r="E70" s="43">
        <f t="shared" si="4"/>
        <v>0.14715786641514247</v>
      </c>
      <c r="F70" s="71">
        <f t="shared" si="5"/>
        <v>14.715786641514248</v>
      </c>
      <c r="G70" s="84">
        <f t="shared" si="6"/>
        <v>150.54249734269075</v>
      </c>
      <c r="H70" s="43"/>
      <c r="I70" s="8"/>
      <c r="Y70" s="8"/>
      <c r="Z70" s="8"/>
      <c r="AA70" s="8"/>
      <c r="AB70" s="8"/>
      <c r="AC70" s="8"/>
      <c r="AD70" s="8"/>
    </row>
    <row r="71" spans="1:30" ht="14.4">
      <c r="A71" s="58"/>
      <c r="B71" s="69">
        <v>41</v>
      </c>
      <c r="C71" s="43" t="s">
        <v>269</v>
      </c>
      <c r="D71" s="69">
        <v>1.125E-2</v>
      </c>
      <c r="E71" s="43">
        <f t="shared" si="4"/>
        <v>0.14864842627837491</v>
      </c>
      <c r="F71" s="71">
        <f t="shared" si="5"/>
        <v>14.86484262783749</v>
      </c>
      <c r="G71" s="84">
        <f t="shared" si="6"/>
        <v>152.06734008277752</v>
      </c>
      <c r="H71" s="43"/>
      <c r="I71" s="8"/>
      <c r="Y71" s="8"/>
      <c r="Z71" s="8"/>
      <c r="AA71" s="8"/>
      <c r="AB71" s="8"/>
      <c r="AC71" s="8"/>
      <c r="AD71" s="8"/>
    </row>
    <row r="72" spans="1:30" ht="14.4">
      <c r="A72" s="58"/>
      <c r="B72" s="69">
        <v>42</v>
      </c>
      <c r="C72" s="43" t="s">
        <v>270</v>
      </c>
      <c r="D72" s="69">
        <v>1.2057451453533201E-2</v>
      </c>
      <c r="E72" s="43">
        <f t="shared" si="4"/>
        <v>0.15023353214903071</v>
      </c>
      <c r="F72" s="71">
        <f t="shared" si="5"/>
        <v>15.023353214903072</v>
      </c>
      <c r="G72" s="84">
        <f t="shared" si="6"/>
        <v>153.68890338845841</v>
      </c>
      <c r="H72" s="43"/>
      <c r="I72" s="8"/>
      <c r="Y72" s="8"/>
      <c r="Z72" s="8"/>
      <c r="AA72" s="8"/>
      <c r="AB72" s="8"/>
      <c r="AC72" s="8"/>
      <c r="AD72" s="8"/>
    </row>
    <row r="73" spans="1:30" ht="14.4">
      <c r="A73" s="58"/>
      <c r="B73" s="69">
        <v>43</v>
      </c>
      <c r="C73" s="43" t="s">
        <v>271</v>
      </c>
      <c r="D73" s="69">
        <v>1.2922856493716601E-2</v>
      </c>
      <c r="E73" s="43">
        <f t="shared" si="4"/>
        <v>0.15191834918810299</v>
      </c>
      <c r="F73" s="71">
        <f t="shared" si="5"/>
        <v>15.191834918810299</v>
      </c>
      <c r="G73" s="84">
        <f t="shared" si="6"/>
        <v>155.41247121942936</v>
      </c>
      <c r="H73" s="43"/>
      <c r="I73" s="8"/>
      <c r="Y73" s="8"/>
      <c r="Z73" s="8"/>
      <c r="AA73" s="8"/>
      <c r="AB73" s="8"/>
      <c r="AC73" s="8"/>
      <c r="AD73" s="8"/>
    </row>
    <row r="74" spans="1:30" ht="14.4">
      <c r="A74" s="58"/>
      <c r="B74" s="69">
        <v>44</v>
      </c>
      <c r="C74" s="43" t="s">
        <v>272</v>
      </c>
      <c r="D74" s="69">
        <v>1.3850374650130301E-2</v>
      </c>
      <c r="E74" s="43">
        <f t="shared" si="4"/>
        <v>0.15370821817180064</v>
      </c>
      <c r="F74" s="71">
        <f t="shared" si="5"/>
        <v>15.370821817180063</v>
      </c>
      <c r="G74" s="84">
        <f t="shared" si="6"/>
        <v>157.24350718975205</v>
      </c>
      <c r="H74" s="43"/>
      <c r="I74" s="8"/>
      <c r="Y74" s="8"/>
      <c r="Z74" s="8"/>
      <c r="AA74" s="8"/>
      <c r="AB74" s="8"/>
      <c r="AC74" s="8"/>
      <c r="AD74" s="8"/>
    </row>
    <row r="75" spans="1:30" ht="14.4">
      <c r="A75" s="58"/>
      <c r="B75" s="69">
        <v>45</v>
      </c>
      <c r="C75" s="43" t="s">
        <v>273</v>
      </c>
      <c r="D75" s="69">
        <v>1.4844463996195E-2</v>
      </c>
      <c r="E75" s="43">
        <f t="shared" si="4"/>
        <v>0.1556086477843335</v>
      </c>
      <c r="F75" s="71">
        <f t="shared" si="5"/>
        <v>15.56086477843335</v>
      </c>
      <c r="G75" s="84">
        <f t="shared" si="6"/>
        <v>159.18764668337317</v>
      </c>
      <c r="H75" s="43"/>
      <c r="I75" s="8"/>
      <c r="Y75" s="8"/>
      <c r="Z75" s="8"/>
      <c r="AA75" s="8"/>
      <c r="AB75" s="8"/>
      <c r="AC75" s="8"/>
      <c r="AD75" s="8"/>
    </row>
    <row r="76" spans="1:30" ht="14.4">
      <c r="A76" s="58"/>
      <c r="B76" s="69">
        <v>46</v>
      </c>
      <c r="C76" s="43" t="s">
        <v>274</v>
      </c>
      <c r="D76" s="69">
        <v>1.5909902576697301E-2</v>
      </c>
      <c r="E76" s="43">
        <f t="shared" si="4"/>
        <v>0.15762530484777054</v>
      </c>
      <c r="F76" s="71">
        <f t="shared" si="5"/>
        <v>15.762530484777054</v>
      </c>
      <c r="G76" s="84">
        <f t="shared" si="6"/>
        <v>161.25068685926925</v>
      </c>
      <c r="H76" s="43"/>
      <c r="I76" s="8"/>
      <c r="Y76" s="8"/>
      <c r="Z76" s="8"/>
      <c r="AA76" s="8"/>
      <c r="AB76" s="8"/>
      <c r="AC76" s="8"/>
      <c r="AD76" s="8"/>
    </row>
    <row r="77" spans="1:30" ht="14.4">
      <c r="A77" s="58"/>
      <c r="B77" s="69">
        <v>47</v>
      </c>
      <c r="C77" s="43" t="s">
        <v>275</v>
      </c>
      <c r="D77" s="69">
        <v>1.7051811373241899E-2</v>
      </c>
      <c r="E77" s="43">
        <f t="shared" si="4"/>
        <v>0.15976400234263316</v>
      </c>
      <c r="F77" s="71">
        <f t="shared" si="5"/>
        <v>15.976400234263316</v>
      </c>
      <c r="G77" s="84">
        <f t="shared" si="6"/>
        <v>163.43857439651373</v>
      </c>
      <c r="H77" s="43"/>
      <c r="I77" s="8"/>
      <c r="Y77" s="8"/>
      <c r="Z77" s="8"/>
      <c r="AA77" s="8"/>
      <c r="AB77" s="8"/>
      <c r="AC77" s="8"/>
      <c r="AD77" s="8"/>
    </row>
    <row r="78" spans="1:30" ht="14.4">
      <c r="A78" s="58"/>
      <c r="B78" s="69">
        <v>48</v>
      </c>
      <c r="C78" s="43" t="s">
        <v>276</v>
      </c>
      <c r="D78" s="69">
        <v>1.8275678918015299E-2</v>
      </c>
      <c r="E78" s="43">
        <f t="shared" si="4"/>
        <v>0.1620306850875175</v>
      </c>
      <c r="F78" s="71">
        <f t="shared" si="5"/>
        <v>16.203068508751748</v>
      </c>
      <c r="G78" s="84">
        <f t="shared" si="6"/>
        <v>165.75739084453039</v>
      </c>
      <c r="H78" s="43"/>
      <c r="I78" s="8"/>
      <c r="Y78" s="8"/>
      <c r="Z78" s="8"/>
      <c r="AA78" s="8"/>
      <c r="AB78" s="8"/>
      <c r="AC78" s="8"/>
      <c r="AD78" s="8"/>
    </row>
    <row r="79" spans="1:30" ht="14.4">
      <c r="A79" s="58"/>
      <c r="B79" s="69">
        <v>49</v>
      </c>
      <c r="C79" s="43" t="s">
        <v>277</v>
      </c>
      <c r="D79" s="69">
        <v>1.9587387674162699E-2</v>
      </c>
      <c r="E79" s="43">
        <f t="shared" si="4"/>
        <v>0.16443141296595473</v>
      </c>
      <c r="F79" s="71">
        <f t="shared" si="5"/>
        <v>16.443141296595474</v>
      </c>
      <c r="G79" s="84">
        <f t="shared" si="6"/>
        <v>168.21333546417168</v>
      </c>
      <c r="H79" s="43"/>
      <c r="I79" s="8"/>
      <c r="Y79" s="8"/>
      <c r="Z79" s="8"/>
      <c r="AA79" s="8"/>
      <c r="AB79" s="8"/>
      <c r="AC79" s="8"/>
      <c r="AD79" s="8"/>
    </row>
    <row r="80" spans="1:30" ht="14.4">
      <c r="A80" s="58"/>
      <c r="B80" s="69">
        <v>50</v>
      </c>
      <c r="C80" s="43" t="s">
        <v>278</v>
      </c>
      <c r="D80" s="69">
        <v>2.0993242309578102E-2</v>
      </c>
      <c r="E80" s="43">
        <f t="shared" si="4"/>
        <v>0.16697234161438088</v>
      </c>
      <c r="F80" s="71">
        <f t="shared" si="5"/>
        <v>16.697234161438086</v>
      </c>
      <c r="G80" s="84">
        <f t="shared" si="6"/>
        <v>170.81270547151163</v>
      </c>
      <c r="H80" s="43"/>
      <c r="I80" s="8"/>
      <c r="Y80" s="8"/>
      <c r="Z80" s="8"/>
      <c r="AA80" s="8"/>
      <c r="AB80" s="8"/>
      <c r="AC80" s="8"/>
      <c r="AD80" s="8"/>
    </row>
    <row r="81" spans="1:30" ht="14.4">
      <c r="A81" s="58"/>
      <c r="B81" s="69">
        <v>51</v>
      </c>
      <c r="C81" s="43" t="s">
        <v>279</v>
      </c>
      <c r="D81" s="69">
        <v>2.2499999999999999E-2</v>
      </c>
      <c r="E81" s="43">
        <f t="shared" si="4"/>
        <v>0.16965970051671303</v>
      </c>
      <c r="F81" s="71">
        <f t="shared" si="5"/>
        <v>16.965970051671302</v>
      </c>
      <c r="G81" s="84">
        <f t="shared" si="6"/>
        <v>173.56187362859743</v>
      </c>
      <c r="H81" s="43"/>
      <c r="I81" s="8"/>
      <c r="Y81" s="8"/>
      <c r="Z81" s="8"/>
      <c r="AA81" s="8"/>
      <c r="AB81" s="8"/>
      <c r="AC81" s="8"/>
      <c r="AD81" s="8"/>
    </row>
    <row r="82" spans="1:30" ht="14.4">
      <c r="A82" s="58"/>
      <c r="B82" s="69">
        <v>52</v>
      </c>
      <c r="C82" s="43" t="s">
        <v>280</v>
      </c>
      <c r="D82" s="69">
        <v>2.4114902907066499E-2</v>
      </c>
      <c r="E82" s="43">
        <f t="shared" si="4"/>
        <v>0.17249976848880796</v>
      </c>
      <c r="F82" s="71">
        <f t="shared" si="5"/>
        <v>17.249976848880795</v>
      </c>
      <c r="G82" s="84">
        <f t="shared" si="6"/>
        <v>176.46726316405054</v>
      </c>
      <c r="H82" s="43"/>
      <c r="I82" s="8"/>
      <c r="Y82" s="8"/>
      <c r="Z82" s="8"/>
      <c r="AA82" s="8"/>
      <c r="AB82" s="8"/>
      <c r="AC82" s="8"/>
      <c r="AD82" s="8"/>
    </row>
    <row r="83" spans="1:30" ht="14.4">
      <c r="A83" s="58"/>
      <c r="B83" s="69">
        <v>53</v>
      </c>
      <c r="C83" s="43" t="s">
        <v>281</v>
      </c>
      <c r="D83" s="69">
        <v>2.5845712987433201E-2</v>
      </c>
      <c r="E83" s="43">
        <f t="shared" si="4"/>
        <v>0.17549884657986162</v>
      </c>
      <c r="F83" s="71">
        <f t="shared" si="5"/>
        <v>17.549884657986162</v>
      </c>
      <c r="G83" s="84">
        <f t="shared" si="6"/>
        <v>179.53532005119843</v>
      </c>
      <c r="H83" s="43"/>
      <c r="I83" s="8"/>
      <c r="Y83" s="8"/>
      <c r="Z83" s="8"/>
      <c r="AA83" s="8"/>
      <c r="AB83" s="8"/>
      <c r="AC83" s="8"/>
      <c r="AD83" s="8"/>
    </row>
    <row r="84" spans="1:30" ht="14.4">
      <c r="A84" s="58"/>
      <c r="B84" s="69">
        <v>54</v>
      </c>
      <c r="C84" s="43" t="s">
        <v>282</v>
      </c>
      <c r="D84" s="69">
        <v>2.7700749300260601E-2</v>
      </c>
      <c r="E84" s="43">
        <f t="shared" si="4"/>
        <v>0.17866322846729313</v>
      </c>
      <c r="F84" s="71">
        <f t="shared" si="5"/>
        <v>17.866322846729314</v>
      </c>
      <c r="G84" s="84">
        <f t="shared" si="6"/>
        <v>182.77248272204088</v>
      </c>
      <c r="H84" s="43"/>
      <c r="I84" s="8"/>
      <c r="Y84" s="8"/>
      <c r="Z84" s="8"/>
      <c r="AA84" s="8"/>
      <c r="AB84" s="8"/>
      <c r="AC84" s="8"/>
      <c r="AD84" s="8"/>
    </row>
    <row r="85" spans="1:30" ht="14.4">
      <c r="A85" s="58"/>
      <c r="B85" s="69">
        <v>55</v>
      </c>
      <c r="C85" s="43" t="s">
        <v>283</v>
      </c>
      <c r="D85" s="69">
        <v>2.9688927992390101E-2</v>
      </c>
      <c r="E85" s="43">
        <f t="shared" si="4"/>
        <v>0.18199916847622388</v>
      </c>
      <c r="F85" s="71">
        <f t="shared" si="5"/>
        <v>18.19991684762239</v>
      </c>
      <c r="G85" s="84">
        <f t="shared" si="6"/>
        <v>186.18514935117705</v>
      </c>
      <c r="H85" s="43"/>
      <c r="I85" s="8"/>
      <c r="J85" s="8"/>
      <c r="Y85" s="8"/>
      <c r="Z85" s="8"/>
      <c r="AA85" s="8"/>
      <c r="AB85" s="8"/>
      <c r="AC85" s="8"/>
      <c r="AD85" s="8"/>
    </row>
    <row r="86" spans="1:30" ht="14.4">
      <c r="A86" s="58"/>
      <c r="B86" s="69">
        <v>56</v>
      </c>
      <c r="C86" s="43" t="s">
        <v>284</v>
      </c>
      <c r="D86" s="69">
        <v>3.1819805153394602E-2</v>
      </c>
      <c r="E86" s="43">
        <f t="shared" si="4"/>
        <v>0.18551284741336457</v>
      </c>
      <c r="F86" s="71">
        <f t="shared" si="5"/>
        <v>18.551284741336456</v>
      </c>
      <c r="G86" s="84">
        <f t="shared" si="6"/>
        <v>189.77964290387195</v>
      </c>
      <c r="H86" s="43"/>
      <c r="I86" s="8"/>
      <c r="J86" s="8"/>
      <c r="Y86" s="8"/>
      <c r="Z86" s="8"/>
      <c r="AA86" s="8"/>
      <c r="AB86" s="8"/>
      <c r="AC86" s="8"/>
      <c r="AD86" s="8"/>
    </row>
    <row r="87" spans="1:30" ht="14.4">
      <c r="A87" s="58"/>
      <c r="B87" s="69">
        <v>57</v>
      </c>
      <c r="C87" s="43" t="s">
        <v>285</v>
      </c>
      <c r="D87" s="69">
        <v>3.4103622746483903E-2</v>
      </c>
      <c r="E87" s="43">
        <f t="shared" si="4"/>
        <v>0.18921033646672755</v>
      </c>
      <c r="F87" s="71">
        <f t="shared" si="5"/>
        <v>18.921033646672754</v>
      </c>
      <c r="G87" s="84">
        <f t="shared" si="6"/>
        <v>193.5621742054623</v>
      </c>
      <c r="H87" s="43"/>
      <c r="I87" s="8"/>
      <c r="J87" s="8"/>
      <c r="Y87" s="8"/>
      <c r="Z87" s="8"/>
      <c r="AA87" s="8"/>
      <c r="AB87" s="8"/>
      <c r="AC87" s="8"/>
      <c r="AD87" s="8"/>
    </row>
    <row r="88" spans="1:30" ht="14.4">
      <c r="A88" s="58"/>
      <c r="B88" s="69">
        <v>58</v>
      </c>
      <c r="C88" s="43" t="s">
        <v>286</v>
      </c>
      <c r="D88" s="69">
        <v>3.6551357836030599E-2</v>
      </c>
      <c r="E88" s="43">
        <f t="shared" si="4"/>
        <v>0.19309755948551183</v>
      </c>
      <c r="F88" s="71">
        <f t="shared" si="5"/>
        <v>19.309755948551182</v>
      </c>
      <c r="G88" s="84">
        <f t="shared" si="6"/>
        <v>197.53880335367859</v>
      </c>
      <c r="H88" s="43"/>
      <c r="I88" s="8"/>
      <c r="J88" s="8"/>
      <c r="Y88" s="8"/>
      <c r="Z88" s="8"/>
      <c r="AA88" s="8"/>
      <c r="AB88" s="8"/>
      <c r="AC88" s="8"/>
      <c r="AD88" s="8"/>
    </row>
    <row r="89" spans="1:30" ht="14.4">
      <c r="A89" s="58"/>
      <c r="B89" s="69">
        <v>59</v>
      </c>
      <c r="C89" s="43" t="s">
        <v>287</v>
      </c>
      <c r="D89" s="69">
        <v>3.9174775348325502E-2</v>
      </c>
      <c r="E89" s="43">
        <f t="shared" si="4"/>
        <v>0.19718025401688288</v>
      </c>
      <c r="F89" s="71">
        <f t="shared" si="5"/>
        <v>19.718025401688287</v>
      </c>
      <c r="G89" s="84">
        <f t="shared" si="6"/>
        <v>201.7153998592712</v>
      </c>
      <c r="H89" s="43"/>
      <c r="I89" s="8"/>
      <c r="J89" s="8"/>
      <c r="Y89" s="8"/>
      <c r="Z89" s="8"/>
      <c r="AA89" s="8"/>
      <c r="AB89" s="8"/>
      <c r="AC89" s="8"/>
      <c r="AD89" s="8"/>
    </row>
    <row r="90" spans="1:30" ht="14.4">
      <c r="A90" s="58"/>
      <c r="B90" s="69">
        <v>60</v>
      </c>
      <c r="C90" s="43" t="s">
        <v>288</v>
      </c>
      <c r="D90" s="69">
        <v>4.19864846191563E-2</v>
      </c>
      <c r="E90" s="43">
        <f t="shared" si="4"/>
        <v>0.2014639315360737</v>
      </c>
      <c r="F90" s="71">
        <f t="shared" si="5"/>
        <v>20.14639315360737</v>
      </c>
      <c r="G90" s="84">
        <f t="shared" si="6"/>
        <v>206.0976019614034</v>
      </c>
      <c r="H90" s="43"/>
      <c r="I90" s="8"/>
      <c r="J90" s="8"/>
      <c r="Y90" s="8"/>
      <c r="Z90" s="8"/>
      <c r="AA90" s="8"/>
      <c r="AB90" s="8"/>
      <c r="AC90" s="8"/>
      <c r="AD90" s="8"/>
    </row>
    <row r="91" spans="1:30" ht="14.4">
      <c r="A91" s="58"/>
      <c r="B91" s="69">
        <v>61</v>
      </c>
      <c r="C91" s="43" t="s">
        <v>289</v>
      </c>
      <c r="D91" s="69">
        <v>4.4999999999999998E-2</v>
      </c>
      <c r="E91" s="43">
        <f t="shared" si="4"/>
        <v>0.20595383736092604</v>
      </c>
      <c r="F91" s="71">
        <f t="shared" si="5"/>
        <v>20.595383736092604</v>
      </c>
      <c r="G91" s="84">
        <f t="shared" si="6"/>
        <v>210.69077562022733</v>
      </c>
      <c r="H91" s="43"/>
      <c r="I91" s="8"/>
      <c r="J91" s="8"/>
      <c r="Y91" s="8"/>
      <c r="Z91" s="8"/>
      <c r="AA91" s="8"/>
      <c r="AB91" s="8"/>
      <c r="AC91" s="8"/>
      <c r="AD91" s="8"/>
    </row>
    <row r="92" spans="1:30" ht="14.4">
      <c r="A92" s="58"/>
      <c r="B92" s="69">
        <v>62</v>
      </c>
      <c r="C92" s="43" t="s">
        <v>290</v>
      </c>
      <c r="D92" s="69">
        <v>4.8229805814133102E-2</v>
      </c>
      <c r="E92" s="43">
        <f t="shared" si="4"/>
        <v>0.21065491078928927</v>
      </c>
      <c r="F92" s="71">
        <f t="shared" si="5"/>
        <v>21.065491078928929</v>
      </c>
      <c r="G92" s="84">
        <f t="shared" si="6"/>
        <v>215.49997373744293</v>
      </c>
      <c r="H92" s="43"/>
      <c r="I92" s="8"/>
      <c r="J92" s="8"/>
      <c r="Y92" s="8"/>
      <c r="Z92" s="8"/>
      <c r="AA92" s="8"/>
      <c r="AB92" s="8"/>
      <c r="AC92" s="8"/>
      <c r="AD92" s="8"/>
    </row>
    <row r="93" spans="1:30" ht="14.4">
      <c r="A93" s="58"/>
      <c r="B93" s="69">
        <v>63</v>
      </c>
      <c r="C93" s="43" t="s">
        <v>291</v>
      </c>
      <c r="D93" s="69">
        <v>5.1691425974866499E-2</v>
      </c>
      <c r="E93" s="43">
        <f t="shared" si="4"/>
        <v>0.21557174603515011</v>
      </c>
      <c r="F93" s="71">
        <f t="shared" si="5"/>
        <v>21.557174603515012</v>
      </c>
      <c r="G93" s="84">
        <f t="shared" si="6"/>
        <v>220.52989619395856</v>
      </c>
      <c r="H93" s="43"/>
      <c r="I93" s="8"/>
      <c r="J93" s="8"/>
      <c r="Y93" s="8"/>
      <c r="Z93" s="8"/>
      <c r="AA93" s="8"/>
      <c r="AB93" s="8"/>
      <c r="AC93" s="8"/>
      <c r="AD93" s="8"/>
    </row>
    <row r="94" spans="1:30" ht="14.4">
      <c r="A94" s="58"/>
      <c r="B94" s="69">
        <v>64</v>
      </c>
      <c r="C94" s="43" t="s">
        <v>292</v>
      </c>
      <c r="D94" s="69">
        <v>5.5401498600521203E-2</v>
      </c>
      <c r="E94" s="43">
        <f t="shared" si="4"/>
        <v>0.2207085545647488</v>
      </c>
      <c r="F94" s="71">
        <f t="shared" si="5"/>
        <v>22.070855456474881</v>
      </c>
      <c r="G94" s="84">
        <f t="shared" si="6"/>
        <v>225.78485131973804</v>
      </c>
      <c r="H94" s="43"/>
      <c r="I94" s="8"/>
      <c r="J94" s="8"/>
      <c r="Y94" s="8"/>
      <c r="Z94" s="8"/>
      <c r="AA94" s="8"/>
      <c r="AB94" s="8"/>
      <c r="AC94" s="8"/>
      <c r="AD94" s="8"/>
    </row>
    <row r="95" spans="1:30" ht="14.4">
      <c r="A95" s="58"/>
      <c r="B95" s="69">
        <v>65</v>
      </c>
      <c r="C95" s="43" t="s">
        <v>293</v>
      </c>
      <c r="D95" s="69">
        <v>5.9377855984780202E-2</v>
      </c>
      <c r="E95" s="43">
        <f t="shared" si="4"/>
        <v>0.22606912944524163</v>
      </c>
      <c r="F95" s="71">
        <f t="shared" si="5"/>
        <v>22.606912944524161</v>
      </c>
      <c r="G95" s="84">
        <f t="shared" si="6"/>
        <v>231.26871942248218</v>
      </c>
      <c r="H95" s="43"/>
      <c r="I95" s="8"/>
      <c r="J95" s="8"/>
      <c r="Y95" s="8"/>
      <c r="Z95" s="8"/>
      <c r="AA95" s="8"/>
      <c r="AB95" s="8"/>
      <c r="AC95" s="8"/>
      <c r="AD95" s="8"/>
    </row>
    <row r="96" spans="1:30" ht="14.4">
      <c r="A96" s="58"/>
      <c r="B96" s="69">
        <v>66</v>
      </c>
      <c r="C96" s="43" t="s">
        <v>294</v>
      </c>
      <c r="D96" s="69">
        <v>6.3639610306789204E-2</v>
      </c>
      <c r="E96" s="43">
        <f t="shared" si="4"/>
        <v>0.23165681231410964</v>
      </c>
      <c r="F96" s="71">
        <f t="shared" si="5"/>
        <v>23.165681231410964</v>
      </c>
      <c r="G96" s="84">
        <f t="shared" si="6"/>
        <v>236.98491899733418</v>
      </c>
      <c r="H96" s="43"/>
      <c r="I96" s="8"/>
      <c r="J96" s="8"/>
      <c r="Y96" s="8"/>
      <c r="Z96" s="8"/>
      <c r="AA96" s="8"/>
      <c r="AB96" s="8"/>
      <c r="AC96" s="8"/>
      <c r="AD96" s="8"/>
    </row>
    <row r="97" spans="1:30" ht="14.4">
      <c r="A97" s="58"/>
      <c r="B97" s="69">
        <v>67</v>
      </c>
      <c r="C97" s="43" t="s">
        <v>295</v>
      </c>
      <c r="D97" s="69">
        <v>6.8207245492967902E-2</v>
      </c>
      <c r="E97" s="43">
        <f t="shared" si="4"/>
        <v>0.23747446355646346</v>
      </c>
      <c r="F97" s="71">
        <f t="shared" si="5"/>
        <v>23.747446355646346</v>
      </c>
      <c r="G97" s="84">
        <f t="shared" si="6"/>
        <v>242.93637621826213</v>
      </c>
      <c r="H97" s="43"/>
      <c r="I97" s="8"/>
      <c r="J97" s="8"/>
      <c r="Y97" s="8"/>
      <c r="Z97" s="8"/>
      <c r="AA97" s="8"/>
      <c r="AB97" s="8"/>
      <c r="AC97" s="8"/>
      <c r="AD97" s="8"/>
    </row>
    <row r="98" spans="1:30" ht="14.4">
      <c r="A98" s="58"/>
      <c r="B98" s="69">
        <v>68</v>
      </c>
      <c r="C98" s="43" t="s">
        <v>296</v>
      </c>
      <c r="D98" s="69">
        <v>7.31027156720611E-2</v>
      </c>
      <c r="E98" s="43">
        <f t="shared" si="4"/>
        <v>0.24352443623924713</v>
      </c>
      <c r="F98" s="71">
        <f t="shared" si="5"/>
        <v>24.352443623924714</v>
      </c>
      <c r="G98" s="84">
        <f t="shared" si="6"/>
        <v>249.12549827274981</v>
      </c>
      <c r="H98" s="43"/>
      <c r="I98" s="8"/>
      <c r="J98" s="8"/>
      <c r="Y98" s="8"/>
      <c r="Z98" s="8"/>
      <c r="AA98" s="8"/>
      <c r="AB98" s="8"/>
      <c r="AC98" s="8"/>
      <c r="AD98" s="8"/>
    </row>
    <row r="99" spans="1:30" ht="14.4">
      <c r="A99" s="58"/>
      <c r="B99" s="69">
        <v>69</v>
      </c>
      <c r="C99" s="43" t="s">
        <v>297</v>
      </c>
      <c r="D99" s="69">
        <v>7.8349550696651102E-2</v>
      </c>
      <c r="E99" s="43">
        <f t="shared" si="4"/>
        <v>0.24980855429642643</v>
      </c>
      <c r="F99" s="71">
        <f t="shared" si="5"/>
        <v>24.980855429642641</v>
      </c>
      <c r="G99" s="84">
        <f t="shared" si="6"/>
        <v>255.55415104524423</v>
      </c>
      <c r="H99" s="43"/>
      <c r="I99" s="8"/>
      <c r="J99" s="8"/>
      <c r="Y99" s="8"/>
      <c r="Z99" s="8"/>
      <c r="AA99" s="8"/>
      <c r="AB99" s="8"/>
      <c r="AC99" s="8"/>
      <c r="AD99" s="8"/>
    </row>
    <row r="100" spans="1:30" ht="14.4">
      <c r="A100" s="58"/>
      <c r="B100" s="69">
        <v>70</v>
      </c>
      <c r="C100" s="43" t="s">
        <v>298</v>
      </c>
      <c r="D100" s="69">
        <v>8.39729692383126E-2</v>
      </c>
      <c r="E100" s="43">
        <f t="shared" si="4"/>
        <v>0.25632809538862666</v>
      </c>
      <c r="F100" s="71">
        <f t="shared" si="5"/>
        <v>25.632809538862666</v>
      </c>
      <c r="G100" s="84">
        <f t="shared" si="6"/>
        <v>262.22364158256505</v>
      </c>
      <c r="H100" s="43"/>
      <c r="I100" s="8"/>
      <c r="J100" s="8"/>
      <c r="Y100" s="8"/>
      <c r="Z100" s="8"/>
      <c r="AA100" s="8"/>
      <c r="AB100" s="8"/>
      <c r="AC100" s="8"/>
      <c r="AD100" s="8"/>
    </row>
    <row r="101" spans="1:30" ht="14.4">
      <c r="A101" s="58"/>
      <c r="B101" s="69">
        <v>71</v>
      </c>
      <c r="C101" s="43" t="s">
        <v>299</v>
      </c>
      <c r="D101" s="69">
        <v>0.09</v>
      </c>
      <c r="E101" s="43">
        <f t="shared" si="4"/>
        <v>0.26308377877619327</v>
      </c>
      <c r="F101" s="71">
        <f t="shared" si="5"/>
        <v>26.308377877619328</v>
      </c>
      <c r="G101" s="84">
        <f t="shared" si="6"/>
        <v>269.1347056880457</v>
      </c>
      <c r="H101" s="43"/>
      <c r="I101" s="8"/>
      <c r="J101" s="8"/>
      <c r="Y101" s="8"/>
      <c r="Z101" s="8"/>
      <c r="AA101" s="8"/>
      <c r="AB101" s="8"/>
      <c r="AC101" s="8"/>
      <c r="AD101" s="8"/>
    </row>
    <row r="102" spans="1:30" ht="14.4">
      <c r="A102" s="58"/>
      <c r="B102" s="69">
        <v>72</v>
      </c>
      <c r="C102" s="43" t="s">
        <v>300</v>
      </c>
      <c r="D102" s="69">
        <v>9.6459611628266301E-2</v>
      </c>
      <c r="E102" s="43">
        <f t="shared" si="4"/>
        <v>0.27007575844876741</v>
      </c>
      <c r="F102" s="71">
        <f t="shared" si="5"/>
        <v>27.00757584487674</v>
      </c>
      <c r="G102" s="84">
        <f t="shared" si="6"/>
        <v>276.28750089308909</v>
      </c>
      <c r="H102" s="43"/>
      <c r="I102" s="8"/>
      <c r="J102" s="8"/>
      <c r="Y102" s="8"/>
      <c r="Z102" s="8"/>
      <c r="AA102" s="8"/>
      <c r="AB102" s="8"/>
      <c r="AC102" s="8"/>
      <c r="AD102" s="8"/>
    </row>
    <row r="103" spans="1:30" ht="14.4">
      <c r="A103" s="58"/>
      <c r="B103" s="69">
        <v>73</v>
      </c>
      <c r="C103" s="43" t="s">
        <v>301</v>
      </c>
      <c r="D103" s="69">
        <v>0.103382851949733</v>
      </c>
      <c r="E103" s="43">
        <f t="shared" si="4"/>
        <v>0.2773036216502891</v>
      </c>
      <c r="F103" s="71">
        <f t="shared" si="5"/>
        <v>27.730362165028911</v>
      </c>
      <c r="G103" s="84">
        <f t="shared" si="6"/>
        <v>283.68160494824576</v>
      </c>
      <c r="H103" s="43"/>
      <c r="I103" s="8"/>
      <c r="J103" s="8"/>
      <c r="Y103" s="8"/>
      <c r="Z103" s="8"/>
      <c r="AA103" s="8"/>
      <c r="AB103" s="8"/>
      <c r="AC103" s="8"/>
      <c r="AD103" s="8"/>
    </row>
    <row r="104" spans="1:30" ht="14.4">
      <c r="A104" s="58"/>
      <c r="B104" s="69">
        <v>74</v>
      </c>
      <c r="C104" s="43" t="s">
        <v>302</v>
      </c>
      <c r="D104" s="69">
        <v>0.110802997201042</v>
      </c>
      <c r="E104" s="43">
        <f t="shared" si="4"/>
        <v>0.28476639282936128</v>
      </c>
      <c r="F104" s="71">
        <f t="shared" si="5"/>
        <v>28.476639282936127</v>
      </c>
      <c r="G104" s="84">
        <f t="shared" si="6"/>
        <v>291.31601986443661</v>
      </c>
      <c r="H104" s="43"/>
      <c r="I104" s="8"/>
      <c r="J104" s="8"/>
      <c r="Y104" s="8"/>
      <c r="Z104" s="8"/>
      <c r="AA104" s="8"/>
      <c r="AB104" s="8"/>
      <c r="AC104" s="8"/>
      <c r="AD104" s="8"/>
    </row>
    <row r="105" spans="1:30" ht="14.4">
      <c r="A105" s="58"/>
      <c r="B105" s="69">
        <v>75</v>
      </c>
      <c r="C105" s="43" t="s">
        <v>303</v>
      </c>
      <c r="D105" s="69">
        <v>0.11875571196956</v>
      </c>
      <c r="E105" s="43">
        <f t="shared" si="4"/>
        <v>0.29246254293489582</v>
      </c>
      <c r="F105" s="71">
        <f t="shared" si="5"/>
        <v>29.246254293489581</v>
      </c>
      <c r="G105" s="84">
        <f t="shared" si="6"/>
        <v>299.18918142239841</v>
      </c>
      <c r="H105" s="43"/>
      <c r="I105" s="8"/>
      <c r="J105" s="8"/>
      <c r="Y105" s="8"/>
      <c r="Z105" s="8"/>
      <c r="AA105" s="8"/>
      <c r="AB105" s="8"/>
      <c r="AC105" s="8"/>
      <c r="AD105" s="8"/>
    </row>
    <row r="106" spans="1:30" ht="14.4">
      <c r="A106" s="58"/>
      <c r="B106" s="69">
        <v>76</v>
      </c>
      <c r="C106" s="43" t="s">
        <v>304</v>
      </c>
      <c r="D106" s="69">
        <v>0.12727922061357799</v>
      </c>
      <c r="E106" s="43">
        <f t="shared" si="4"/>
        <v>0.30039000386971121</v>
      </c>
      <c r="F106" s="71">
        <f t="shared" si="5"/>
        <v>30.039000386971122</v>
      </c>
      <c r="G106" s="84">
        <f t="shared" si="6"/>
        <v>307.29897395871456</v>
      </c>
      <c r="H106" s="43"/>
      <c r="I106" s="8"/>
      <c r="J106" s="8"/>
      <c r="Y106" s="8"/>
      <c r="Z106" s="8"/>
      <c r="AA106" s="8"/>
      <c r="AB106" s="8"/>
      <c r="AC106" s="8"/>
      <c r="AD106" s="8"/>
    </row>
    <row r="107" spans="1:30" ht="14.4">
      <c r="A107" s="58"/>
      <c r="B107" s="69">
        <v>77</v>
      </c>
      <c r="C107" s="43" t="s">
        <v>305</v>
      </c>
      <c r="D107" s="69">
        <v>0.136414490985935</v>
      </c>
      <c r="E107" s="43">
        <f t="shared" si="4"/>
        <v>0.30854618781396492</v>
      </c>
      <c r="F107" s="71">
        <f t="shared" si="5"/>
        <v>30.854618781396493</v>
      </c>
      <c r="G107" s="84">
        <f t="shared" si="6"/>
        <v>315.64275013368609</v>
      </c>
      <c r="H107" s="43"/>
      <c r="I107" s="8"/>
      <c r="J107" s="8"/>
      <c r="Y107" s="8"/>
      <c r="Z107" s="8"/>
      <c r="AA107" s="8"/>
      <c r="AB107" s="8"/>
      <c r="AC107" s="8"/>
      <c r="AD107" s="8"/>
    </row>
    <row r="108" spans="1:30" ht="14.4">
      <c r="A108" s="58"/>
      <c r="B108" s="69">
        <v>78</v>
      </c>
      <c r="C108" s="43" t="s">
        <v>306</v>
      </c>
      <c r="D108" s="69">
        <v>0.14620543134412201</v>
      </c>
      <c r="E108" s="43">
        <f t="shared" si="4"/>
        <v>0.31692801103926266</v>
      </c>
      <c r="F108" s="71">
        <f t="shared" si="5"/>
        <v>31.692801103926264</v>
      </c>
      <c r="G108" s="84">
        <f t="shared" si="6"/>
        <v>324.21735529316572</v>
      </c>
      <c r="H108" s="43"/>
      <c r="I108" s="8"/>
      <c r="J108" s="8"/>
      <c r="Y108" s="8"/>
      <c r="Z108" s="8"/>
      <c r="AA108" s="8"/>
      <c r="AB108" s="8"/>
      <c r="AC108" s="8"/>
      <c r="AD108" s="8"/>
    </row>
    <row r="109" spans="1:30" ht="14.4">
      <c r="A109" s="58"/>
      <c r="B109" s="69">
        <v>79</v>
      </c>
      <c r="C109" s="43" t="s">
        <v>307</v>
      </c>
      <c r="D109" s="69">
        <v>0.15669910139330201</v>
      </c>
      <c r="E109" s="43">
        <f t="shared" si="4"/>
        <v>0.32553192175586509</v>
      </c>
      <c r="F109" s="71">
        <f t="shared" si="5"/>
        <v>32.55319217558651</v>
      </c>
      <c r="G109" s="84">
        <f t="shared" si="6"/>
        <v>333.01915595625002</v>
      </c>
      <c r="H109" s="43"/>
      <c r="I109" s="8"/>
      <c r="J109" s="8"/>
      <c r="Y109" s="8"/>
      <c r="Z109" s="8"/>
      <c r="AA109" s="8"/>
      <c r="AB109" s="8"/>
      <c r="AC109" s="8"/>
      <c r="AD109" s="8"/>
    </row>
    <row r="110" spans="1:30" ht="14.4">
      <c r="A110" s="58"/>
      <c r="B110" s="69">
        <v>80</v>
      </c>
      <c r="C110" s="43" t="s">
        <v>85</v>
      </c>
      <c r="D110" s="69">
        <v>0.16794593847662501</v>
      </c>
      <c r="E110" s="43">
        <f t="shared" si="4"/>
        <v>0.33435393147179404</v>
      </c>
      <c r="F110" s="71">
        <f t="shared" si="5"/>
        <v>33.435393147179404</v>
      </c>
      <c r="G110" s="84">
        <f t="shared" si="6"/>
        <v>342.04407189564529</v>
      </c>
      <c r="H110" s="43"/>
      <c r="I110" s="8"/>
      <c r="J110" s="8"/>
      <c r="Y110" s="8"/>
      <c r="Z110" s="8"/>
      <c r="AA110" s="8"/>
      <c r="AB110" s="8"/>
      <c r="AC110" s="8"/>
      <c r="AD110" s="8"/>
    </row>
    <row r="111" spans="1:30" ht="14.4">
      <c r="A111" s="58"/>
      <c r="B111" s="69">
        <v>81</v>
      </c>
      <c r="C111" s="43" t="s">
        <v>308</v>
      </c>
      <c r="D111" s="69">
        <v>0.18</v>
      </c>
      <c r="E111" s="43">
        <f t="shared" si="4"/>
        <v>0.3433896492952806</v>
      </c>
      <c r="F111" s="71">
        <f t="shared" si="5"/>
        <v>34.338964929528061</v>
      </c>
      <c r="G111" s="84">
        <f t="shared" si="6"/>
        <v>351.28761122907207</v>
      </c>
      <c r="H111" s="43"/>
      <c r="I111" s="8"/>
      <c r="J111" s="8"/>
      <c r="Y111" s="8"/>
      <c r="Z111" s="8"/>
      <c r="AA111" s="8"/>
      <c r="AB111" s="8"/>
      <c r="AC111" s="8"/>
      <c r="AD111" s="8"/>
    </row>
    <row r="112" spans="1:30" ht="14.4">
      <c r="A112" s="58"/>
      <c r="B112" s="69">
        <v>82</v>
      </c>
      <c r="C112" s="43" t="s">
        <v>309</v>
      </c>
      <c r="D112" s="69">
        <v>0.19291922325653199</v>
      </c>
      <c r="E112" s="43">
        <f t="shared" si="4"/>
        <v>0.3526343185816786</v>
      </c>
      <c r="F112" s="71">
        <f t="shared" si="5"/>
        <v>35.263431858167863</v>
      </c>
      <c r="G112" s="84">
        <f t="shared" si="6"/>
        <v>360.74490790905719</v>
      </c>
      <c r="H112" s="43"/>
      <c r="I112" s="8"/>
      <c r="J112" s="8"/>
      <c r="Y112" s="8"/>
      <c r="Z112" s="8"/>
      <c r="AA112" s="8"/>
      <c r="AB112" s="8"/>
      <c r="AC112" s="8"/>
      <c r="AD112" s="8"/>
    </row>
    <row r="113" spans="1:30" ht="14.4">
      <c r="A113" s="58"/>
      <c r="B113" s="69">
        <v>83</v>
      </c>
      <c r="C113" s="43" t="s">
        <v>87</v>
      </c>
      <c r="D113" s="69">
        <v>0.206765703899466</v>
      </c>
      <c r="E113" s="43">
        <f t="shared" si="4"/>
        <v>0.36208285531263407</v>
      </c>
      <c r="F113" s="71">
        <f t="shared" si="5"/>
        <v>36.208285531263407</v>
      </c>
      <c r="G113" s="84">
        <f t="shared" si="6"/>
        <v>370.41076098482466</v>
      </c>
      <c r="H113" s="43"/>
      <c r="I113" s="8"/>
      <c r="J113" s="8"/>
      <c r="Y113" s="8"/>
      <c r="Z113" s="8"/>
      <c r="AA113" s="8"/>
      <c r="AB113" s="8"/>
      <c r="AC113" s="8"/>
      <c r="AD113" s="8"/>
    </row>
    <row r="114" spans="1:30" ht="14.4">
      <c r="A114" s="58"/>
      <c r="B114" s="69">
        <v>84</v>
      </c>
      <c r="C114" s="43" t="s">
        <v>310</v>
      </c>
      <c r="D114" s="69">
        <v>0.22160599440208401</v>
      </c>
      <c r="E114" s="43">
        <f t="shared" si="4"/>
        <v>0.37172988759824249</v>
      </c>
      <c r="F114" s="71">
        <f t="shared" si="5"/>
        <v>37.17298875982425</v>
      </c>
      <c r="G114" s="84">
        <f t="shared" si="6"/>
        <v>380.27967501300208</v>
      </c>
      <c r="H114" s="43"/>
      <c r="I114" s="8"/>
      <c r="J114" s="8"/>
      <c r="Y114" s="8"/>
      <c r="Z114" s="8"/>
      <c r="AA114" s="8"/>
      <c r="AB114" s="8"/>
      <c r="AC114" s="8"/>
      <c r="AD114" s="8"/>
    </row>
    <row r="115" spans="1:30" ht="14.4">
      <c r="A115" s="58"/>
      <c r="B115" s="69">
        <v>85</v>
      </c>
      <c r="C115" s="43" t="s">
        <v>311</v>
      </c>
      <c r="D115" s="69">
        <v>0.23751142393912</v>
      </c>
      <c r="E115" s="43">
        <f t="shared" si="4"/>
        <v>0.38156979571092131</v>
      </c>
      <c r="F115" s="71">
        <f t="shared" si="5"/>
        <v>38.15697957109213</v>
      </c>
      <c r="G115" s="84">
        <f t="shared" si="6"/>
        <v>390.34590101227252</v>
      </c>
      <c r="H115" s="43"/>
      <c r="I115" s="8"/>
      <c r="J115" s="8"/>
      <c r="Y115" s="8"/>
      <c r="Z115" s="8"/>
      <c r="AA115" s="8"/>
      <c r="AB115" s="8"/>
      <c r="AC115" s="8"/>
      <c r="AD115" s="8"/>
    </row>
    <row r="116" spans="1:30" ht="14.4">
      <c r="A116" s="58"/>
      <c r="B116" s="69">
        <v>86</v>
      </c>
      <c r="C116" s="43" t="s">
        <v>312</v>
      </c>
      <c r="D116" s="69">
        <v>0.25455844122715698</v>
      </c>
      <c r="E116" s="43">
        <f t="shared" si="4"/>
        <v>0.39159675209084643</v>
      </c>
      <c r="F116" s="71">
        <f t="shared" si="5"/>
        <v>39.159675209084646</v>
      </c>
      <c r="G116" s="84">
        <f t="shared" si="6"/>
        <v>400.60347738893591</v>
      </c>
      <c r="H116" s="43"/>
      <c r="I116" s="8"/>
      <c r="J116" s="8"/>
      <c r="Y116" s="8"/>
      <c r="Z116" s="8"/>
      <c r="AA116" s="8"/>
      <c r="AB116" s="8"/>
      <c r="AC116" s="8"/>
      <c r="AD116" s="8"/>
    </row>
    <row r="117" spans="1:30" ht="14.4">
      <c r="A117" s="58"/>
      <c r="B117" s="69">
        <v>87</v>
      </c>
      <c r="C117" s="43" t="s">
        <v>313</v>
      </c>
      <c r="D117" s="69">
        <v>0.272828981971871</v>
      </c>
      <c r="E117" s="43">
        <f t="shared" si="4"/>
        <v>0.4018047608050852</v>
      </c>
      <c r="F117" s="71">
        <f t="shared" si="5"/>
        <v>40.180476080508519</v>
      </c>
      <c r="G117" s="84">
        <f t="shared" si="6"/>
        <v>411.04627030360217</v>
      </c>
      <c r="H117" s="43"/>
      <c r="I117" s="8"/>
      <c r="J117" s="8"/>
      <c r="Y117" s="8"/>
      <c r="Z117" s="8"/>
      <c r="AA117" s="8"/>
      <c r="AB117" s="8"/>
      <c r="AC117" s="8"/>
      <c r="AD117" s="8"/>
    </row>
    <row r="118" spans="1:30" ht="14.4">
      <c r="A118" s="58"/>
      <c r="B118" s="69">
        <v>88</v>
      </c>
      <c r="C118" s="43" t="s">
        <v>314</v>
      </c>
      <c r="D118" s="69">
        <v>0.29241086268824401</v>
      </c>
      <c r="E118" s="43">
        <f t="shared" si="4"/>
        <v>0.41218769599351879</v>
      </c>
      <c r="F118" s="71">
        <f t="shared" si="5"/>
        <v>41.21876959935188</v>
      </c>
      <c r="G118" s="84">
        <f t="shared" si="6"/>
        <v>421.66801300136973</v>
      </c>
      <c r="H118" s="43"/>
      <c r="I118" s="8"/>
      <c r="J118" s="8"/>
      <c r="Y118" s="8"/>
      <c r="Z118" s="8"/>
      <c r="AA118" s="8"/>
      <c r="AB118" s="8"/>
      <c r="AC118" s="8"/>
      <c r="AD118" s="8"/>
    </row>
    <row r="119" spans="1:30" ht="14.4">
      <c r="A119" s="58"/>
      <c r="B119" s="69">
        <v>89</v>
      </c>
      <c r="C119" s="43" t="s">
        <v>315</v>
      </c>
      <c r="D119" s="69">
        <v>0.31339820278660402</v>
      </c>
      <c r="E119" s="43">
        <f t="shared" si="4"/>
        <v>0.42273933889191884</v>
      </c>
      <c r="F119" s="71">
        <f t="shared" si="5"/>
        <v>42.273933889191881</v>
      </c>
      <c r="G119" s="84">
        <f t="shared" si="6"/>
        <v>432.46234368643297</v>
      </c>
      <c r="H119" s="43"/>
      <c r="I119" s="8"/>
      <c r="J119" s="8"/>
      <c r="Y119" s="8"/>
      <c r="Z119" s="8"/>
      <c r="AA119" s="8"/>
      <c r="AB119" s="8"/>
      <c r="AC119" s="8"/>
      <c r="AD119" s="8"/>
    </row>
    <row r="120" spans="1:30" ht="14.4">
      <c r="A120" s="58"/>
      <c r="B120" s="69">
        <v>90</v>
      </c>
      <c r="C120" s="43" t="s">
        <v>316</v>
      </c>
      <c r="D120" s="69">
        <v>0.33589187695325001</v>
      </c>
      <c r="E120" s="43">
        <f t="shared" si="4"/>
        <v>0.43345341308376484</v>
      </c>
      <c r="F120" s="71">
        <f t="shared" si="5"/>
        <v>43.345341308376483</v>
      </c>
      <c r="G120" s="84">
        <f t="shared" si="6"/>
        <v>443.42284158469141</v>
      </c>
      <c r="H120" s="43"/>
      <c r="I120" s="8"/>
      <c r="J120" s="8"/>
      <c r="Y120" s="8"/>
      <c r="Z120" s="8"/>
      <c r="AA120" s="8"/>
      <c r="AB120" s="8"/>
      <c r="AC120" s="8"/>
      <c r="AD120" s="8"/>
    </row>
    <row r="121" spans="1:30" ht="14.4">
      <c r="A121" s="58"/>
      <c r="B121" s="69">
        <v>91</v>
      </c>
      <c r="C121" s="43" t="s">
        <v>317</v>
      </c>
      <c r="D121" s="69">
        <v>0.36</v>
      </c>
      <c r="E121" s="43">
        <f t="shared" si="4"/>
        <v>0.44432361769525375</v>
      </c>
      <c r="F121" s="71">
        <f t="shared" si="5"/>
        <v>44.432361769525372</v>
      </c>
      <c r="G121" s="84">
        <f t="shared" si="6"/>
        <v>454.54306090224458</v>
      </c>
      <c r="H121" s="43"/>
      <c r="I121" s="8"/>
      <c r="J121" s="8"/>
      <c r="Y121" s="8"/>
      <c r="Z121" s="8"/>
      <c r="AA121" s="8"/>
      <c r="AB121" s="8"/>
      <c r="AC121" s="8"/>
      <c r="AD121" s="8"/>
    </row>
    <row r="122" spans="1:30" ht="14.4">
      <c r="A122" s="58"/>
      <c r="B122" s="69">
        <v>92</v>
      </c>
      <c r="C122" s="43" t="s">
        <v>318</v>
      </c>
      <c r="D122" s="69">
        <v>0.38583844651306498</v>
      </c>
      <c r="E122" s="43">
        <f t="shared" si="4"/>
        <v>0.45534365831049295</v>
      </c>
      <c r="F122" s="71">
        <f t="shared" si="5"/>
        <v>45.534365831049293</v>
      </c>
      <c r="G122" s="84">
        <f t="shared" si="6"/>
        <v>465.8165624516343</v>
      </c>
      <c r="H122" s="43"/>
      <c r="I122" s="8"/>
      <c r="J122" s="8"/>
      <c r="Y122" s="8"/>
      <c r="Z122" s="8"/>
      <c r="AA122" s="8"/>
      <c r="AB122" s="8"/>
      <c r="AC122" s="8"/>
      <c r="AD122" s="8"/>
    </row>
    <row r="123" spans="1:30" ht="14.4">
      <c r="A123" s="58"/>
      <c r="B123" s="69">
        <v>93</v>
      </c>
      <c r="C123" s="43" t="s">
        <v>319</v>
      </c>
      <c r="D123" s="69">
        <v>0.41353140779893199</v>
      </c>
      <c r="E123" s="43">
        <f t="shared" si="4"/>
        <v>0.46650727544433201</v>
      </c>
      <c r="F123" s="71">
        <f t="shared" si="5"/>
        <v>46.650727544433202</v>
      </c>
      <c r="G123" s="84">
        <f t="shared" si="6"/>
        <v>477.23694277955167</v>
      </c>
      <c r="H123" s="43"/>
      <c r="I123" s="8"/>
      <c r="J123" s="8"/>
      <c r="Y123" s="8"/>
      <c r="Z123" s="8"/>
      <c r="AA123" s="8"/>
      <c r="AB123" s="8"/>
      <c r="AC123" s="8"/>
      <c r="AD123" s="8"/>
    </row>
    <row r="124" spans="1:30" ht="14.4">
      <c r="A124" s="58"/>
      <c r="B124" s="69">
        <v>94</v>
      </c>
      <c r="C124" s="43" t="s">
        <v>320</v>
      </c>
      <c r="D124" s="69">
        <v>0.44321198880416901</v>
      </c>
      <c r="E124" s="43">
        <f t="shared" si="4"/>
        <v>0.47780827046722318</v>
      </c>
      <c r="F124" s="71">
        <f t="shared" si="5"/>
        <v>47.780827046722315</v>
      </c>
      <c r="G124" s="84">
        <f t="shared" si="6"/>
        <v>488.79786068796932</v>
      </c>
      <c r="H124" s="43"/>
      <c r="I124" s="8"/>
      <c r="J124" s="8"/>
      <c r="K124" s="8"/>
      <c r="L124" s="8"/>
      <c r="M124" s="8"/>
      <c r="N124" s="8"/>
      <c r="O124" s="8"/>
      <c r="P124" s="8"/>
      <c r="Q124" s="8"/>
      <c r="R124" s="8"/>
      <c r="S124" s="8"/>
      <c r="T124" s="8"/>
      <c r="U124" s="8"/>
      <c r="V124" s="8"/>
      <c r="W124" s="8"/>
      <c r="X124" s="8"/>
      <c r="Y124" s="8"/>
      <c r="Z124" s="8"/>
      <c r="AA124" s="8"/>
      <c r="AB124" s="8"/>
      <c r="AC124" s="8"/>
      <c r="AD124" s="8"/>
    </row>
    <row r="125" spans="1:30" ht="14.4">
      <c r="A125" s="58"/>
      <c r="B125" s="69">
        <v>95</v>
      </c>
      <c r="C125" s="43" t="s">
        <v>321</v>
      </c>
      <c r="D125" s="69">
        <v>0.47502284787824101</v>
      </c>
      <c r="E125" s="43">
        <f t="shared" si="4"/>
        <v>0.48924052892885506</v>
      </c>
      <c r="F125" s="71">
        <f t="shared" si="5"/>
        <v>48.924052892885506</v>
      </c>
      <c r="G125" s="84">
        <f t="shared" si="6"/>
        <v>500.49306109421872</v>
      </c>
      <c r="H125" s="43"/>
      <c r="I125" s="8"/>
      <c r="J125" s="8"/>
      <c r="K125" s="8"/>
      <c r="L125" s="8"/>
      <c r="M125" s="8"/>
      <c r="N125" s="8"/>
      <c r="O125" s="8"/>
      <c r="P125" s="8"/>
      <c r="Q125" s="8"/>
      <c r="R125" s="8"/>
      <c r="S125" s="8"/>
      <c r="T125" s="8"/>
      <c r="U125" s="8"/>
      <c r="V125" s="8"/>
      <c r="W125" s="8"/>
      <c r="X125" s="8"/>
      <c r="Y125" s="8"/>
      <c r="Z125" s="8"/>
      <c r="AA125" s="8"/>
      <c r="AB125" s="8"/>
      <c r="AC125" s="8"/>
      <c r="AD125" s="8"/>
    </row>
    <row r="126" spans="1:30" ht="14.4">
      <c r="A126" s="58"/>
      <c r="B126" s="69">
        <v>96</v>
      </c>
      <c r="C126" s="43" t="s">
        <v>322</v>
      </c>
      <c r="D126" s="69">
        <v>0.50911688245431397</v>
      </c>
      <c r="E126" s="43">
        <f t="shared" si="4"/>
        <v>0.50079804127423388</v>
      </c>
      <c r="F126" s="71">
        <f t="shared" si="5"/>
        <v>50.079804127423387</v>
      </c>
      <c r="G126" s="84">
        <f t="shared" si="6"/>
        <v>512.31639622354123</v>
      </c>
      <c r="H126" s="43"/>
      <c r="I126" s="8"/>
      <c r="J126" s="8"/>
      <c r="K126" s="8"/>
      <c r="L126" s="8"/>
      <c r="M126" s="8"/>
      <c r="N126" s="8"/>
      <c r="O126" s="8"/>
      <c r="P126" s="8"/>
      <c r="Q126" s="8"/>
      <c r="R126" s="8"/>
      <c r="S126" s="8"/>
      <c r="T126" s="8"/>
      <c r="U126" s="8"/>
      <c r="V126" s="8"/>
      <c r="W126" s="8"/>
      <c r="X126" s="8"/>
      <c r="Y126" s="8"/>
      <c r="Z126" s="8"/>
      <c r="AA126" s="8"/>
      <c r="AB126" s="8"/>
      <c r="AC126" s="8"/>
      <c r="AD126" s="8"/>
    </row>
    <row r="127" spans="1:30" ht="14.4">
      <c r="A127" s="58"/>
      <c r="B127" s="69">
        <v>97</v>
      </c>
      <c r="C127" s="43" t="s">
        <v>323</v>
      </c>
      <c r="D127" s="69">
        <v>0.545657963943743</v>
      </c>
      <c r="E127" s="43">
        <f t="shared" si="4"/>
        <v>0.5124749209869558</v>
      </c>
      <c r="F127" s="71">
        <f t="shared" si="5"/>
        <v>51.247492098695581</v>
      </c>
      <c r="G127" s="84">
        <f t="shared" si="6"/>
        <v>524.26184416965577</v>
      </c>
      <c r="H127" s="43"/>
      <c r="I127" s="8"/>
      <c r="J127" s="8"/>
      <c r="K127" s="8"/>
      <c r="L127" s="8"/>
      <c r="M127" s="8"/>
      <c r="N127" s="8"/>
      <c r="O127" s="8"/>
      <c r="P127" s="8"/>
      <c r="Q127" s="8"/>
      <c r="R127" s="8"/>
      <c r="S127" s="8"/>
      <c r="T127" s="8"/>
      <c r="U127" s="8"/>
      <c r="V127" s="8"/>
      <c r="W127" s="8"/>
      <c r="X127" s="8"/>
      <c r="Y127" s="8"/>
      <c r="Z127" s="8"/>
      <c r="AA127" s="8"/>
      <c r="AB127" s="8"/>
      <c r="AC127" s="8"/>
      <c r="AD127" s="8"/>
    </row>
    <row r="128" spans="1:30" ht="14.4">
      <c r="A128" s="58"/>
      <c r="B128" s="69">
        <v>98</v>
      </c>
      <c r="C128" s="43" t="s">
        <v>324</v>
      </c>
      <c r="D128" s="69">
        <v>0.58482172537648902</v>
      </c>
      <c r="E128" s="43">
        <f t="shared" si="4"/>
        <v>0.52426542022938016</v>
      </c>
      <c r="F128" s="71">
        <f t="shared" si="5"/>
        <v>52.426542022938015</v>
      </c>
      <c r="G128" s="84">
        <f t="shared" si="6"/>
        <v>536.32352489465586</v>
      </c>
      <c r="H128" s="43"/>
      <c r="I128" s="8"/>
      <c r="J128" s="8"/>
      <c r="K128" s="8"/>
      <c r="L128" s="8"/>
      <c r="M128" s="8"/>
      <c r="N128" s="8"/>
      <c r="O128" s="8"/>
      <c r="P128" s="8"/>
      <c r="Q128" s="8"/>
      <c r="R128" s="8"/>
      <c r="S128" s="8"/>
      <c r="T128" s="8"/>
      <c r="U128" s="8"/>
      <c r="V128" s="8"/>
      <c r="W128" s="8"/>
      <c r="X128" s="8"/>
      <c r="Y128" s="8"/>
      <c r="Z128" s="8"/>
      <c r="AA128" s="8"/>
      <c r="AB128" s="8"/>
      <c r="AC128" s="8"/>
      <c r="AD128" s="8"/>
    </row>
    <row r="129" spans="1:30" ht="14.4">
      <c r="A129" s="58"/>
      <c r="B129" s="69">
        <v>99</v>
      </c>
      <c r="C129" s="43" t="s">
        <v>325</v>
      </c>
      <c r="D129" s="69">
        <v>0.62679640557320904</v>
      </c>
      <c r="E129" s="43">
        <f t="shared" si="4"/>
        <v>0.53616394307828397</v>
      </c>
      <c r="F129" s="71">
        <f t="shared" si="5"/>
        <v>53.616394307828394</v>
      </c>
      <c r="G129" s="84">
        <f t="shared" si="6"/>
        <v>548.49571376908455</v>
      </c>
      <c r="H129" s="43"/>
      <c r="I129" s="8"/>
      <c r="J129" s="8"/>
      <c r="K129" s="8"/>
      <c r="L129" s="8"/>
      <c r="M129" s="8"/>
      <c r="N129" s="8"/>
      <c r="O129" s="8"/>
      <c r="P129" s="8"/>
      <c r="Q129" s="8"/>
      <c r="R129" s="8"/>
      <c r="S129" s="8"/>
      <c r="T129" s="8"/>
      <c r="U129" s="8"/>
      <c r="V129" s="8"/>
      <c r="W129" s="8"/>
      <c r="X129" s="8"/>
      <c r="Y129" s="8"/>
      <c r="Z129" s="8"/>
      <c r="AA129" s="8"/>
      <c r="AB129" s="8"/>
      <c r="AC129" s="8"/>
      <c r="AD129" s="8"/>
    </row>
    <row r="130" spans="1:30" ht="14.4">
      <c r="A130" s="58"/>
      <c r="B130" s="69">
        <v>100</v>
      </c>
      <c r="C130" s="43" t="s">
        <v>326</v>
      </c>
      <c r="D130" s="69">
        <v>0.67178375390650102</v>
      </c>
      <c r="E130" s="43">
        <f t="shared" si="4"/>
        <v>0.54816505647757607</v>
      </c>
      <c r="F130" s="71">
        <f t="shared" si="5"/>
        <v>54.816505647757609</v>
      </c>
      <c r="G130" s="84">
        <f t="shared" si="6"/>
        <v>560.77285277656028</v>
      </c>
      <c r="H130" s="43"/>
      <c r="I130" s="8"/>
      <c r="J130" s="8"/>
      <c r="K130" s="8"/>
      <c r="L130" s="8"/>
      <c r="M130" s="8"/>
      <c r="N130" s="8"/>
      <c r="O130" s="8"/>
      <c r="P130" s="8"/>
      <c r="Q130" s="8"/>
      <c r="R130" s="8"/>
      <c r="S130" s="8"/>
      <c r="T130" s="8"/>
      <c r="U130" s="8"/>
      <c r="V130" s="8"/>
      <c r="W130" s="8"/>
      <c r="X130" s="8"/>
      <c r="Y130" s="8"/>
      <c r="Z130" s="8"/>
      <c r="AA130" s="8"/>
      <c r="AB130" s="8"/>
      <c r="AC130" s="8"/>
      <c r="AD130" s="8"/>
    </row>
    <row r="131" spans="1:30" ht="14.4">
      <c r="A131" s="58"/>
      <c r="B131" s="69">
        <v>101</v>
      </c>
      <c r="C131" s="43" t="s">
        <v>327</v>
      </c>
      <c r="D131" s="69">
        <v>0.72</v>
      </c>
      <c r="E131" s="43">
        <f t="shared" si="4"/>
        <v>0.5602634990470936</v>
      </c>
      <c r="F131" s="71">
        <f t="shared" si="5"/>
        <v>56.026349904709363</v>
      </c>
      <c r="G131" s="84">
        <f t="shared" si="6"/>
        <v>573.14955952517676</v>
      </c>
      <c r="H131" s="43"/>
      <c r="I131" s="8"/>
      <c r="J131" s="8"/>
      <c r="K131" s="8"/>
      <c r="L131" s="8"/>
      <c r="M131" s="8"/>
      <c r="N131" s="8"/>
      <c r="O131" s="8"/>
      <c r="P131" s="8"/>
      <c r="Q131" s="8"/>
      <c r="R131" s="8"/>
      <c r="S131" s="8"/>
      <c r="T131" s="8"/>
      <c r="U131" s="8"/>
      <c r="V131" s="8"/>
      <c r="W131" s="8"/>
      <c r="X131" s="8"/>
      <c r="Y131" s="8"/>
      <c r="Z131" s="8"/>
      <c r="AA131" s="8"/>
      <c r="AB131" s="8"/>
      <c r="AC131" s="8"/>
      <c r="AD131" s="8"/>
    </row>
    <row r="132" spans="1:30" ht="14.4">
      <c r="A132" s="58"/>
      <c r="B132" s="69">
        <v>102</v>
      </c>
      <c r="C132" s="43" t="s">
        <v>328</v>
      </c>
      <c r="D132" s="69">
        <v>0.77167689302613096</v>
      </c>
      <c r="E132" s="43">
        <f t="shared" si="4"/>
        <v>0.57245418789886338</v>
      </c>
      <c r="F132" s="71">
        <f t="shared" si="5"/>
        <v>57.245418789886337</v>
      </c>
      <c r="G132" s="84">
        <f t="shared" si="6"/>
        <v>585.62063422053723</v>
      </c>
      <c r="H132" s="43"/>
      <c r="I132" s="8"/>
      <c r="J132" s="8"/>
      <c r="K132" s="8"/>
      <c r="L132" s="8"/>
      <c r="M132" s="8"/>
      <c r="N132" s="8"/>
      <c r="O132" s="8"/>
      <c r="P132" s="8"/>
      <c r="Q132" s="8"/>
      <c r="R132" s="8"/>
      <c r="S132" s="8"/>
      <c r="T132" s="8"/>
      <c r="U132" s="8"/>
      <c r="V132" s="8"/>
      <c r="W132" s="8"/>
      <c r="X132" s="8"/>
      <c r="Y132" s="8"/>
      <c r="Z132" s="8"/>
      <c r="AA132" s="8"/>
      <c r="AB132" s="8"/>
      <c r="AC132" s="8"/>
      <c r="AD132" s="8"/>
    </row>
    <row r="133" spans="1:30" ht="14.4">
      <c r="A133" s="58"/>
      <c r="B133" s="69">
        <v>103</v>
      </c>
      <c r="C133" s="43" t="s">
        <v>329</v>
      </c>
      <c r="D133" s="69">
        <v>0.82706281559786499</v>
      </c>
      <c r="E133" s="43">
        <f t="shared" si="4"/>
        <v>0.58473222362001109</v>
      </c>
      <c r="F133" s="71">
        <f t="shared" si="5"/>
        <v>58.47322236200111</v>
      </c>
      <c r="G133" s="84">
        <f t="shared" si="6"/>
        <v>598.18106476327137</v>
      </c>
      <c r="H133" s="43"/>
      <c r="I133" s="8"/>
      <c r="J133" s="8"/>
      <c r="K133" s="8"/>
      <c r="L133" s="8"/>
      <c r="M133" s="8"/>
      <c r="N133" s="8"/>
      <c r="O133" s="8"/>
      <c r="P133" s="8"/>
      <c r="Q133" s="8"/>
      <c r="R133" s="8"/>
      <c r="S133" s="8"/>
      <c r="T133" s="8"/>
      <c r="U133" s="8"/>
      <c r="V133" s="8"/>
      <c r="W133" s="8"/>
      <c r="X133" s="8"/>
      <c r="Y133" s="8"/>
      <c r="Z133" s="8"/>
      <c r="AA133" s="8"/>
      <c r="AB133" s="8"/>
      <c r="AC133" s="8"/>
      <c r="AD133" s="8"/>
    </row>
    <row r="134" spans="1:30" ht="14.4">
      <c r="A134" s="58"/>
      <c r="B134" s="69">
        <v>104</v>
      </c>
      <c r="C134" s="43" t="s">
        <v>330</v>
      </c>
      <c r="D134" s="69">
        <v>0.88642397760833902</v>
      </c>
      <c r="E134" s="43">
        <f t="shared" si="4"/>
        <v>0.59709289358529027</v>
      </c>
      <c r="F134" s="71">
        <f t="shared" si="5"/>
        <v>59.709289358529027</v>
      </c>
      <c r="G134" s="84">
        <f t="shared" si="6"/>
        <v>610.8260301377519</v>
      </c>
      <c r="H134" s="43"/>
      <c r="I134" s="8"/>
      <c r="J134" s="8"/>
      <c r="K134" s="8"/>
      <c r="L134" s="8"/>
      <c r="M134" s="8"/>
      <c r="N134" s="8"/>
      <c r="O134" s="8"/>
      <c r="P134" s="8"/>
      <c r="Q134" s="8"/>
      <c r="R134" s="8"/>
      <c r="S134" s="8"/>
      <c r="T134" s="8"/>
      <c r="U134" s="8"/>
      <c r="V134" s="8"/>
      <c r="W134" s="8"/>
      <c r="X134" s="8"/>
      <c r="Y134" s="8"/>
      <c r="Z134" s="8"/>
      <c r="AA134" s="8"/>
      <c r="AB134" s="8"/>
      <c r="AC134" s="8"/>
      <c r="AD134" s="8"/>
    </row>
    <row r="135" spans="1:30" ht="14.4">
      <c r="A135" s="58"/>
      <c r="B135" s="69">
        <v>105</v>
      </c>
      <c r="C135" s="43" t="s">
        <v>331</v>
      </c>
      <c r="D135" s="69">
        <v>0.95004569575648301</v>
      </c>
      <c r="E135" s="43">
        <f t="shared" si="4"/>
        <v>0.60953167376257256</v>
      </c>
      <c r="F135" s="71">
        <f t="shared" si="5"/>
        <v>60.953167376257255</v>
      </c>
      <c r="G135" s="84">
        <f t="shared" si="6"/>
        <v>623.55090225911169</v>
      </c>
      <c r="H135" s="43"/>
      <c r="I135" s="8"/>
      <c r="J135" s="8"/>
      <c r="K135" s="8"/>
      <c r="L135" s="8"/>
      <c r="M135" s="8"/>
      <c r="N135" s="8"/>
      <c r="O135" s="8"/>
      <c r="P135" s="8"/>
      <c r="Q135" s="8"/>
      <c r="R135" s="8"/>
      <c r="S135" s="8"/>
      <c r="T135" s="8"/>
      <c r="U135" s="8"/>
      <c r="V135" s="8"/>
      <c r="W135" s="8"/>
      <c r="X135" s="8"/>
      <c r="Y135" s="8"/>
      <c r="Z135" s="8"/>
      <c r="AA135" s="8"/>
      <c r="AB135" s="8"/>
      <c r="AC135" s="8"/>
      <c r="AD135" s="8"/>
    </row>
    <row r="136" spans="1:30" ht="14.4">
      <c r="A136" s="58"/>
      <c r="B136" s="69">
        <v>106</v>
      </c>
      <c r="C136" s="43" t="s">
        <v>332</v>
      </c>
      <c r="D136" s="69">
        <v>1.0182337649086199</v>
      </c>
      <c r="E136" s="43">
        <f t="shared" si="4"/>
        <v>0.62204422917214053</v>
      </c>
      <c r="F136" s="71">
        <f t="shared" si="5"/>
        <v>62.204422917214053</v>
      </c>
      <c r="G136" s="84">
        <f t="shared" si="6"/>
        <v>636.35124644309974</v>
      </c>
      <c r="H136" s="43"/>
      <c r="I136" s="8"/>
      <c r="J136" s="8"/>
      <c r="K136" s="8"/>
      <c r="L136" s="8"/>
      <c r="M136" s="8"/>
      <c r="N136" s="8"/>
      <c r="O136" s="8"/>
      <c r="P136" s="8"/>
      <c r="Q136" s="8"/>
      <c r="R136" s="8"/>
      <c r="S136" s="8"/>
      <c r="T136" s="8"/>
      <c r="U136" s="8"/>
      <c r="V136" s="8"/>
      <c r="W136" s="8"/>
      <c r="X136" s="8"/>
      <c r="Y136" s="8"/>
      <c r="Z136" s="8"/>
      <c r="AA136" s="8"/>
      <c r="AB136" s="8"/>
      <c r="AC136" s="8"/>
      <c r="AD136" s="8"/>
    </row>
    <row r="137" spans="1:30" ht="14.4">
      <c r="A137" s="58"/>
      <c r="B137" s="69">
        <v>107</v>
      </c>
      <c r="C137" s="43" t="s">
        <v>333</v>
      </c>
      <c r="D137" s="69">
        <v>1.09131592788748</v>
      </c>
      <c r="E137" s="43">
        <f t="shared" si="4"/>
        <v>0.63462641315580792</v>
      </c>
      <c r="F137" s="71">
        <f t="shared" si="5"/>
        <v>63.46264131558079</v>
      </c>
      <c r="G137" s="84">
        <f t="shared" si="6"/>
        <v>649.22282065839147</v>
      </c>
      <c r="H137" s="43"/>
      <c r="I137" s="8"/>
      <c r="J137" s="8"/>
      <c r="K137" s="8"/>
      <c r="L137" s="8"/>
      <c r="M137" s="8"/>
      <c r="N137" s="8"/>
      <c r="O137" s="8"/>
      <c r="P137" s="8"/>
      <c r="Q137" s="8"/>
      <c r="R137" s="8"/>
      <c r="S137" s="8"/>
      <c r="T137" s="8"/>
      <c r="U137" s="8"/>
      <c r="V137" s="8"/>
      <c r="W137" s="8"/>
      <c r="X137" s="8"/>
      <c r="Y137" s="8"/>
      <c r="Z137" s="8"/>
      <c r="AA137" s="8"/>
      <c r="AB137" s="8"/>
      <c r="AC137" s="8"/>
      <c r="AD137" s="8"/>
    </row>
    <row r="138" spans="1:30" ht="14.4">
      <c r="A138" s="58"/>
      <c r="B138" s="69">
        <v>108</v>
      </c>
      <c r="C138" s="43" t="s">
        <v>334</v>
      </c>
      <c r="D138" s="69">
        <v>1.16964345075297</v>
      </c>
      <c r="E138" s="43">
        <f t="shared" si="4"/>
        <v>0.6472742656052094</v>
      </c>
      <c r="F138" s="71">
        <f t="shared" si="5"/>
        <v>64.727426560520939</v>
      </c>
      <c r="G138" s="84">
        <f t="shared" si="6"/>
        <v>662.16157371412919</v>
      </c>
      <c r="H138" s="43"/>
      <c r="I138" s="8"/>
      <c r="J138" s="8"/>
      <c r="K138" s="8"/>
      <c r="L138" s="8"/>
      <c r="M138" s="8"/>
      <c r="N138" s="8"/>
      <c r="O138" s="8"/>
      <c r="P138" s="8"/>
      <c r="Q138" s="8"/>
      <c r="R138" s="8"/>
      <c r="S138" s="8"/>
      <c r="T138" s="8"/>
      <c r="U138" s="8"/>
      <c r="V138" s="8"/>
      <c r="W138" s="8"/>
      <c r="X138" s="8"/>
      <c r="Y138" s="8"/>
      <c r="Z138" s="8"/>
      <c r="AA138" s="8"/>
      <c r="AB138" s="8"/>
      <c r="AC138" s="8"/>
      <c r="AD138" s="8"/>
    </row>
    <row r="139" spans="1:30" ht="14.4">
      <c r="A139" s="58"/>
      <c r="B139" s="69">
        <v>109</v>
      </c>
      <c r="C139" s="43" t="s">
        <v>335</v>
      </c>
      <c r="D139" s="69">
        <v>1.2535928111464101</v>
      </c>
      <c r="E139" s="43">
        <f t="shared" si="4"/>
        <v>0.65998401029062714</v>
      </c>
      <c r="F139" s="71">
        <f t="shared" si="5"/>
        <v>65.99840102906272</v>
      </c>
      <c r="G139" s="84">
        <f t="shared" si="6"/>
        <v>675.16364252731159</v>
      </c>
      <c r="H139" s="43"/>
      <c r="I139" s="8"/>
      <c r="J139" s="8"/>
      <c r="K139" s="8"/>
      <c r="L139" s="8"/>
      <c r="M139" s="8"/>
      <c r="N139" s="8"/>
      <c r="O139" s="8"/>
      <c r="P139" s="8"/>
      <c r="Q139" s="8"/>
      <c r="R139" s="8"/>
      <c r="S139" s="8"/>
      <c r="T139" s="8"/>
      <c r="U139" s="8"/>
      <c r="V139" s="8"/>
      <c r="W139" s="8"/>
      <c r="X139" s="8"/>
      <c r="Y139" s="8"/>
      <c r="Z139" s="8"/>
      <c r="AA139" s="8"/>
      <c r="AB139" s="8"/>
      <c r="AC139" s="8"/>
      <c r="AD139" s="8"/>
    </row>
    <row r="140" spans="1:30" ht="14.4">
      <c r="A140" s="58"/>
      <c r="B140" s="69">
        <v>110</v>
      </c>
      <c r="C140" s="43" t="s">
        <v>336</v>
      </c>
      <c r="D140" s="69">
        <v>1.3435675078130001</v>
      </c>
      <c r="E140" s="43">
        <f t="shared" si="4"/>
        <v>0.67275205142265593</v>
      </c>
      <c r="F140" s="71">
        <f t="shared" si="5"/>
        <v>67.275205142265591</v>
      </c>
      <c r="G140" s="84">
        <f t="shared" si="6"/>
        <v>688.22534860537701</v>
      </c>
      <c r="H140" s="43"/>
      <c r="I140" s="8"/>
      <c r="J140" s="8"/>
      <c r="K140" s="8"/>
      <c r="L140" s="8"/>
      <c r="M140" s="8"/>
      <c r="N140" s="8"/>
      <c r="O140" s="8"/>
      <c r="P140" s="8"/>
      <c r="Q140" s="8"/>
      <c r="R140" s="8"/>
      <c r="S140" s="8"/>
      <c r="T140" s="8"/>
      <c r="U140" s="8"/>
      <c r="V140" s="8"/>
      <c r="W140" s="8"/>
      <c r="X140" s="8"/>
      <c r="Y140" s="8"/>
      <c r="Z140" s="8"/>
      <c r="AA140" s="8"/>
      <c r="AB140" s="8"/>
      <c r="AC140" s="8"/>
      <c r="AD140" s="8"/>
    </row>
    <row r="141" spans="1:30" ht="14.4">
      <c r="A141" s="58"/>
      <c r="B141" s="69">
        <v>111</v>
      </c>
      <c r="C141" s="43" t="s">
        <v>337</v>
      </c>
      <c r="D141" s="69">
        <v>1.44</v>
      </c>
      <c r="E141" s="43">
        <f t="shared" si="4"/>
        <v>0.68557496956942088</v>
      </c>
      <c r="F141" s="71">
        <f t="shared" si="5"/>
        <v>68.557496956942089</v>
      </c>
      <c r="G141" s="84">
        <f t="shared" si="6"/>
        <v>701.34319386951756</v>
      </c>
      <c r="H141" s="43"/>
      <c r="I141" s="8"/>
      <c r="J141" s="8"/>
      <c r="K141" s="8"/>
      <c r="L141" s="8"/>
      <c r="M141" s="8"/>
      <c r="N141" s="8"/>
      <c r="O141" s="8"/>
      <c r="P141" s="8"/>
      <c r="Q141" s="8"/>
      <c r="R141" s="8"/>
      <c r="S141" s="8"/>
      <c r="T141" s="8"/>
      <c r="U141" s="8"/>
      <c r="V141" s="8"/>
      <c r="W141" s="8"/>
      <c r="X141" s="8"/>
      <c r="Y141" s="8"/>
      <c r="Z141" s="8"/>
      <c r="AA141" s="8"/>
      <c r="AB141" s="8"/>
      <c r="AC141" s="8"/>
      <c r="AD141" s="8"/>
    </row>
    <row r="142" spans="1:30" ht="14.4">
      <c r="A142" s="58"/>
      <c r="B142" s="69">
        <v>112</v>
      </c>
      <c r="C142" s="43" t="s">
        <v>338</v>
      </c>
      <c r="D142" s="69">
        <v>1.5433537860522599</v>
      </c>
      <c r="E142" s="43">
        <f t="shared" si="4"/>
        <v>0.69844951704209357</v>
      </c>
      <c r="F142" s="71">
        <f t="shared" si="5"/>
        <v>69.84495170420935</v>
      </c>
      <c r="G142" s="84">
        <f t="shared" si="6"/>
        <v>714.51385593406167</v>
      </c>
      <c r="H142" s="43"/>
      <c r="I142" s="8"/>
      <c r="J142" s="8"/>
      <c r="K142" s="8"/>
      <c r="L142" s="8"/>
      <c r="M142" s="8"/>
      <c r="N142" s="8"/>
      <c r="O142" s="8"/>
      <c r="P142" s="8"/>
      <c r="Q142" s="8"/>
      <c r="R142" s="8"/>
      <c r="S142" s="8"/>
      <c r="T142" s="8"/>
      <c r="U142" s="8"/>
      <c r="V142" s="8"/>
      <c r="W142" s="8"/>
      <c r="X142" s="8"/>
      <c r="Y142" s="8"/>
      <c r="Z142" s="8"/>
      <c r="AA142" s="8"/>
      <c r="AB142" s="8"/>
      <c r="AC142" s="8"/>
      <c r="AD142" s="8"/>
    </row>
    <row r="143" spans="1:30" ht="14.4">
      <c r="A143" s="58"/>
      <c r="B143" s="69">
        <v>113</v>
      </c>
      <c r="C143" s="43" t="s">
        <v>339</v>
      </c>
      <c r="D143" s="69">
        <v>1.65412563119573</v>
      </c>
      <c r="E143" s="43">
        <f t="shared" si="4"/>
        <v>0.71137261285139819</v>
      </c>
      <c r="F143" s="71">
        <f t="shared" si="5"/>
        <v>71.137261285139815</v>
      </c>
      <c r="G143" s="84">
        <f t="shared" si="6"/>
        <v>727.73418294698035</v>
      </c>
      <c r="H143" s="43"/>
      <c r="I143" s="8"/>
      <c r="J143" s="8"/>
      <c r="K143" s="8"/>
      <c r="L143" s="8"/>
      <c r="M143" s="8"/>
      <c r="N143" s="8"/>
      <c r="O143" s="8"/>
      <c r="P143" s="8"/>
      <c r="Q143" s="8"/>
      <c r="R143" s="8"/>
      <c r="S143" s="8"/>
      <c r="T143" s="8"/>
      <c r="U143" s="8"/>
      <c r="V143" s="8"/>
      <c r="W143" s="8"/>
      <c r="X143" s="8"/>
      <c r="Y143" s="8"/>
      <c r="Z143" s="8"/>
      <c r="AA143" s="8"/>
      <c r="AB143" s="8"/>
      <c r="AC143" s="8"/>
      <c r="AD143" s="8"/>
    </row>
    <row r="144" spans="1:30" ht="14.4">
      <c r="A144" s="58"/>
      <c r="B144" s="69">
        <v>114</v>
      </c>
      <c r="C144" s="43" t="s">
        <v>340</v>
      </c>
      <c r="D144" s="69">
        <v>1.77284795521667</v>
      </c>
      <c r="E144" s="43">
        <f t="shared" si="4"/>
        <v>0.72434133732788775</v>
      </c>
      <c r="F144" s="71">
        <f t="shared" si="5"/>
        <v>72.43413373278878</v>
      </c>
      <c r="G144" s="84">
        <f t="shared" si="6"/>
        <v>741.00118808642912</v>
      </c>
      <c r="H144" s="43"/>
      <c r="I144" s="8"/>
      <c r="J144" s="8"/>
      <c r="K144" s="8"/>
      <c r="L144" s="8"/>
      <c r="M144" s="8"/>
      <c r="N144" s="8"/>
      <c r="O144" s="8"/>
      <c r="P144" s="8"/>
      <c r="Q144" s="8"/>
      <c r="R144" s="8"/>
      <c r="S144" s="8"/>
      <c r="T144" s="8"/>
      <c r="U144" s="8"/>
      <c r="V144" s="8"/>
      <c r="W144" s="8"/>
      <c r="X144" s="8"/>
      <c r="Y144" s="8"/>
      <c r="Z144" s="8"/>
      <c r="AA144" s="8"/>
      <c r="AB144" s="8"/>
      <c r="AC144" s="8"/>
      <c r="AD144" s="8"/>
    </row>
    <row r="145" spans="1:30" ht="14.4">
      <c r="A145" s="58"/>
      <c r="B145" s="69">
        <v>115</v>
      </c>
      <c r="C145" s="43" t="s">
        <v>341</v>
      </c>
      <c r="D145" s="69">
        <v>1.90009139151296</v>
      </c>
      <c r="E145" s="43">
        <f t="shared" si="4"/>
        <v>0.73735292648913797</v>
      </c>
      <c r="F145" s="71">
        <f t="shared" si="5"/>
        <v>73.735292648913799</v>
      </c>
      <c r="G145" s="84">
        <f t="shared" si="6"/>
        <v>754.31204379838812</v>
      </c>
      <c r="H145" s="43"/>
      <c r="I145" s="8"/>
      <c r="J145" s="8"/>
      <c r="K145" s="8"/>
      <c r="L145" s="8"/>
      <c r="M145" s="8"/>
      <c r="N145" s="8"/>
      <c r="O145" s="8"/>
      <c r="P145" s="8"/>
      <c r="Q145" s="8"/>
      <c r="R145" s="8"/>
      <c r="S145" s="8"/>
      <c r="T145" s="8"/>
      <c r="U145" s="8"/>
      <c r="V145" s="8"/>
      <c r="W145" s="8"/>
      <c r="X145" s="8"/>
      <c r="Y145" s="8"/>
      <c r="Z145" s="8"/>
      <c r="AA145" s="8"/>
      <c r="AB145" s="8"/>
      <c r="AC145" s="8"/>
      <c r="AD145" s="8"/>
    </row>
    <row r="146" spans="1:30" ht="14.4">
      <c r="A146" s="58"/>
      <c r="B146" s="69">
        <v>116</v>
      </c>
      <c r="C146" s="43" t="s">
        <v>342</v>
      </c>
      <c r="D146" s="69">
        <v>2.0364675298172501</v>
      </c>
      <c r="E146" s="43">
        <f t="shared" si="4"/>
        <v>0.75040476622772878</v>
      </c>
      <c r="F146" s="71">
        <f t="shared" si="5"/>
        <v>75.040476622772871</v>
      </c>
      <c r="G146" s="84">
        <f t="shared" si="6"/>
        <v>767.66407585096658</v>
      </c>
      <c r="H146" s="43"/>
      <c r="I146" s="8"/>
      <c r="J146" s="8"/>
      <c r="K146" s="8"/>
      <c r="L146" s="8"/>
      <c r="M146" s="8"/>
      <c r="N146" s="8"/>
      <c r="O146" s="8"/>
      <c r="P146" s="8"/>
      <c r="Q146" s="8"/>
      <c r="R146" s="8"/>
      <c r="S146" s="8"/>
      <c r="T146" s="8"/>
      <c r="U146" s="8"/>
      <c r="V146" s="8"/>
      <c r="W146" s="8"/>
      <c r="X146" s="8"/>
      <c r="Y146" s="8"/>
      <c r="Z146" s="8"/>
      <c r="AA146" s="8"/>
      <c r="AB146" s="8"/>
      <c r="AC146" s="8"/>
      <c r="AD146" s="8"/>
    </row>
    <row r="147" spans="1:30" ht="14.4">
      <c r="A147" s="58"/>
      <c r="B147" s="69">
        <v>117</v>
      </c>
      <c r="C147" s="43" t="s">
        <v>343</v>
      </c>
      <c r="D147" s="69">
        <v>2.1826318557749702</v>
      </c>
      <c r="E147" s="43">
        <f t="shared" si="4"/>
        <v>0.76349438638517308</v>
      </c>
      <c r="F147" s="71">
        <f t="shared" si="5"/>
        <v>76.349438638517313</v>
      </c>
      <c r="G147" s="84">
        <f t="shared" si="6"/>
        <v>781.05475727203202</v>
      </c>
      <c r="H147" s="43"/>
      <c r="I147" s="8"/>
      <c r="J147" s="8"/>
      <c r="K147" s="8"/>
      <c r="L147" s="8"/>
      <c r="M147" s="8"/>
      <c r="N147" s="8"/>
      <c r="O147" s="8"/>
      <c r="P147" s="8"/>
      <c r="Q147" s="8"/>
      <c r="R147" s="8"/>
      <c r="S147" s="8"/>
      <c r="T147" s="8"/>
      <c r="U147" s="8"/>
      <c r="V147" s="8"/>
      <c r="W147" s="8"/>
      <c r="X147" s="8"/>
      <c r="Y147" s="8"/>
      <c r="Z147" s="8"/>
      <c r="AA147" s="8"/>
      <c r="AB147" s="8"/>
      <c r="AC147" s="8"/>
      <c r="AD147" s="8"/>
    </row>
    <row r="148" spans="1:30" ht="14.4">
      <c r="A148" s="58"/>
      <c r="B148" s="69">
        <v>118</v>
      </c>
      <c r="C148" s="43" t="s">
        <v>344</v>
      </c>
      <c r="D148" s="69">
        <v>2.3392869015059499</v>
      </c>
      <c r="E148" s="43">
        <f t="shared" si="4"/>
        <v>0.77661945476870686</v>
      </c>
      <c r="F148" s="71">
        <f t="shared" si="5"/>
        <v>77.661945476870685</v>
      </c>
      <c r="G148" s="84">
        <f t="shared" si="6"/>
        <v>794.48170222838712</v>
      </c>
      <c r="H148" s="43"/>
      <c r="I148" s="8"/>
      <c r="J148" s="8"/>
      <c r="K148" s="8"/>
      <c r="L148" s="8"/>
      <c r="M148" s="8"/>
      <c r="N148" s="8"/>
      <c r="O148" s="8"/>
      <c r="P148" s="8"/>
      <c r="Q148" s="8"/>
      <c r="R148" s="8"/>
      <c r="S148" s="8"/>
      <c r="T148" s="8"/>
      <c r="U148" s="8"/>
      <c r="V148" s="8"/>
      <c r="W148" s="8"/>
      <c r="X148" s="8"/>
      <c r="Y148" s="8"/>
      <c r="Z148" s="8"/>
      <c r="AA148" s="8"/>
      <c r="AB148" s="8"/>
      <c r="AC148" s="8"/>
      <c r="AD148" s="8"/>
    </row>
    <row r="149" spans="1:30" ht="14.4">
      <c r="A149" s="58"/>
      <c r="B149" s="69">
        <v>119</v>
      </c>
      <c r="C149" s="43" t="s">
        <v>345</v>
      </c>
      <c r="D149" s="69">
        <v>2.5071856222928299</v>
      </c>
      <c r="E149" s="43">
        <f t="shared" si="4"/>
        <v>0.78977777116026926</v>
      </c>
      <c r="F149" s="71">
        <f t="shared" si="5"/>
        <v>78.977777116026928</v>
      </c>
      <c r="G149" s="84">
        <f t="shared" si="6"/>
        <v>807.94265989695543</v>
      </c>
      <c r="H149" s="43"/>
      <c r="I149" s="8"/>
      <c r="J149" s="8"/>
      <c r="K149" s="8"/>
      <c r="L149" s="8"/>
      <c r="M149" s="8"/>
      <c r="N149" s="8"/>
      <c r="O149" s="8"/>
      <c r="P149" s="8"/>
      <c r="Q149" s="8"/>
      <c r="R149" s="8"/>
      <c r="S149" s="8"/>
      <c r="T149" s="8"/>
      <c r="U149" s="8"/>
      <c r="V149" s="8"/>
      <c r="W149" s="8"/>
      <c r="X149" s="8"/>
      <c r="Y149" s="8"/>
      <c r="Z149" s="8"/>
      <c r="AA149" s="8"/>
      <c r="AB149" s="8"/>
      <c r="AC149" s="8"/>
      <c r="AD149" s="8"/>
    </row>
    <row r="150" spans="1:30" ht="14.4">
      <c r="A150" s="58"/>
      <c r="B150" s="69">
        <v>120</v>
      </c>
      <c r="C150" s="43" t="s">
        <v>346</v>
      </c>
      <c r="D150" s="69">
        <v>2.6871350156260001</v>
      </c>
      <c r="E150" s="43">
        <f t="shared" si="4"/>
        <v>0.80296726135996332</v>
      </c>
      <c r="F150" s="71">
        <f t="shared" si="5"/>
        <v>80.296726135996337</v>
      </c>
      <c r="G150" s="84">
        <f t="shared" si="6"/>
        <v>821.43550837124246</v>
      </c>
      <c r="H150" s="43"/>
      <c r="I150" s="8"/>
      <c r="J150" s="8"/>
      <c r="K150" s="8"/>
      <c r="L150" s="8"/>
      <c r="M150" s="8"/>
      <c r="N150" s="8"/>
      <c r="O150" s="8"/>
      <c r="P150" s="8"/>
      <c r="Q150" s="8"/>
      <c r="R150" s="8"/>
      <c r="S150" s="8"/>
      <c r="T150" s="8"/>
      <c r="U150" s="8"/>
      <c r="V150" s="8"/>
      <c r="W150" s="8"/>
      <c r="X150" s="8"/>
      <c r="Y150" s="8"/>
      <c r="Z150" s="8"/>
      <c r="AA150" s="8"/>
      <c r="AB150" s="8"/>
      <c r="AC150" s="8"/>
      <c r="AD150" s="8"/>
    </row>
    <row r="151" spans="1:30" ht="14.4">
      <c r="A151" s="58"/>
      <c r="B151" s="69">
        <v>121</v>
      </c>
      <c r="C151" s="43" t="s">
        <v>347</v>
      </c>
      <c r="D151" s="69">
        <v>2.88</v>
      </c>
      <c r="E151" s="43">
        <f t="shared" si="4"/>
        <v>0.81618597129991621</v>
      </c>
      <c r="F151" s="71">
        <f t="shared" si="5"/>
        <v>81.618597129991628</v>
      </c>
      <c r="G151" s="84">
        <f t="shared" si="6"/>
        <v>834.95824863981431</v>
      </c>
      <c r="H151" s="43"/>
      <c r="I151" s="8"/>
      <c r="J151" s="8"/>
      <c r="K151" s="8"/>
      <c r="L151" s="8"/>
      <c r="M151" s="8"/>
      <c r="N151" s="8"/>
      <c r="O151" s="8"/>
      <c r="P151" s="8"/>
      <c r="Q151" s="8"/>
      <c r="R151" s="8"/>
      <c r="S151" s="8"/>
      <c r="T151" s="8"/>
      <c r="U151" s="8"/>
      <c r="V151" s="8"/>
      <c r="W151" s="8"/>
      <c r="X151" s="8"/>
      <c r="Y151" s="8"/>
      <c r="Z151" s="8"/>
      <c r="AA151" s="8"/>
      <c r="AB151" s="8"/>
      <c r="AC151" s="8"/>
      <c r="AD151" s="8"/>
    </row>
    <row r="152" spans="1:30" ht="14.4">
      <c r="A152" s="58"/>
      <c r="B152" s="69">
        <v>122</v>
      </c>
      <c r="C152" s="43" t="s">
        <v>348</v>
      </c>
      <c r="D152" s="69">
        <v>3.0867075721045198</v>
      </c>
      <c r="E152" s="43">
        <f t="shared" si="4"/>
        <v>0.82943206125862867</v>
      </c>
      <c r="F152" s="71">
        <f t="shared" si="5"/>
        <v>82.943206125862872</v>
      </c>
      <c r="G152" s="84">
        <f t="shared" si="6"/>
        <v>848.50899866757709</v>
      </c>
      <c r="H152" s="43"/>
      <c r="I152" s="8"/>
      <c r="J152" s="8"/>
      <c r="K152" s="8"/>
      <c r="L152" s="8"/>
      <c r="M152" s="8"/>
      <c r="N152" s="8"/>
      <c r="O152" s="8"/>
      <c r="P152" s="8"/>
      <c r="Q152" s="8"/>
      <c r="R152" s="8"/>
      <c r="S152" s="8"/>
      <c r="T152" s="8"/>
      <c r="U152" s="8"/>
      <c r="V152" s="8"/>
      <c r="W152" s="8"/>
      <c r="X152" s="8"/>
      <c r="Y152" s="8"/>
      <c r="Z152" s="8"/>
      <c r="AA152" s="8"/>
      <c r="AB152" s="8"/>
      <c r="AC152" s="8"/>
      <c r="AD152" s="8"/>
    </row>
    <row r="153" spans="1:30" ht="14.4">
      <c r="A153" s="58"/>
      <c r="B153" s="69">
        <v>123</v>
      </c>
      <c r="C153" s="43" t="s">
        <v>349</v>
      </c>
      <c r="D153" s="69">
        <v>3.3082512623914599</v>
      </c>
      <c r="E153" s="43">
        <f t="shared" si="4"/>
        <v>0.84270380020070113</v>
      </c>
      <c r="F153" s="71">
        <f t="shared" si="5"/>
        <v>84.270380020070107</v>
      </c>
      <c r="G153" s="84">
        <f t="shared" si="6"/>
        <v>862.0859876053172</v>
      </c>
      <c r="H153" s="43"/>
      <c r="I153" s="8"/>
      <c r="J153" s="8"/>
      <c r="K153" s="8"/>
      <c r="L153" s="8"/>
      <c r="M153" s="8"/>
      <c r="N153" s="8"/>
      <c r="O153" s="8"/>
      <c r="P153" s="8"/>
      <c r="Q153" s="8"/>
      <c r="R153" s="8"/>
      <c r="S153" s="8"/>
      <c r="T153" s="8"/>
      <c r="U153" s="8"/>
      <c r="V153" s="8"/>
      <c r="W153" s="8"/>
      <c r="X153" s="8"/>
      <c r="Y153" s="8"/>
      <c r="Z153" s="8"/>
      <c r="AA153" s="8"/>
      <c r="AB153" s="8"/>
      <c r="AC153" s="8"/>
      <c r="AD153" s="8"/>
    </row>
    <row r="154" spans="1:30" ht="14.4">
      <c r="A154" s="58"/>
      <c r="B154" s="69">
        <v>124</v>
      </c>
      <c r="C154" s="43" t="s">
        <v>350</v>
      </c>
      <c r="D154" s="69">
        <v>3.5456959104333499</v>
      </c>
      <c r="E154" s="43">
        <f t="shared" si="4"/>
        <v>0.85599956026213542</v>
      </c>
      <c r="F154" s="71">
        <f t="shared" si="5"/>
        <v>85.599956026213547</v>
      </c>
      <c r="G154" s="84">
        <f t="shared" si="6"/>
        <v>875.68755014816452</v>
      </c>
      <c r="H154" s="43"/>
      <c r="I154" s="8"/>
      <c r="J154" s="8"/>
      <c r="K154" s="8"/>
      <c r="L154" s="8"/>
      <c r="M154" s="8"/>
      <c r="N154" s="8"/>
      <c r="O154" s="8"/>
      <c r="P154" s="8"/>
      <c r="Q154" s="8"/>
      <c r="R154" s="8"/>
      <c r="S154" s="8"/>
      <c r="T154" s="8"/>
      <c r="U154" s="8"/>
      <c r="V154" s="8"/>
      <c r="W154" s="8"/>
      <c r="X154" s="8"/>
      <c r="Y154" s="8"/>
      <c r="Z154" s="8"/>
      <c r="AA154" s="8"/>
      <c r="AB154" s="8"/>
      <c r="AC154" s="8"/>
      <c r="AD154" s="8"/>
    </row>
    <row r="155" spans="1:30" ht="14.4">
      <c r="A155" s="58"/>
      <c r="B155" s="69">
        <v>125</v>
      </c>
      <c r="C155" s="43" t="s">
        <v>351</v>
      </c>
      <c r="D155" s="69">
        <v>3.8001827830259298</v>
      </c>
      <c r="E155" s="43">
        <f t="shared" si="4"/>
        <v>0.86931781139729203</v>
      </c>
      <c r="F155" s="71">
        <f t="shared" si="5"/>
        <v>86.931781139729196</v>
      </c>
      <c r="G155" s="84">
        <f t="shared" si="6"/>
        <v>889.31212105942973</v>
      </c>
      <c r="H155" s="43"/>
      <c r="I155" s="8"/>
      <c r="J155" s="8"/>
      <c r="K155" s="8"/>
      <c r="L155" s="8"/>
      <c r="M155" s="8"/>
      <c r="N155" s="8"/>
      <c r="O155" s="8"/>
      <c r="P155" s="8"/>
      <c r="Q155" s="8"/>
      <c r="R155" s="8"/>
      <c r="S155" s="8"/>
      <c r="T155" s="8"/>
      <c r="U155" s="8"/>
      <c r="V155" s="8"/>
      <c r="W155" s="8"/>
      <c r="X155" s="8"/>
      <c r="Y155" s="8"/>
      <c r="Z155" s="8"/>
      <c r="AA155" s="8"/>
      <c r="AB155" s="8"/>
      <c r="AC155" s="8"/>
      <c r="AD155" s="8"/>
    </row>
    <row r="156" spans="1:30" ht="14.4">
      <c r="A156" s="58"/>
      <c r="B156" s="69">
        <v>126</v>
      </c>
      <c r="C156" s="43" t="s">
        <v>352</v>
      </c>
      <c r="D156" s="69">
        <v>4.07293505963451</v>
      </c>
      <c r="E156" s="43">
        <f t="shared" si="4"/>
        <v>0.88265711619989218</v>
      </c>
      <c r="F156" s="71">
        <f t="shared" si="5"/>
        <v>88.265711619989219</v>
      </c>
      <c r="G156" s="84">
        <f t="shared" si="6"/>
        <v>902.95822987248971</v>
      </c>
      <c r="H156" s="43"/>
      <c r="I156" s="8"/>
      <c r="J156" s="8"/>
      <c r="K156" s="8"/>
      <c r="L156" s="8"/>
      <c r="M156" s="8"/>
      <c r="N156" s="8"/>
      <c r="O156" s="8"/>
      <c r="P156" s="8"/>
      <c r="Q156" s="8"/>
      <c r="R156" s="8"/>
      <c r="S156" s="8"/>
      <c r="T156" s="8"/>
      <c r="U156" s="8"/>
      <c r="V156" s="8"/>
      <c r="W156" s="8"/>
      <c r="X156" s="8"/>
      <c r="Y156" s="8"/>
      <c r="Z156" s="8"/>
      <c r="AA156" s="8"/>
      <c r="AB156" s="8"/>
      <c r="AC156" s="8"/>
      <c r="AD156" s="8"/>
    </row>
    <row r="157" spans="1:30" ht="14.4">
      <c r="A157" s="58"/>
      <c r="B157" s="69">
        <v>127</v>
      </c>
      <c r="C157" s="43" t="s">
        <v>353</v>
      </c>
      <c r="D157" s="69">
        <v>4.3652637115499404</v>
      </c>
      <c r="E157" s="43">
        <f t="shared" si="4"/>
        <v>0.89601612490727944</v>
      </c>
      <c r="F157" s="71">
        <f t="shared" si="5"/>
        <v>89.601612490727945</v>
      </c>
      <c r="G157" s="84">
        <f t="shared" si="6"/>
        <v>916.62449578014684</v>
      </c>
      <c r="H157" s="43"/>
      <c r="I157" s="8"/>
      <c r="J157" s="8"/>
      <c r="K157" s="8"/>
      <c r="L157" s="8"/>
      <c r="M157" s="8"/>
      <c r="N157" s="8"/>
      <c r="O157" s="8"/>
      <c r="P157" s="8"/>
      <c r="Q157" s="8"/>
      <c r="R157" s="8"/>
      <c r="S157" s="8"/>
      <c r="T157" s="8"/>
      <c r="U157" s="8"/>
      <c r="V157" s="8"/>
      <c r="W157" s="8"/>
      <c r="X157" s="8"/>
      <c r="Y157" s="8"/>
      <c r="Z157" s="8"/>
      <c r="AA157" s="8"/>
      <c r="AB157" s="8"/>
      <c r="AC157" s="8"/>
      <c r="AD157" s="8"/>
    </row>
    <row r="158" spans="1:30" ht="14.4">
      <c r="A158" s="58"/>
      <c r="B158" s="69">
        <v>128</v>
      </c>
      <c r="C158" s="43" t="s">
        <v>354</v>
      </c>
      <c r="D158" s="69">
        <v>4.6785738030119104</v>
      </c>
      <c r="E158" s="43">
        <f t="shared" si="4"/>
        <v>0.90939357059434511</v>
      </c>
      <c r="F158" s="71">
        <f t="shared" si="5"/>
        <v>90.939357059434514</v>
      </c>
      <c r="G158" s="84">
        <f t="shared" si="6"/>
        <v>930.30962271801502</v>
      </c>
      <c r="H158" s="43"/>
      <c r="I158" s="8"/>
      <c r="J158" s="8"/>
      <c r="K158" s="8"/>
      <c r="L158" s="8"/>
      <c r="M158" s="8"/>
      <c r="N158" s="8"/>
      <c r="O158" s="8"/>
      <c r="P158" s="8"/>
      <c r="Q158" s="8"/>
      <c r="R158" s="8"/>
      <c r="S158" s="8"/>
      <c r="T158" s="8"/>
      <c r="U158" s="8"/>
      <c r="V158" s="8"/>
      <c r="W158" s="8"/>
      <c r="X158" s="8"/>
      <c r="Y158" s="8"/>
      <c r="Z158" s="8"/>
      <c r="AA158" s="8"/>
      <c r="AB158" s="8"/>
      <c r="AC158" s="8"/>
      <c r="AD158" s="8"/>
    </row>
    <row r="159" spans="1:30" ht="14.4">
      <c r="A159" s="58"/>
      <c r="B159" s="69">
        <v>129</v>
      </c>
      <c r="C159" s="43" t="s">
        <v>355</v>
      </c>
      <c r="D159" s="69">
        <v>5.0143712445856696</v>
      </c>
      <c r="E159" s="43">
        <f t="shared" si="4"/>
        <v>0.92278826456111429</v>
      </c>
      <c r="F159" s="71">
        <f t="shared" si="5"/>
        <v>92.278826456111432</v>
      </c>
      <c r="G159" s="84">
        <f t="shared" si="6"/>
        <v>944.01239464601997</v>
      </c>
      <c r="H159" s="43"/>
      <c r="I159" s="8"/>
      <c r="J159" s="8"/>
      <c r="K159" s="8"/>
      <c r="L159" s="8"/>
      <c r="M159" s="8"/>
      <c r="N159" s="8"/>
      <c r="O159" s="8"/>
      <c r="P159" s="8"/>
      <c r="Q159" s="8"/>
      <c r="R159" s="8"/>
      <c r="S159" s="8"/>
      <c r="T159" s="8"/>
      <c r="U159" s="8"/>
      <c r="V159" s="8"/>
      <c r="W159" s="8"/>
      <c r="X159" s="8"/>
      <c r="Y159" s="8"/>
      <c r="Z159" s="8"/>
      <c r="AA159" s="8"/>
      <c r="AB159" s="8"/>
      <c r="AC159" s="8"/>
      <c r="AD159" s="8"/>
    </row>
    <row r="160" spans="1:30" ht="14.4">
      <c r="A160" s="58"/>
      <c r="B160" s="69">
        <v>130</v>
      </c>
      <c r="C160" s="43" t="s">
        <v>356</v>
      </c>
      <c r="D160" s="69">
        <v>5.37427003125201</v>
      </c>
      <c r="E160" s="43">
        <f t="shared" si="4"/>
        <v>0.93619909191593065</v>
      </c>
      <c r="F160" s="71">
        <f t="shared" si="5"/>
        <v>93.619909191593067</v>
      </c>
      <c r="G160" s="84">
        <f t="shared" si="6"/>
        <v>957.73167102999707</v>
      </c>
      <c r="H160" s="43"/>
      <c r="I160" s="8"/>
      <c r="J160" s="8"/>
      <c r="K160" s="8"/>
      <c r="L160" s="8"/>
      <c r="M160" s="8"/>
      <c r="N160" s="8"/>
      <c r="O160" s="8"/>
      <c r="P160" s="8"/>
      <c r="Q160" s="8"/>
      <c r="R160" s="8"/>
      <c r="S160" s="8"/>
      <c r="T160" s="8"/>
      <c r="U160" s="8"/>
      <c r="V160" s="8"/>
      <c r="W160" s="8"/>
      <c r="X160" s="8"/>
      <c r="Y160" s="8"/>
      <c r="Z160" s="8"/>
      <c r="AA160" s="8"/>
      <c r="AB160" s="8"/>
      <c r="AC160" s="8"/>
      <c r="AD160" s="8"/>
    </row>
    <row r="161" spans="1:30" ht="14.4">
      <c r="A161" s="58"/>
      <c r="B161" s="69">
        <v>131</v>
      </c>
      <c r="C161" s="43" t="s">
        <v>357</v>
      </c>
      <c r="D161" s="69">
        <v>5.76</v>
      </c>
      <c r="E161" s="43">
        <f t="shared" si="4"/>
        <v>0.94962500735440558</v>
      </c>
      <c r="F161" s="71">
        <f t="shared" si="5"/>
        <v>94.962500735440557</v>
      </c>
      <c r="G161" s="84">
        <f t="shared" si="6"/>
        <v>971.46638252355694</v>
      </c>
      <c r="H161" s="43"/>
      <c r="I161" s="8"/>
      <c r="J161" s="8"/>
      <c r="K161" s="8"/>
      <c r="L161" s="8"/>
      <c r="M161" s="8"/>
      <c r="N161" s="8"/>
      <c r="O161" s="8"/>
      <c r="P161" s="8"/>
      <c r="Q161" s="8"/>
      <c r="R161" s="8"/>
      <c r="S161" s="8"/>
      <c r="T161" s="8"/>
      <c r="U161" s="8"/>
      <c r="V161" s="8"/>
      <c r="W161" s="8"/>
      <c r="X161" s="8"/>
      <c r="Y161" s="8"/>
      <c r="Z161" s="8"/>
      <c r="AA161" s="8"/>
      <c r="AB161" s="8"/>
      <c r="AC161" s="8"/>
      <c r="AD161" s="8"/>
    </row>
    <row r="162" spans="1:30" ht="14.4">
      <c r="A162" s="58"/>
      <c r="B162" s="69">
        <v>132</v>
      </c>
      <c r="C162" s="43" t="s">
        <v>358</v>
      </c>
      <c r="D162" s="69">
        <v>6.1734151442090397</v>
      </c>
      <c r="E162" s="43">
        <f t="shared" si="4"/>
        <v>0.96306503113282771</v>
      </c>
      <c r="F162" s="71">
        <f t="shared" si="5"/>
        <v>96.306503113282773</v>
      </c>
      <c r="G162" s="84">
        <f t="shared" si="6"/>
        <v>985.21552684888275</v>
      </c>
      <c r="H162" s="43"/>
      <c r="I162" s="8"/>
      <c r="J162" s="8"/>
      <c r="K162" s="8"/>
      <c r="L162" s="8"/>
      <c r="M162" s="8"/>
      <c r="N162" s="8"/>
      <c r="O162" s="8"/>
      <c r="P162" s="8"/>
      <c r="Q162" s="8"/>
      <c r="R162" s="8"/>
      <c r="S162" s="8"/>
      <c r="T162" s="8"/>
      <c r="U162" s="8"/>
      <c r="V162" s="8"/>
      <c r="W162" s="8"/>
      <c r="X162" s="8"/>
      <c r="Y162" s="8"/>
      <c r="Z162" s="8"/>
      <c r="AA162" s="8"/>
      <c r="AB162" s="8"/>
      <c r="AC162" s="8"/>
      <c r="AD162" s="8"/>
    </row>
    <row r="163" spans="1:30" ht="14.4">
      <c r="A163" s="58"/>
      <c r="B163" s="69">
        <v>133</v>
      </c>
      <c r="C163" s="43" t="s">
        <v>359</v>
      </c>
      <c r="D163" s="69">
        <v>6.6165025247829199</v>
      </c>
      <c r="E163" s="43">
        <f t="shared" si="4"/>
        <v>0.97651824523348341</v>
      </c>
      <c r="F163" s="71">
        <f t="shared" si="5"/>
        <v>97.651824523348338</v>
      </c>
      <c r="G163" s="84">
        <f t="shared" si="6"/>
        <v>998.97816487385353</v>
      </c>
      <c r="H163" s="43"/>
      <c r="I163" s="8"/>
      <c r="J163" s="8"/>
      <c r="K163" s="8"/>
      <c r="L163" s="8"/>
      <c r="M163" s="8"/>
      <c r="N163" s="8"/>
      <c r="O163" s="8"/>
      <c r="P163" s="8"/>
      <c r="Q163" s="8"/>
      <c r="R163" s="8"/>
      <c r="S163" s="8"/>
      <c r="T163" s="8"/>
      <c r="U163" s="8"/>
      <c r="V163" s="8"/>
      <c r="W163" s="8"/>
      <c r="X163" s="8"/>
      <c r="Y163" s="8"/>
      <c r="Z163" s="8"/>
      <c r="AA163" s="8"/>
      <c r="AB163" s="8"/>
      <c r="AC163" s="8"/>
      <c r="AD163" s="8"/>
    </row>
    <row r="164" spans="1:30" ht="14.4">
      <c r="A164" s="58"/>
      <c r="B164" s="69">
        <v>134</v>
      </c>
      <c r="C164" s="43" t="s">
        <v>360</v>
      </c>
      <c r="D164" s="69">
        <v>7.0913918208667104</v>
      </c>
      <c r="E164" s="43">
        <f t="shared" si="4"/>
        <v>0.98998378971832712</v>
      </c>
      <c r="F164" s="71">
        <f t="shared" si="5"/>
        <v>98.998378971832707</v>
      </c>
      <c r="G164" s="84">
        <f t="shared" si="6"/>
        <v>1012.7534168818487</v>
      </c>
      <c r="H164" s="109" t="s">
        <v>605</v>
      </c>
      <c r="I164" s="8"/>
      <c r="J164" s="8"/>
      <c r="K164" s="8"/>
      <c r="L164" s="8"/>
      <c r="M164" s="8"/>
      <c r="N164" s="8"/>
      <c r="O164" s="8"/>
      <c r="P164" s="8"/>
      <c r="Q164" s="8"/>
      <c r="R164" s="8"/>
      <c r="S164" s="8"/>
      <c r="T164" s="8"/>
      <c r="U164" s="8"/>
      <c r="V164" s="8"/>
      <c r="W164" s="8"/>
      <c r="X164" s="8"/>
      <c r="Y164" s="8"/>
      <c r="Z164" s="8"/>
      <c r="AA164" s="8"/>
      <c r="AB164" s="8"/>
      <c r="AC164" s="8"/>
      <c r="AD164" s="8"/>
    </row>
    <row r="165" spans="1:30" ht="14.4">
      <c r="A165" s="58"/>
      <c r="B165" s="69">
        <v>135</v>
      </c>
      <c r="C165" s="43" t="s">
        <v>361</v>
      </c>
      <c r="D165" s="69">
        <v>7.6003655660518703</v>
      </c>
      <c r="E165" s="43">
        <f t="shared" si="4"/>
        <v>1.0034608592666163</v>
      </c>
      <c r="F165" s="71">
        <f t="shared" si="5"/>
        <v>100.34608592666163</v>
      </c>
      <c r="G165" s="84">
        <f t="shared" si="6"/>
        <v>1026.5404590297485</v>
      </c>
      <c r="H165" s="43"/>
      <c r="I165" s="8"/>
      <c r="J165" s="8"/>
      <c r="K165" s="8"/>
      <c r="L165" s="8"/>
      <c r="M165" s="8"/>
      <c r="N165" s="8"/>
      <c r="O165" s="8"/>
      <c r="P165" s="8"/>
      <c r="Q165" s="8"/>
      <c r="R165" s="8"/>
      <c r="S165" s="8"/>
      <c r="T165" s="8"/>
      <c r="U165" s="8"/>
      <c r="V165" s="8"/>
      <c r="W165" s="8"/>
      <c r="X165" s="8"/>
      <c r="Y165" s="8"/>
      <c r="Z165" s="8"/>
      <c r="AA165" s="8"/>
      <c r="AB165" s="8"/>
      <c r="AC165" s="8"/>
      <c r="AD165" s="8"/>
    </row>
    <row r="166" spans="1:30" ht="14.4">
      <c r="A166" s="58"/>
      <c r="B166" s="69">
        <v>136</v>
      </c>
      <c r="C166" s="43" t="s">
        <v>362</v>
      </c>
      <c r="D166" s="69">
        <v>8.1458701192690199</v>
      </c>
      <c r="E166" s="43">
        <f t="shared" si="4"/>
        <v>1.0169486998914627</v>
      </c>
      <c r="F166" s="71">
        <f t="shared" si="5"/>
        <v>101.69486998914627</v>
      </c>
      <c r="G166" s="84">
        <f t="shared" si="6"/>
        <v>1040.3385199889665</v>
      </c>
      <c r="H166" s="43"/>
      <c r="I166" s="8"/>
      <c r="J166" s="8"/>
      <c r="K166" s="8"/>
      <c r="L166" s="8"/>
      <c r="M166" s="8"/>
      <c r="N166" s="8"/>
      <c r="O166" s="8"/>
      <c r="P166" s="8"/>
      <c r="Q166" s="8"/>
      <c r="R166" s="8"/>
      <c r="S166" s="8"/>
      <c r="T166" s="8"/>
      <c r="U166" s="8"/>
      <c r="V166" s="8"/>
      <c r="W166" s="8"/>
      <c r="X166" s="8"/>
      <c r="Y166" s="8"/>
      <c r="Z166" s="8"/>
      <c r="AA166" s="8"/>
      <c r="AB166" s="8"/>
      <c r="AC166" s="8"/>
      <c r="AD166" s="8"/>
    </row>
    <row r="167" spans="1:30" ht="14.4">
      <c r="A167" s="58"/>
      <c r="B167" s="69">
        <v>137</v>
      </c>
      <c r="C167" s="43" t="s">
        <v>363</v>
      </c>
      <c r="D167" s="69">
        <v>8.7305274230998897</v>
      </c>
      <c r="E167" s="43">
        <f t="shared" si="4"/>
        <v>1.0304466058297499</v>
      </c>
      <c r="F167" s="71">
        <f t="shared" si="5"/>
        <v>103.04466058297498</v>
      </c>
      <c r="G167" s="84">
        <f t="shared" si="6"/>
        <v>1054.1468777638343</v>
      </c>
      <c r="H167" s="43"/>
      <c r="I167" s="8"/>
      <c r="J167" s="8"/>
      <c r="K167" s="8"/>
      <c r="L167" s="8"/>
      <c r="M167" s="8"/>
      <c r="N167" s="8"/>
      <c r="O167" s="8"/>
      <c r="P167" s="8"/>
      <c r="Q167" s="8"/>
      <c r="R167" s="8"/>
      <c r="S167" s="8"/>
      <c r="T167" s="8"/>
      <c r="U167" s="8"/>
      <c r="V167" s="8"/>
      <c r="W167" s="8"/>
      <c r="X167" s="8"/>
      <c r="Y167" s="8"/>
      <c r="Z167" s="8"/>
      <c r="AA167" s="8"/>
      <c r="AB167" s="8"/>
      <c r="AC167" s="8"/>
      <c r="AD167" s="8"/>
    </row>
    <row r="168" spans="1:30" ht="14.4">
      <c r="A168" s="58"/>
      <c r="B168" s="69">
        <v>138</v>
      </c>
      <c r="C168" s="43" t="s">
        <v>364</v>
      </c>
      <c r="D168" s="69">
        <v>9.3571476060238297</v>
      </c>
      <c r="E168" s="43">
        <f t="shared" si="4"/>
        <v>1.0439539165994747</v>
      </c>
      <c r="F168" s="71">
        <f t="shared" si="5"/>
        <v>104.39539165994746</v>
      </c>
      <c r="G168" s="84">
        <f t="shared" si="6"/>
        <v>1067.9648566812625</v>
      </c>
      <c r="H168" s="43"/>
      <c r="I168" s="8"/>
      <c r="J168" s="8"/>
      <c r="K168" s="8"/>
      <c r="L168" s="8"/>
      <c r="M168" s="8"/>
      <c r="N168" s="8"/>
      <c r="O168" s="8"/>
      <c r="P168" s="8"/>
      <c r="Q168" s="8"/>
      <c r="R168" s="8"/>
      <c r="S168" s="8"/>
      <c r="T168" s="8"/>
      <c r="U168" s="8"/>
      <c r="V168" s="8"/>
      <c r="W168" s="8"/>
      <c r="X168" s="8"/>
      <c r="Y168" s="8"/>
      <c r="Z168" s="8"/>
      <c r="AA168" s="8"/>
      <c r="AB168" s="8"/>
      <c r="AC168" s="8"/>
      <c r="AD168" s="8"/>
    </row>
    <row r="169" spans="1:30" ht="14.4">
      <c r="A169" s="58"/>
      <c r="B169" s="69">
        <v>139</v>
      </c>
      <c r="C169" s="43" t="s">
        <v>365</v>
      </c>
      <c r="D169" s="69">
        <v>10.0287424891713</v>
      </c>
      <c r="E169" s="43">
        <f t="shared" si="4"/>
        <v>1.0574700142183071</v>
      </c>
      <c r="F169" s="71">
        <f t="shared" si="5"/>
        <v>105.74700142183072</v>
      </c>
      <c r="G169" s="84">
        <f t="shared" si="6"/>
        <v>1081.7918245453282</v>
      </c>
      <c r="H169" s="43"/>
      <c r="I169" s="8"/>
      <c r="J169" s="8"/>
      <c r="K169" s="8"/>
      <c r="L169" s="8"/>
      <c r="M169" s="8"/>
      <c r="N169" s="8"/>
      <c r="O169" s="8"/>
      <c r="P169" s="8"/>
      <c r="Q169" s="8"/>
      <c r="R169" s="8"/>
      <c r="S169" s="8"/>
      <c r="T169" s="8"/>
      <c r="U169" s="8"/>
      <c r="V169" s="8"/>
      <c r="W169" s="8"/>
      <c r="X169" s="8"/>
      <c r="Y169" s="8"/>
      <c r="Z169" s="8"/>
      <c r="AA169" s="8"/>
      <c r="AB169" s="8"/>
      <c r="AC169" s="8"/>
      <c r="AD169" s="8"/>
    </row>
    <row r="170" spans="1:30" ht="14.4">
      <c r="A170" s="58"/>
      <c r="B170" s="69">
        <v>140</v>
      </c>
      <c r="C170" s="43" t="s">
        <v>366</v>
      </c>
      <c r="D170" s="69">
        <v>10.748540062504</v>
      </c>
      <c r="E170" s="43">
        <f t="shared" si="4"/>
        <v>1.0709943205769799</v>
      </c>
      <c r="F170" s="71">
        <f t="shared" si="5"/>
        <v>107.09943205769798</v>
      </c>
      <c r="G170" s="84">
        <f t="shared" si="6"/>
        <v>1095.6271899502503</v>
      </c>
      <c r="H170" s="43"/>
      <c r="I170" s="8"/>
      <c r="J170" s="8"/>
      <c r="K170" s="8"/>
      <c r="L170" s="8"/>
      <c r="M170" s="8"/>
      <c r="N170" s="8"/>
      <c r="O170" s="8"/>
      <c r="P170" s="8"/>
      <c r="Q170" s="8"/>
      <c r="R170" s="8"/>
      <c r="S170" s="8"/>
      <c r="T170" s="8"/>
      <c r="U170" s="8"/>
      <c r="V170" s="8"/>
      <c r="W170" s="8"/>
      <c r="X170" s="8"/>
      <c r="Y170" s="8"/>
      <c r="Z170" s="8"/>
      <c r="AA170" s="8"/>
      <c r="AB170" s="8"/>
      <c r="AC170" s="8"/>
      <c r="AD170" s="8"/>
    </row>
    <row r="171" spans="1:30" ht="14.4">
      <c r="A171" s="58"/>
      <c r="B171" s="69">
        <v>141</v>
      </c>
      <c r="C171" s="43" t="s">
        <v>367</v>
      </c>
      <c r="D171" s="69">
        <v>11.52</v>
      </c>
      <c r="E171" s="43">
        <f t="shared" si="4"/>
        <v>1.0845262949610037</v>
      </c>
      <c r="F171" s="71">
        <f t="shared" si="5"/>
        <v>108.45262949610037</v>
      </c>
      <c r="G171" s="84">
        <f t="shared" si="6"/>
        <v>1109.4703997451068</v>
      </c>
      <c r="H171" s="43"/>
      <c r="I171" s="8"/>
      <c r="J171" s="8"/>
      <c r="K171" s="8"/>
      <c r="L171" s="8"/>
      <c r="M171" s="8"/>
      <c r="N171" s="8"/>
      <c r="O171" s="8"/>
      <c r="P171" s="8"/>
      <c r="Q171" s="8"/>
      <c r="R171" s="8"/>
      <c r="S171" s="8"/>
      <c r="T171" s="8"/>
      <c r="U171" s="8"/>
      <c r="V171" s="8"/>
      <c r="W171" s="8"/>
      <c r="X171" s="8"/>
      <c r="Y171" s="8"/>
      <c r="Z171" s="8"/>
      <c r="AA171" s="8"/>
      <c r="AB171" s="8"/>
      <c r="AC171" s="8"/>
      <c r="AD171" s="8"/>
    </row>
    <row r="172" spans="1:30" ht="14.4">
      <c r="A172" s="58"/>
      <c r="B172" s="69">
        <v>142</v>
      </c>
      <c r="C172" s="43" t="s">
        <v>368</v>
      </c>
      <c r="D172" s="69">
        <v>12.346830288417999</v>
      </c>
      <c r="E172" s="43">
        <f t="shared" si="4"/>
        <v>1.0980654317142091</v>
      </c>
      <c r="F172" s="71">
        <f t="shared" si="5"/>
        <v>109.80654317142091</v>
      </c>
      <c r="G172" s="84">
        <f t="shared" si="6"/>
        <v>1123.3209366436358</v>
      </c>
      <c r="H172" s="43"/>
      <c r="I172" s="8"/>
      <c r="J172" s="8"/>
      <c r="K172" s="8"/>
      <c r="L172" s="8"/>
      <c r="M172" s="8"/>
      <c r="N172" s="8"/>
      <c r="O172" s="8"/>
      <c r="P172" s="8"/>
      <c r="Q172" s="8"/>
      <c r="R172" s="8"/>
      <c r="S172" s="8"/>
      <c r="T172" s="8"/>
      <c r="U172" s="8"/>
      <c r="V172" s="8"/>
      <c r="W172" s="8"/>
      <c r="X172" s="8"/>
      <c r="Y172" s="8"/>
      <c r="Z172" s="8"/>
      <c r="AA172" s="8"/>
      <c r="AB172" s="8"/>
      <c r="AC172" s="8"/>
      <c r="AD172" s="8"/>
    </row>
    <row r="173" spans="1:30" ht="14.4">
      <c r="A173" s="58"/>
      <c r="B173" s="69">
        <v>143</v>
      </c>
      <c r="C173" s="43" t="s">
        <v>369</v>
      </c>
      <c r="D173" s="69">
        <v>13.233005049565801</v>
      </c>
      <c r="E173" s="43">
        <f t="shared" si="4"/>
        <v>1.1116112580376023</v>
      </c>
      <c r="F173" s="71">
        <f t="shared" si="5"/>
        <v>111.16112580376023</v>
      </c>
      <c r="G173" s="84">
        <f t="shared" si="6"/>
        <v>1137.1783169724672</v>
      </c>
      <c r="H173" s="43"/>
      <c r="I173" s="8"/>
      <c r="J173" s="8"/>
      <c r="K173" s="8"/>
      <c r="L173" s="8"/>
      <c r="M173" s="8"/>
      <c r="N173" s="8"/>
      <c r="O173" s="8"/>
      <c r="P173" s="8"/>
      <c r="Q173" s="8"/>
      <c r="R173" s="8"/>
      <c r="S173" s="8"/>
      <c r="T173" s="8"/>
      <c r="U173" s="8"/>
      <c r="V173" s="8"/>
      <c r="W173" s="8"/>
      <c r="X173" s="8"/>
      <c r="Y173" s="8"/>
      <c r="Z173" s="8"/>
      <c r="AA173" s="8"/>
      <c r="AB173" s="8"/>
      <c r="AC173" s="8"/>
      <c r="AD173" s="8"/>
    </row>
    <row r="174" spans="1:30" ht="14.4">
      <c r="A174" s="58"/>
      <c r="B174" s="69">
        <v>144</v>
      </c>
      <c r="C174" s="43" t="s">
        <v>370</v>
      </c>
      <c r="D174" s="69">
        <v>14.182783641733399</v>
      </c>
      <c r="E174" s="43">
        <f t="shared" si="4"/>
        <v>1.1251633319170942</v>
      </c>
      <c r="F174" s="71">
        <f t="shared" si="5"/>
        <v>112.51633319170942</v>
      </c>
      <c r="G174" s="84">
        <f t="shared" si="6"/>
        <v>1151.0420885511874</v>
      </c>
      <c r="H174" s="43"/>
      <c r="I174" s="8"/>
      <c r="J174" s="8"/>
      <c r="K174" s="8"/>
      <c r="L174" s="8"/>
      <c r="M174" s="8"/>
      <c r="N174" s="8"/>
      <c r="O174" s="8"/>
      <c r="P174" s="8"/>
      <c r="Q174" s="8"/>
      <c r="R174" s="8"/>
      <c r="S174" s="8"/>
      <c r="T174" s="8"/>
      <c r="U174" s="8"/>
      <c r="V174" s="8"/>
      <c r="W174" s="8"/>
      <c r="X174" s="8"/>
      <c r="Y174" s="8"/>
      <c r="Z174" s="8"/>
      <c r="AA174" s="8"/>
      <c r="AB174" s="8"/>
      <c r="AC174" s="8"/>
      <c r="AD174" s="8"/>
    </row>
    <row r="175" spans="1:30" ht="14.4">
      <c r="A175" s="58"/>
      <c r="B175" s="69">
        <v>145</v>
      </c>
      <c r="C175" s="43" t="s">
        <v>371</v>
      </c>
      <c r="D175" s="69">
        <v>15.2007311321037</v>
      </c>
      <c r="E175" s="43">
        <f t="shared" si="4"/>
        <v>1.1387212401738172</v>
      </c>
      <c r="F175" s="71">
        <f t="shared" si="5"/>
        <v>113.87212401738171</v>
      </c>
      <c r="G175" s="84">
        <f t="shared" si="6"/>
        <v>1164.9118286978151</v>
      </c>
      <c r="H175" s="43"/>
      <c r="I175" s="8"/>
      <c r="J175" s="8"/>
      <c r="K175" s="8"/>
      <c r="L175" s="8"/>
      <c r="M175" s="8"/>
      <c r="N175" s="8"/>
      <c r="O175" s="8"/>
      <c r="P175" s="8"/>
      <c r="Q175" s="8"/>
      <c r="R175" s="8"/>
      <c r="S175" s="8"/>
      <c r="T175" s="8"/>
      <c r="U175" s="8"/>
      <c r="V175" s="8"/>
      <c r="W175" s="8"/>
      <c r="X175" s="8"/>
      <c r="Y175" s="8"/>
      <c r="Z175" s="8"/>
      <c r="AA175" s="8"/>
      <c r="AB175" s="8"/>
      <c r="AC175" s="8"/>
      <c r="AD175" s="8"/>
    </row>
    <row r="176" spans="1:30" ht="14.4">
      <c r="A176" s="58"/>
      <c r="B176" s="69">
        <v>146</v>
      </c>
      <c r="C176" s="43" t="s">
        <v>372</v>
      </c>
      <c r="D176" s="69">
        <v>16.291740238538001</v>
      </c>
      <c r="E176" s="43">
        <f t="shared" si="4"/>
        <v>1.1522845966308191</v>
      </c>
      <c r="F176" s="71">
        <f t="shared" si="5"/>
        <v>115.22845966308191</v>
      </c>
      <c r="G176" s="84">
        <f t="shared" si="6"/>
        <v>1178.7871423533279</v>
      </c>
      <c r="H176" s="43"/>
      <c r="I176" s="8"/>
      <c r="J176" s="8"/>
      <c r="K176" s="8"/>
      <c r="L176" s="8"/>
      <c r="M176" s="8"/>
      <c r="N176" s="8"/>
      <c r="O176" s="8"/>
      <c r="P176" s="8"/>
      <c r="Q176" s="8"/>
      <c r="R176" s="8"/>
      <c r="S176" s="8"/>
      <c r="T176" s="8"/>
      <c r="U176" s="8"/>
      <c r="V176" s="8"/>
      <c r="W176" s="8"/>
      <c r="X176" s="8"/>
      <c r="Y176" s="8"/>
      <c r="Z176" s="8"/>
      <c r="AA176" s="8"/>
      <c r="AB176" s="8"/>
      <c r="AC176" s="8"/>
      <c r="AD176" s="8"/>
    </row>
    <row r="177" spans="1:30" ht="14.4">
      <c r="A177" s="58"/>
      <c r="B177" s="69">
        <v>147</v>
      </c>
      <c r="C177" s="43" t="s">
        <v>373</v>
      </c>
      <c r="D177" s="69">
        <v>17.461054846199701</v>
      </c>
      <c r="E177" s="43">
        <f t="shared" si="4"/>
        <v>1.1658530403901315</v>
      </c>
      <c r="F177" s="71">
        <f t="shared" si="5"/>
        <v>116.58530403901315</v>
      </c>
      <c r="G177" s="84">
        <f t="shared" si="6"/>
        <v>1192.6676603191045</v>
      </c>
      <c r="H177" s="43"/>
      <c r="I177" s="8"/>
      <c r="J177" s="8"/>
      <c r="K177" s="8"/>
      <c r="L177" s="8"/>
      <c r="M177" s="8"/>
      <c r="N177" s="8"/>
      <c r="O177" s="8"/>
      <c r="P177" s="8"/>
      <c r="Q177" s="8"/>
      <c r="R177" s="8"/>
      <c r="S177" s="8"/>
      <c r="T177" s="8"/>
      <c r="U177" s="8"/>
      <c r="V177" s="8"/>
      <c r="W177" s="8"/>
      <c r="X177" s="8"/>
      <c r="Y177" s="8"/>
      <c r="Z177" s="8"/>
      <c r="AA177" s="8"/>
      <c r="AB177" s="8"/>
      <c r="AC177" s="8"/>
      <c r="AD177" s="8"/>
    </row>
    <row r="178" spans="1:30" ht="14.4">
      <c r="A178" s="58"/>
      <c r="B178" s="69">
        <v>148</v>
      </c>
      <c r="C178" s="43" t="s">
        <v>374</v>
      </c>
      <c r="D178" s="69">
        <v>18.714295212047599</v>
      </c>
      <c r="E178" s="43">
        <f t="shared" si="4"/>
        <v>1.1794262342143793</v>
      </c>
      <c r="F178" s="71">
        <f t="shared" si="5"/>
        <v>117.94262342143793</v>
      </c>
      <c r="G178" s="84">
        <f t="shared" si="6"/>
        <v>1206.5530376013101</v>
      </c>
      <c r="H178" s="43"/>
      <c r="I178" s="8"/>
      <c r="J178" s="8"/>
      <c r="K178" s="8"/>
      <c r="L178" s="8"/>
      <c r="M178" s="8"/>
      <c r="N178" s="8"/>
      <c r="O178" s="8"/>
      <c r="P178" s="8"/>
      <c r="Q178" s="8"/>
      <c r="R178" s="8"/>
      <c r="S178" s="8"/>
      <c r="T178" s="8"/>
      <c r="U178" s="8"/>
      <c r="V178" s="8"/>
      <c r="W178" s="8"/>
      <c r="X178" s="8"/>
      <c r="Y178" s="8"/>
      <c r="Z178" s="8"/>
      <c r="AA178" s="8"/>
      <c r="AB178" s="8"/>
      <c r="AC178" s="8"/>
      <c r="AD178" s="8"/>
    </row>
    <row r="179" spans="1:30" ht="14.4">
      <c r="A179" s="58"/>
      <c r="B179" s="69">
        <v>149</v>
      </c>
      <c r="C179" s="43" t="s">
        <v>375</v>
      </c>
      <c r="D179" s="69">
        <v>20.0574849783426</v>
      </c>
      <c r="E179" s="43">
        <f t="shared" si="4"/>
        <v>1.1930038630072919</v>
      </c>
      <c r="F179" s="71">
        <f t="shared" si="5"/>
        <v>119.30038630072919</v>
      </c>
      <c r="G179" s="84">
        <f t="shared" si="6"/>
        <v>1220.4429518564596</v>
      </c>
      <c r="H179" s="43"/>
      <c r="I179" s="8"/>
      <c r="J179" s="8"/>
      <c r="K179" s="8"/>
      <c r="L179" s="8"/>
      <c r="M179" s="8"/>
      <c r="N179" s="8"/>
      <c r="O179" s="8"/>
      <c r="P179" s="8"/>
      <c r="Q179" s="8"/>
      <c r="R179" s="8"/>
      <c r="S179" s="8"/>
      <c r="T179" s="8"/>
      <c r="U179" s="8"/>
      <c r="V179" s="8"/>
      <c r="W179" s="8"/>
      <c r="X179" s="8"/>
      <c r="Y179" s="8"/>
      <c r="Z179" s="8"/>
      <c r="AA179" s="8"/>
      <c r="AB179" s="8"/>
      <c r="AC179" s="8"/>
      <c r="AD179" s="8"/>
    </row>
    <row r="180" spans="1:30" ht="14.4">
      <c r="A180" s="58"/>
      <c r="B180" s="69">
        <v>150</v>
      </c>
      <c r="C180" s="43" t="s">
        <v>376</v>
      </c>
      <c r="D180" s="69">
        <v>21.497080125008001</v>
      </c>
      <c r="E180" s="43">
        <f t="shared" si="4"/>
        <v>1.2065856323876987</v>
      </c>
      <c r="F180" s="71">
        <f t="shared" si="5"/>
        <v>120.65856323876987</v>
      </c>
      <c r="G180" s="84">
        <f t="shared" si="6"/>
        <v>1234.3371019326157</v>
      </c>
      <c r="H180" s="43"/>
      <c r="I180" s="8"/>
      <c r="J180" s="8"/>
      <c r="K180" s="8"/>
      <c r="L180" s="8"/>
      <c r="M180" s="8"/>
      <c r="N180" s="8"/>
      <c r="O180" s="8"/>
      <c r="P180" s="8"/>
      <c r="Q180" s="8"/>
      <c r="R180" s="8"/>
      <c r="S180" s="8"/>
      <c r="T180" s="8"/>
      <c r="U180" s="8"/>
      <c r="V180" s="8"/>
      <c r="W180" s="8"/>
      <c r="X180" s="8"/>
      <c r="Y180" s="8"/>
      <c r="Z180" s="8"/>
      <c r="AA180" s="8"/>
      <c r="AB180" s="8"/>
      <c r="AC180" s="8"/>
      <c r="AD180" s="8"/>
    </row>
    <row r="181" spans="1:30" ht="14.4">
      <c r="A181" s="58"/>
      <c r="B181" s="69">
        <v>151</v>
      </c>
      <c r="C181" s="43" t="s">
        <v>377</v>
      </c>
      <c r="D181" s="69">
        <v>23.04</v>
      </c>
      <c r="E181" s="43">
        <f t="shared" si="4"/>
        <v>1.2201712673517779</v>
      </c>
      <c r="F181" s="71">
        <f t="shared" si="5"/>
        <v>122.0171267351778</v>
      </c>
      <c r="G181" s="84">
        <f t="shared" si="6"/>
        <v>1248.2352065008688</v>
      </c>
      <c r="H181" s="43"/>
      <c r="I181" s="8"/>
      <c r="J181" s="8"/>
      <c r="K181" s="8"/>
      <c r="L181" s="8"/>
      <c r="M181" s="8"/>
      <c r="N181" s="8"/>
      <c r="O181" s="8"/>
      <c r="P181" s="8"/>
      <c r="Q181" s="8"/>
      <c r="R181" s="8"/>
      <c r="S181" s="8"/>
      <c r="T181" s="8"/>
      <c r="U181" s="8"/>
      <c r="V181" s="8"/>
      <c r="W181" s="8"/>
      <c r="X181" s="8"/>
      <c r="Y181" s="8"/>
      <c r="Z181" s="8"/>
      <c r="AA181" s="8"/>
      <c r="AB181" s="8"/>
      <c r="AC181" s="8"/>
      <c r="AD181" s="8"/>
    </row>
    <row r="182" spans="1:30" ht="14.4">
      <c r="A182" s="58"/>
      <c r="B182" s="69">
        <v>152</v>
      </c>
      <c r="C182" s="43" t="s">
        <v>378</v>
      </c>
      <c r="D182" s="69">
        <v>24.693660576836098</v>
      </c>
      <c r="E182" s="43">
        <f t="shared" si="4"/>
        <v>1.2337605110185825</v>
      </c>
      <c r="F182" s="71">
        <f t="shared" si="5"/>
        <v>123.37605110185825</v>
      </c>
      <c r="G182" s="84">
        <f t="shared" si="6"/>
        <v>1262.13700277201</v>
      </c>
      <c r="H182" s="43"/>
      <c r="I182" s="8"/>
      <c r="J182" s="8"/>
      <c r="K182" s="8"/>
      <c r="L182" s="8"/>
      <c r="M182" s="8"/>
      <c r="N182" s="8"/>
      <c r="O182" s="8"/>
      <c r="P182" s="8"/>
      <c r="Q182" s="8"/>
      <c r="R182" s="8"/>
      <c r="S182" s="8"/>
      <c r="T182" s="8"/>
      <c r="U182" s="8"/>
      <c r="V182" s="8"/>
      <c r="W182" s="8"/>
      <c r="X182" s="8"/>
      <c r="Y182" s="8"/>
      <c r="Z182" s="8"/>
      <c r="AA182" s="8"/>
      <c r="AB182" s="8"/>
      <c r="AC182" s="8"/>
      <c r="AD182" s="8"/>
    </row>
    <row r="183" spans="1:30" ht="14.4">
      <c r="A183" s="58"/>
      <c r="B183" s="69">
        <v>153</v>
      </c>
      <c r="C183" s="43" t="s">
        <v>379</v>
      </c>
      <c r="D183" s="69">
        <v>26.466010099131601</v>
      </c>
      <c r="E183" s="43">
        <f t="shared" si="4"/>
        <v>1.2473531234540594</v>
      </c>
      <c r="F183" s="71">
        <f t="shared" si="5"/>
        <v>124.73531234540593</v>
      </c>
      <c r="G183" s="84">
        <f t="shared" si="6"/>
        <v>1276.0422452935027</v>
      </c>
      <c r="H183" s="43"/>
      <c r="I183" s="8"/>
      <c r="J183" s="8"/>
      <c r="K183" s="8"/>
      <c r="L183" s="8"/>
      <c r="M183" s="8"/>
      <c r="N183" s="8"/>
      <c r="O183" s="8"/>
      <c r="P183" s="8"/>
      <c r="Q183" s="8"/>
      <c r="R183" s="8"/>
      <c r="S183" s="8"/>
      <c r="T183" s="8"/>
      <c r="U183" s="8"/>
      <c r="V183" s="8"/>
      <c r="W183" s="8"/>
      <c r="X183" s="8"/>
      <c r="Y183" s="8"/>
      <c r="Z183" s="8"/>
      <c r="AA183" s="8"/>
      <c r="AB183" s="8"/>
      <c r="AC183" s="8"/>
      <c r="AD183" s="8"/>
    </row>
    <row r="184" spans="1:30" ht="14.4">
      <c r="A184" s="58"/>
      <c r="B184" s="69">
        <v>154</v>
      </c>
      <c r="C184" s="43" t="s">
        <v>380</v>
      </c>
      <c r="D184" s="69">
        <v>28.365567283466799</v>
      </c>
      <c r="E184" s="43">
        <f t="shared" si="4"/>
        <v>1.2609488805689979</v>
      </c>
      <c r="F184" s="71">
        <f t="shared" si="5"/>
        <v>126.09488805689979</v>
      </c>
      <c r="G184" s="84">
        <f t="shared" si="6"/>
        <v>1289.9507048220848</v>
      </c>
      <c r="H184" s="43"/>
      <c r="I184" s="8"/>
      <c r="J184" s="8"/>
      <c r="K184" s="8"/>
      <c r="L184" s="8"/>
      <c r="M184" s="8"/>
      <c r="N184" s="8"/>
      <c r="O184" s="8"/>
      <c r="P184" s="8"/>
      <c r="Q184" s="8"/>
      <c r="R184" s="8"/>
      <c r="S184" s="8"/>
      <c r="T184" s="8"/>
      <c r="U184" s="8"/>
      <c r="V184" s="8"/>
      <c r="W184" s="8"/>
      <c r="X184" s="8"/>
      <c r="Y184" s="8"/>
      <c r="Z184" s="8"/>
      <c r="AA184" s="8"/>
      <c r="AB184" s="8"/>
      <c r="AC184" s="8"/>
      <c r="AD184" s="8"/>
    </row>
    <row r="185" spans="1:30" ht="14.4">
      <c r="A185" s="58"/>
      <c r="B185" s="69">
        <v>155</v>
      </c>
      <c r="C185" s="43" t="s">
        <v>381</v>
      </c>
      <c r="D185" s="69">
        <v>30.401462264207399</v>
      </c>
      <c r="E185" s="43">
        <f t="shared" si="4"/>
        <v>1.274547573086585</v>
      </c>
      <c r="F185" s="71">
        <f t="shared" si="5"/>
        <v>127.4547573086585</v>
      </c>
      <c r="G185" s="84">
        <f t="shared" si="6"/>
        <v>1303.8621672675763</v>
      </c>
      <c r="H185" s="43"/>
      <c r="I185" s="8"/>
      <c r="J185" s="8"/>
      <c r="K185" s="8"/>
      <c r="L185" s="8"/>
      <c r="M185" s="8"/>
      <c r="N185" s="8"/>
      <c r="O185" s="8"/>
      <c r="P185" s="8"/>
      <c r="Q185" s="8"/>
      <c r="R185" s="8"/>
      <c r="S185" s="8"/>
      <c r="T185" s="8"/>
      <c r="U185" s="8"/>
      <c r="V185" s="8"/>
      <c r="W185" s="8"/>
      <c r="X185" s="8"/>
      <c r="Y185" s="8"/>
      <c r="Z185" s="8"/>
      <c r="AA185" s="8"/>
      <c r="AB185" s="8"/>
      <c r="AC185" s="8"/>
      <c r="AD185" s="8"/>
    </row>
    <row r="186" spans="1:30" ht="14.4">
      <c r="A186" s="58"/>
      <c r="B186" s="69">
        <v>156</v>
      </c>
      <c r="C186" s="43" t="s">
        <v>382</v>
      </c>
      <c r="D186" s="69">
        <v>32.583480477076101</v>
      </c>
      <c r="E186" s="43">
        <f t="shared" si="4"/>
        <v>1.2881490055754306</v>
      </c>
      <c r="F186" s="71">
        <f t="shared" si="5"/>
        <v>128.81490055754307</v>
      </c>
      <c r="G186" s="84">
        <f t="shared" si="6"/>
        <v>1317.7764327036655</v>
      </c>
      <c r="H186" s="43"/>
      <c r="I186" s="8"/>
      <c r="J186" s="8"/>
      <c r="K186" s="8"/>
      <c r="L186" s="8"/>
      <c r="M186" s="8"/>
      <c r="N186" s="8"/>
      <c r="O186" s="8"/>
      <c r="P186" s="8"/>
      <c r="Q186" s="8"/>
      <c r="R186" s="8"/>
      <c r="S186" s="8"/>
      <c r="T186" s="8"/>
      <c r="U186" s="8"/>
      <c r="V186" s="8"/>
      <c r="W186" s="8"/>
      <c r="X186" s="8"/>
      <c r="Y186" s="8"/>
      <c r="Z186" s="8"/>
      <c r="AA186" s="8"/>
      <c r="AB186" s="8"/>
      <c r="AC186" s="8"/>
      <c r="AD186" s="8"/>
    </row>
    <row r="187" spans="1:30" ht="14.4">
      <c r="A187" s="58"/>
      <c r="B187" s="69">
        <v>157</v>
      </c>
      <c r="C187" s="43" t="s">
        <v>383</v>
      </c>
      <c r="D187" s="69">
        <v>34.922109692399502</v>
      </c>
      <c r="E187" s="43">
        <f t="shared" si="4"/>
        <v>1.3017529955441451</v>
      </c>
      <c r="F187" s="71">
        <f t="shared" si="5"/>
        <v>130.17529955441452</v>
      </c>
      <c r="G187" s="84">
        <f t="shared" si="6"/>
        <v>1331.6933144416605</v>
      </c>
      <c r="H187" s="43"/>
      <c r="I187" s="8"/>
      <c r="J187" s="8"/>
      <c r="K187" s="8"/>
      <c r="L187" s="8"/>
      <c r="M187" s="8"/>
      <c r="N187" s="8"/>
      <c r="O187" s="8"/>
      <c r="P187" s="8"/>
      <c r="Q187" s="8"/>
      <c r="R187" s="8"/>
      <c r="S187" s="8"/>
      <c r="T187" s="8"/>
      <c r="U187" s="8"/>
      <c r="V187" s="8"/>
      <c r="W187" s="8"/>
      <c r="X187" s="8"/>
      <c r="Y187" s="8"/>
      <c r="Z187" s="8"/>
      <c r="AA187" s="8"/>
      <c r="AB187" s="8"/>
      <c r="AC187" s="8"/>
      <c r="AD187" s="8"/>
    </row>
    <row r="188" spans="1:30" ht="14.4">
      <c r="A188" s="58"/>
      <c r="B188" s="69">
        <v>158</v>
      </c>
      <c r="C188" s="43" t="s">
        <v>384</v>
      </c>
      <c r="D188" s="69">
        <v>37.428590424095297</v>
      </c>
      <c r="E188" s="43">
        <f t="shared" si="4"/>
        <v>1.3153593725937651</v>
      </c>
      <c r="F188" s="71">
        <f t="shared" si="5"/>
        <v>131.53593725937651</v>
      </c>
      <c r="G188" s="84">
        <f t="shared" si="6"/>
        <v>1345.6126381634217</v>
      </c>
      <c r="H188" s="43"/>
      <c r="I188" s="8"/>
      <c r="J188" s="8"/>
      <c r="K188" s="8"/>
      <c r="L188" s="8"/>
      <c r="M188" s="8"/>
      <c r="N188" s="8"/>
      <c r="O188" s="8"/>
      <c r="P188" s="8"/>
      <c r="Q188" s="8"/>
      <c r="R188" s="8"/>
      <c r="S188" s="8"/>
      <c r="T188" s="8"/>
      <c r="U188" s="8"/>
      <c r="V188" s="8"/>
      <c r="W188" s="8"/>
      <c r="X188" s="8"/>
      <c r="Y188" s="8"/>
      <c r="Z188" s="8"/>
      <c r="AA188" s="8"/>
      <c r="AB188" s="8"/>
      <c r="AC188" s="8"/>
      <c r="AD188" s="8"/>
    </row>
    <row r="189" spans="1:30" ht="14.4">
      <c r="A189" s="58"/>
      <c r="B189" s="69">
        <v>159</v>
      </c>
      <c r="C189" s="43" t="s">
        <v>385</v>
      </c>
      <c r="D189" s="69">
        <v>40.1149699566853</v>
      </c>
      <c r="E189" s="43">
        <f t="shared" si="4"/>
        <v>1.3289679776244943</v>
      </c>
      <c r="F189" s="71">
        <f t="shared" si="5"/>
        <v>132.89679776244944</v>
      </c>
      <c r="G189" s="84">
        <f t="shared" si="6"/>
        <v>1359.5342411098577</v>
      </c>
      <c r="H189" s="43"/>
      <c r="I189" s="8"/>
      <c r="J189" s="8"/>
      <c r="K189" s="8"/>
      <c r="L189" s="8"/>
      <c r="M189" s="8"/>
      <c r="N189" s="8"/>
      <c r="O189" s="8"/>
      <c r="P189" s="8"/>
      <c r="Q189" s="8"/>
      <c r="R189" s="8"/>
      <c r="S189" s="8"/>
      <c r="T189" s="8"/>
      <c r="U189" s="8"/>
      <c r="V189" s="8"/>
      <c r="W189" s="8"/>
      <c r="X189" s="8"/>
      <c r="Y189" s="8"/>
      <c r="Z189" s="8"/>
      <c r="AA189" s="8"/>
      <c r="AB189" s="8"/>
      <c r="AC189" s="8"/>
      <c r="AD189" s="8"/>
    </row>
    <row r="190" spans="1:30" ht="14.4">
      <c r="A190" s="58"/>
      <c r="B190" s="69">
        <v>160</v>
      </c>
      <c r="C190" s="43" t="s">
        <v>386</v>
      </c>
      <c r="D190" s="69">
        <v>42.994160250016002</v>
      </c>
      <c r="E190" s="43">
        <f t="shared" si="4"/>
        <v>1.342578662093453</v>
      </c>
      <c r="F190" s="71">
        <f t="shared" si="5"/>
        <v>134.25786620934531</v>
      </c>
      <c r="G190" s="84">
        <f t="shared" si="6"/>
        <v>1373.4579713216024</v>
      </c>
      <c r="H190" s="43"/>
      <c r="I190" s="8"/>
      <c r="J190" s="8"/>
      <c r="K190" s="8"/>
      <c r="L190" s="8"/>
      <c r="M190" s="8"/>
      <c r="N190" s="8"/>
      <c r="O190" s="8"/>
      <c r="P190" s="8"/>
      <c r="Q190" s="8"/>
      <c r="R190" s="8"/>
      <c r="S190" s="8"/>
      <c r="T190" s="8"/>
      <c r="U190" s="8"/>
      <c r="V190" s="8"/>
      <c r="W190" s="8"/>
      <c r="X190" s="8"/>
      <c r="Y190" s="8"/>
      <c r="Z190" s="8"/>
      <c r="AA190" s="8"/>
      <c r="AB190" s="8"/>
      <c r="AC190" s="8"/>
      <c r="AD190" s="8"/>
    </row>
    <row r="191" spans="1:30" ht="14.4">
      <c r="A191" s="58"/>
      <c r="B191" s="69">
        <v>161</v>
      </c>
      <c r="C191" s="43" t="s">
        <v>387</v>
      </c>
      <c r="D191" s="69">
        <v>46.08</v>
      </c>
      <c r="E191" s="43">
        <f t="shared" si="4"/>
        <v>1.3561912873202731</v>
      </c>
      <c r="F191" s="71">
        <f t="shared" si="5"/>
        <v>135.61912873202729</v>
      </c>
      <c r="G191" s="84">
        <f t="shared" si="6"/>
        <v>1387.3836869286392</v>
      </c>
      <c r="H191" s="43"/>
      <c r="I191" s="8"/>
      <c r="J191" s="8"/>
      <c r="K191" s="8"/>
      <c r="L191" s="8"/>
      <c r="M191" s="8"/>
      <c r="N191" s="8"/>
      <c r="O191" s="8"/>
      <c r="P191" s="8"/>
      <c r="Q191" s="8"/>
      <c r="R191" s="8"/>
      <c r="S191" s="8"/>
      <c r="T191" s="8"/>
      <c r="U191" s="8"/>
      <c r="V191" s="8"/>
      <c r="W191" s="8"/>
      <c r="X191" s="8"/>
      <c r="Y191" s="8"/>
      <c r="Z191" s="8"/>
      <c r="AA191" s="8"/>
      <c r="AB191" s="8"/>
      <c r="AC191" s="8"/>
      <c r="AD191" s="8"/>
    </row>
    <row r="192" spans="1:30" ht="12.3">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row>
    <row r="193" spans="1:30" ht="12.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row>
    <row r="194" spans="1:30" ht="12.3">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row>
    <row r="195" spans="1:30" ht="12.3">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row>
    <row r="196" spans="1:30" ht="12.3">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row>
    <row r="197" spans="1:30" ht="12.3">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row>
    <row r="198" spans="1:30" ht="12.3">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row>
    <row r="199" spans="1:30" ht="12.3">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row>
    <row r="200" spans="1:30" ht="12.3">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row>
    <row r="201" spans="1:30" ht="12.3">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row>
    <row r="202" spans="1:30" ht="12.3">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row>
    <row r="203" spans="1:30" ht="12.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row>
    <row r="204" spans="1:30" ht="12.3">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row>
    <row r="205" spans="1:30" ht="12.3">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row>
    <row r="206" spans="1:30" ht="12.3">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row>
    <row r="207" spans="1:30" ht="12.3">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row>
    <row r="208" spans="1:30" ht="12.3">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row>
    <row r="209" spans="1:30" ht="12.3">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row>
    <row r="210" spans="1:30" ht="12.3">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row>
    <row r="211" spans="1:30" ht="12.3">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row>
    <row r="212" spans="1:30" ht="12.3">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row>
    <row r="213" spans="1:30" ht="12.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row>
    <row r="214" spans="1:30" ht="12.3">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row>
    <row r="215" spans="1:30" ht="12.3">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row>
    <row r="216" spans="1:30" ht="12.3">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row>
    <row r="217" spans="1:30" ht="12.3">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row>
    <row r="218" spans="1:30" ht="12.3">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row>
    <row r="219" spans="1:30" ht="12.3">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row>
    <row r="220" spans="1:30" ht="12.3">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row>
    <row r="221" spans="1:30" ht="12.3">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row>
    <row r="222" spans="1:30" ht="12.3">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row>
    <row r="223" spans="1:30" ht="1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row>
    <row r="224" spans="1:30" ht="12.3">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row>
    <row r="225" spans="1:30" ht="12.3">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row>
    <row r="226" spans="1:30" ht="12.3">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row>
    <row r="227" spans="1:30" ht="12.3">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row>
    <row r="228" spans="1:30" ht="12.3">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row>
    <row r="229" spans="1:30" ht="12.3">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row>
    <row r="230" spans="1:30" ht="12.3">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row>
    <row r="231" spans="1:30" ht="12.3">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row>
    <row r="232" spans="1:30" ht="12.3">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row>
    <row r="233" spans="1:30" ht="12.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row>
    <row r="234" spans="1:30" ht="12.3">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row>
    <row r="235" spans="1:30" ht="12.3">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row>
    <row r="236" spans="1:30" ht="12.3">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row>
    <row r="237" spans="1:30" ht="12.3">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row>
    <row r="238" spans="1:30" ht="12.3">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row>
    <row r="239" spans="1:30" ht="12.3">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row>
    <row r="240" spans="1:30" ht="12.3">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row>
    <row r="241" spans="1:30" ht="12.3">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row>
    <row r="242" spans="1:30" ht="12.3">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row>
    <row r="243" spans="1:30" ht="12.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row>
    <row r="244" spans="1:30" ht="12.3">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row>
    <row r="245" spans="1:30" ht="12.3">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row>
    <row r="246" spans="1:30" ht="12.3">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row>
    <row r="247" spans="1:30" ht="12.3">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row>
    <row r="248" spans="1:30" ht="12.3">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row>
    <row r="249" spans="1:30" ht="12.3">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row>
    <row r="250" spans="1:30" ht="12.3">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row>
    <row r="251" spans="1:30" ht="12.3">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row>
    <row r="252" spans="1:30" ht="12.3">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row>
    <row r="253" spans="1:30" ht="12.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row>
    <row r="254" spans="1:30" ht="12.3">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row>
    <row r="255" spans="1:30" ht="12.3">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row>
    <row r="256" spans="1:30" ht="12.3">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row>
    <row r="257" spans="1:30" ht="12.3">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row>
    <row r="258" spans="1:30" ht="12.3">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row>
    <row r="259" spans="1:30" ht="12.3">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row>
    <row r="260" spans="1:30" ht="12.3">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row>
    <row r="261" spans="1:30" ht="12.3">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row>
    <row r="262" spans="1:30" ht="12.3">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row>
    <row r="263" spans="1:30" ht="12.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row>
    <row r="264" spans="1:30" ht="12.3">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row>
    <row r="265" spans="1:30" ht="12.3">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row>
    <row r="266" spans="1:30" ht="12.3">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row>
    <row r="267" spans="1:30" ht="12.3">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row>
    <row r="268" spans="1:30" ht="12.3">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row>
    <row r="269" spans="1:30" ht="12.3">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row>
    <row r="270" spans="1:30" ht="12.3">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row>
    <row r="271" spans="1:30" ht="12.3">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row>
    <row r="272" spans="1:30" ht="12.3">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row>
    <row r="273" spans="1:30" ht="12.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row>
    <row r="274" spans="1:30" ht="12.3">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row>
    <row r="275" spans="1:30" ht="12.3">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row>
    <row r="276" spans="1:30" ht="12.3">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row>
    <row r="277" spans="1:30" ht="12.3">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row>
    <row r="278" spans="1:30" ht="12.3">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row>
    <row r="279" spans="1:30" ht="12.3">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row>
    <row r="280" spans="1:30" ht="12.3">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row>
    <row r="281" spans="1:30" ht="12.3">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row>
    <row r="282" spans="1:30" ht="12.3">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row>
    <row r="283" spans="1:30" ht="12.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row>
    <row r="284" spans="1:30" ht="12.3">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row>
    <row r="285" spans="1:30" ht="12.3">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row>
    <row r="286" spans="1:30" ht="12.3">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row>
    <row r="287" spans="1:30" ht="12.3">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row>
    <row r="288" spans="1:30" ht="12.3">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row>
    <row r="289" spans="1:30" ht="12.3">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row>
    <row r="290" spans="1:30" ht="12.3">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row>
    <row r="291" spans="1:30" ht="12.3">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row>
    <row r="292" spans="1:30" ht="12.3">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row>
    <row r="293" spans="1:30" ht="12.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row>
    <row r="294" spans="1:30" ht="12.3">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row>
    <row r="295" spans="1:30" ht="12.3">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row>
    <row r="296" spans="1:30" ht="12.3">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row>
    <row r="297" spans="1:30" ht="12.3">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row>
    <row r="298" spans="1:30" ht="12.3">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row>
    <row r="299" spans="1:30" ht="12.3">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row>
    <row r="300" spans="1:30" ht="12.3">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row>
    <row r="301" spans="1:30" ht="12.3">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row>
    <row r="302" spans="1:30" ht="12.3">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row>
    <row r="303" spans="1:30" ht="12.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row>
    <row r="304" spans="1:30" ht="12.3">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row>
    <row r="305" spans="1:30" ht="12.3">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row>
    <row r="306" spans="1:30" ht="12.3">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row>
    <row r="307" spans="1:30" ht="12.3">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row>
    <row r="308" spans="1:30" ht="12.3">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row>
    <row r="309" spans="1:30" ht="12.3">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row>
    <row r="310" spans="1:30" ht="12.3">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row>
    <row r="311" spans="1:30" ht="12.3">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row>
    <row r="312" spans="1:30" ht="12.3">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row>
    <row r="313" spans="1:30" ht="12.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row>
    <row r="314" spans="1:30" ht="12.3">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row>
    <row r="315" spans="1:30" ht="12.3">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row>
    <row r="316" spans="1:30" ht="12.3">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row>
    <row r="317" spans="1:30" ht="12.3">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row>
    <row r="318" spans="1:30" ht="12.3">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row>
    <row r="319" spans="1:30" ht="12.3">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row>
    <row r="320" spans="1:30" ht="12.3">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row>
    <row r="321" spans="1:30" ht="12.3">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row>
    <row r="322" spans="1:30" ht="12.3">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row>
    <row r="323" spans="1:30" ht="1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row>
    <row r="324" spans="1:30" ht="12.3">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row>
    <row r="325" spans="1:30" ht="12.3">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row>
    <row r="326" spans="1:30" ht="12.3">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row>
    <row r="327" spans="1:30" ht="12.3">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row>
    <row r="328" spans="1:30" ht="12.3">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row>
    <row r="329" spans="1:30" ht="12.3">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row>
    <row r="330" spans="1:30" ht="12.3">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row>
    <row r="331" spans="1:30" ht="12.3">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row>
    <row r="332" spans="1:30" ht="12.3">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row>
    <row r="333" spans="1:30" ht="12.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row>
    <row r="334" spans="1:30" ht="12.3">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row>
    <row r="335" spans="1:30" ht="12.3">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row>
    <row r="336" spans="1:30" ht="12.3">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row>
    <row r="337" spans="1:30" ht="12.3">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row>
    <row r="338" spans="1:30" ht="12.3">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row>
    <row r="339" spans="1:30" ht="12.3">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row>
    <row r="340" spans="1:30" ht="12.3">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row>
    <row r="341" spans="1:30" ht="12.3">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row>
    <row r="342" spans="1:30" ht="12.3">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row>
    <row r="343" spans="1:30" ht="12.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row>
    <row r="344" spans="1:30" ht="12.3">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row>
    <row r="345" spans="1:30" ht="12.3">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row>
    <row r="346" spans="1:30" ht="12.3">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row>
    <row r="347" spans="1:30" ht="12.3">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row>
    <row r="348" spans="1:30" ht="12.3">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row>
    <row r="349" spans="1:30" ht="12.3">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row>
    <row r="350" spans="1:30" ht="12.3">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row>
    <row r="351" spans="1:30" ht="12.3">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row>
    <row r="352" spans="1:30" ht="12.3">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row>
    <row r="353" spans="1:30" ht="12.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row>
    <row r="354" spans="1:30" ht="12.3">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row>
    <row r="355" spans="1:30" ht="12.3">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row>
    <row r="356" spans="1:30" ht="12.3">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row>
    <row r="357" spans="1:30" ht="12.3">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row>
    <row r="358" spans="1:30" ht="12.3">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row>
    <row r="359" spans="1:30" ht="12.3">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row>
    <row r="360" spans="1:30" ht="12.3">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row>
    <row r="361" spans="1:30" ht="12.3">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row>
    <row r="362" spans="1:30" ht="12.3">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row>
    <row r="363" spans="1:30" ht="12.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row>
    <row r="364" spans="1:30" ht="12.3">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row>
    <row r="365" spans="1:30" ht="12.3">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row>
    <row r="366" spans="1:30" ht="12.3">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row>
    <row r="367" spans="1:30" ht="12.3">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row>
    <row r="368" spans="1:30" ht="12.3">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row>
    <row r="369" spans="1:30" ht="12.3">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row>
    <row r="370" spans="1:30" ht="12.3">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row>
    <row r="371" spans="1:30" ht="12.3">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row>
    <row r="372" spans="1:30" ht="12.3">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row>
    <row r="373" spans="1:30" ht="12.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row>
    <row r="374" spans="1:30" ht="12.3">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row>
    <row r="375" spans="1:30" ht="12.3">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row>
    <row r="376" spans="1:30" ht="12.3">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row>
    <row r="377" spans="1:30" ht="12.3">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row>
    <row r="378" spans="1:30" ht="12.3">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row>
    <row r="379" spans="1:30" ht="12.3">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row>
    <row r="380" spans="1:30" ht="12.3">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row>
    <row r="381" spans="1:30" ht="12.3">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row>
    <row r="382" spans="1:30" ht="12.3">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row>
    <row r="383" spans="1:30" ht="12.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row>
    <row r="384" spans="1:30" ht="12.3">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row>
    <row r="385" spans="1:30" ht="12.3">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row>
    <row r="386" spans="1:30" ht="12.3">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row>
    <row r="387" spans="1:30" ht="12.3">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row>
    <row r="388" spans="1:30" ht="12.3">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row>
    <row r="389" spans="1:30" ht="12.3">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row>
    <row r="390" spans="1:30" ht="12.3">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row>
    <row r="391" spans="1:30" ht="12.3">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row>
    <row r="392" spans="1:30" ht="12.3">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row>
    <row r="393" spans="1:30" ht="12.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row>
    <row r="394" spans="1:30" ht="12.3">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row>
    <row r="395" spans="1:30" ht="12.3">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row>
    <row r="396" spans="1:30" ht="12.3">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row>
    <row r="397" spans="1:30" ht="12.3">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row>
    <row r="398" spans="1:30" ht="12.3">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row>
    <row r="399" spans="1:30" ht="12.3">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row>
    <row r="400" spans="1:30" ht="12.3">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row>
    <row r="401" spans="1:30" ht="12.3">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row>
    <row r="402" spans="1:30" ht="12.3">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row>
    <row r="403" spans="1:30" ht="12.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row>
    <row r="404" spans="1:30" ht="12.3">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row>
    <row r="405" spans="1:30" ht="12.3">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row>
    <row r="406" spans="1:30" ht="12.3">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row>
    <row r="407" spans="1:30" ht="12.3">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row>
    <row r="408" spans="1:30" ht="12.3">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row>
    <row r="409" spans="1:30" ht="12.3">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row>
    <row r="410" spans="1:30" ht="12.3">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row>
    <row r="411" spans="1:30" ht="12.3">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row>
    <row r="412" spans="1:30" ht="12.3">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row>
    <row r="413" spans="1:30" ht="12.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row>
    <row r="414" spans="1:30" ht="12.3">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row>
    <row r="415" spans="1:30" ht="12.3">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row>
    <row r="416" spans="1:30" ht="12.3">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row>
    <row r="417" spans="1:30" ht="12.3">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row>
    <row r="418" spans="1:30" ht="12.3">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row>
    <row r="419" spans="1:30" ht="12.3">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row>
    <row r="420" spans="1:30" ht="12.3">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row>
    <row r="421" spans="1:30" ht="12.3">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row>
    <row r="422" spans="1:30" ht="12.3">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row>
    <row r="423" spans="1:30" ht="1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row>
    <row r="424" spans="1:30" ht="12.3">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row>
    <row r="425" spans="1:30" ht="12.3">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row>
    <row r="426" spans="1:30" ht="12.3">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row>
    <row r="427" spans="1:30" ht="12.3">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row>
    <row r="428" spans="1:30" ht="12.3">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row>
    <row r="429" spans="1:30" ht="12.3">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row>
    <row r="430" spans="1:30" ht="12.3">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row>
    <row r="431" spans="1:30" ht="12.3">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row>
    <row r="432" spans="1:30" ht="12.3">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row>
    <row r="433" spans="1:30" ht="12.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row>
    <row r="434" spans="1:30" ht="12.3">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row>
    <row r="435" spans="1:30" ht="12.3">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row>
    <row r="436" spans="1:30" ht="12.3">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row>
    <row r="437" spans="1:30" ht="12.3">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row>
    <row r="438" spans="1:30" ht="12.3">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row>
    <row r="439" spans="1:30" ht="12.3">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row>
    <row r="440" spans="1:30" ht="12.3">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row>
    <row r="441" spans="1:30" ht="12.3">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row>
    <row r="442" spans="1:30" ht="12.3">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row>
    <row r="443" spans="1:30" ht="12.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row>
    <row r="444" spans="1:30" ht="12.3">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row>
    <row r="445" spans="1:30" ht="12.3">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row>
    <row r="446" spans="1:30" ht="12.3">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row>
    <row r="447" spans="1:30" ht="12.3">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row>
    <row r="448" spans="1:30" ht="12.3">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row>
    <row r="449" spans="1:30" ht="12.3">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row>
    <row r="450" spans="1:30" ht="12.3">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row>
    <row r="451" spans="1:30" ht="12.3">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row>
    <row r="452" spans="1:30" ht="12.3">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row>
    <row r="453" spans="1:30" ht="12.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row>
    <row r="454" spans="1:30" ht="12.3">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row>
    <row r="455" spans="1:30" ht="12.3">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row>
    <row r="456" spans="1:30" ht="12.3">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row>
    <row r="457" spans="1:30" ht="12.3">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row>
    <row r="458" spans="1:30" ht="12.3">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row>
    <row r="459" spans="1:30" ht="12.3">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row>
    <row r="460" spans="1:30" ht="12.3">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row>
    <row r="461" spans="1:30" ht="12.3">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row>
    <row r="462" spans="1:30" ht="12.3">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row>
    <row r="463" spans="1:30" ht="12.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row>
    <row r="464" spans="1:30" ht="12.3">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row>
    <row r="465" spans="1:30" ht="12.3">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row>
    <row r="466" spans="1:30" ht="12.3">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row>
    <row r="467" spans="1:30" ht="12.3">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row>
    <row r="468" spans="1:30" ht="12.3">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row>
    <row r="469" spans="1:30" ht="12.3">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row>
    <row r="470" spans="1:30" ht="12.3">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row>
    <row r="471" spans="1:30" ht="12.3">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row>
    <row r="472" spans="1:30" ht="12.3">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row>
    <row r="473" spans="1:30" ht="12.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row>
    <row r="474" spans="1:30" ht="12.3">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row>
    <row r="475" spans="1:30" ht="12.3">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row>
    <row r="476" spans="1:30" ht="12.3">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row>
    <row r="477" spans="1:30" ht="12.3">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row>
    <row r="478" spans="1:30" ht="12.3">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row>
    <row r="479" spans="1:30" ht="12.3">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row>
    <row r="480" spans="1:30" ht="12.3">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row>
    <row r="481" spans="1:30" ht="12.3">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row>
    <row r="482" spans="1:30" ht="12.3">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row>
    <row r="483" spans="1:30" ht="12.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row>
    <row r="484" spans="1:30" ht="12.3">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row>
    <row r="485" spans="1:30" ht="12.3">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row>
    <row r="486" spans="1:30" ht="12.3">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row>
    <row r="487" spans="1:30" ht="12.3">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row>
    <row r="488" spans="1:30" ht="12.3">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row>
    <row r="489" spans="1:30" ht="12.3">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row>
    <row r="490" spans="1:30" ht="12.3">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row>
    <row r="491" spans="1:30" ht="12.3">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row>
    <row r="492" spans="1:30" ht="12.3">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row>
    <row r="493" spans="1:30" ht="12.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row>
    <row r="494" spans="1:30" ht="12.3">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row>
    <row r="495" spans="1:30" ht="12.3">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row>
    <row r="496" spans="1:30" ht="12.3">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row>
    <row r="497" spans="1:30" ht="12.3">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row>
    <row r="498" spans="1:30" ht="12.3">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row>
    <row r="499" spans="1:30" ht="12.3">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row>
    <row r="500" spans="1:30" ht="12.3">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row>
    <row r="501" spans="1:30" ht="12.3">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row>
    <row r="502" spans="1:30" ht="12.3">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row>
    <row r="503" spans="1:30" ht="12.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row>
    <row r="504" spans="1:30" ht="12.3">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row>
    <row r="505" spans="1:30" ht="12.3">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row>
    <row r="506" spans="1:30" ht="12.3">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row>
    <row r="507" spans="1:30" ht="12.3">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row>
    <row r="508" spans="1:30" ht="12.3">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row>
    <row r="509" spans="1:30" ht="12.3">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row>
    <row r="510" spans="1:30" ht="12.3">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row>
    <row r="511" spans="1:30" ht="12.3">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row>
    <row r="512" spans="1:30" ht="12.3">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row>
    <row r="513" spans="1:30" ht="12.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row>
    <row r="514" spans="1:30" ht="12.3">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row>
    <row r="515" spans="1:30" ht="12.3">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row>
    <row r="516" spans="1:30" ht="12.3">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row>
    <row r="517" spans="1:30" ht="12.3">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row>
    <row r="518" spans="1:30" ht="12.3">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row>
    <row r="519" spans="1:30" ht="12.3">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row>
    <row r="520" spans="1:30" ht="12.3">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row>
    <row r="521" spans="1:30" ht="12.3">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row>
    <row r="522" spans="1:30" ht="12.3">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row>
    <row r="523" spans="1:30" ht="1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row>
    <row r="524" spans="1:30" ht="12.3">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row>
    <row r="525" spans="1:30" ht="12.3">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row>
    <row r="526" spans="1:30" ht="12.3">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row>
    <row r="527" spans="1:30" ht="12.3">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row>
    <row r="528" spans="1:30" ht="12.3">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row>
    <row r="529" spans="1:30" ht="12.3">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row>
    <row r="530" spans="1:30" ht="12.3">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row>
    <row r="531" spans="1:30" ht="12.3">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row>
    <row r="532" spans="1:30" ht="12.3">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row>
    <row r="533" spans="1:30" ht="12.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row>
    <row r="534" spans="1:30" ht="12.3">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row>
    <row r="535" spans="1:30" ht="12.3">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row>
    <row r="536" spans="1:30" ht="12.3">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row>
    <row r="537" spans="1:30" ht="12.3">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row>
    <row r="538" spans="1:30" ht="12.3">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row>
    <row r="539" spans="1:30" ht="12.3">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row>
    <row r="540" spans="1:30" ht="12.3">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row>
    <row r="541" spans="1:30" ht="12.3">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row>
    <row r="542" spans="1:30" ht="12.3">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row>
    <row r="543" spans="1:30" ht="12.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row>
    <row r="544" spans="1:30" ht="12.3">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row>
    <row r="545" spans="1:30" ht="12.3">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row>
    <row r="546" spans="1:30" ht="12.3">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row>
    <row r="547" spans="1:30" ht="12.3">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row>
    <row r="548" spans="1:30" ht="12.3">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row>
    <row r="549" spans="1:30" ht="12.3">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row>
    <row r="550" spans="1:30" ht="12.3">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row>
    <row r="551" spans="1:30" ht="12.3">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row>
    <row r="552" spans="1:30" ht="12.3">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row>
    <row r="553" spans="1:30" ht="12.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row>
    <row r="554" spans="1:30" ht="12.3">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row>
    <row r="555" spans="1:30" ht="12.3">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row>
    <row r="556" spans="1:30" ht="12.3">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row>
    <row r="557" spans="1:30" ht="12.3">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row>
    <row r="558" spans="1:30" ht="12.3">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row>
    <row r="559" spans="1:30" ht="12.3">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row>
    <row r="560" spans="1:30" ht="12.3">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row>
    <row r="561" spans="1:30" ht="12.3">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row>
    <row r="562" spans="1:30" ht="12.3">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row>
    <row r="563" spans="1:30" ht="12.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row>
    <row r="564" spans="1:30" ht="12.3">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row>
    <row r="565" spans="1:30" ht="12.3">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row>
    <row r="566" spans="1:30" ht="12.3">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row>
    <row r="567" spans="1:30" ht="12.3">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row>
    <row r="568" spans="1:30" ht="12.3">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row>
    <row r="569" spans="1:30" ht="12.3">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row>
    <row r="570" spans="1:30" ht="12.3">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row>
    <row r="571" spans="1:30" ht="12.3">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row>
    <row r="572" spans="1:30" ht="12.3">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row>
    <row r="573" spans="1:30" ht="12.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row>
    <row r="574" spans="1:30" ht="12.3">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row>
    <row r="575" spans="1:30" ht="12.3">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row>
    <row r="576" spans="1:30" ht="12.3">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row>
    <row r="577" spans="1:30" ht="12.3">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row>
    <row r="578" spans="1:30" ht="12.3">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row>
    <row r="579" spans="1:30" ht="12.3">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row>
    <row r="580" spans="1:30" ht="12.3">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row>
    <row r="581" spans="1:30" ht="12.3">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row>
    <row r="582" spans="1:30" ht="12.3">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row>
    <row r="583" spans="1:30" ht="12.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row>
    <row r="584" spans="1:30" ht="12.3">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row>
    <row r="585" spans="1:30" ht="12.3">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row>
    <row r="586" spans="1:30" ht="12.3">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row>
    <row r="587" spans="1:30" ht="12.3">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row>
    <row r="588" spans="1:30" ht="12.3">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row>
    <row r="589" spans="1:30" ht="12.3">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row>
    <row r="590" spans="1:30" ht="12.3">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row>
    <row r="591" spans="1:30" ht="12.3">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row>
    <row r="592" spans="1:30" ht="12.3">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row>
    <row r="593" spans="1:30" ht="12.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row>
    <row r="594" spans="1:30" ht="12.3">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row>
    <row r="595" spans="1:30" ht="12.3">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row>
    <row r="596" spans="1:30" ht="12.3">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row>
    <row r="597" spans="1:30" ht="12.3">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row>
    <row r="598" spans="1:30" ht="12.3">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row>
    <row r="599" spans="1:30" ht="12.3">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row>
    <row r="600" spans="1:30" ht="12.3">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row>
    <row r="601" spans="1:30" ht="12.3">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row>
    <row r="602" spans="1:30" ht="12.3">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row>
    <row r="603" spans="1:30" ht="12.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row>
    <row r="604" spans="1:30" ht="12.3">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row>
    <row r="605" spans="1:30" ht="12.3">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row>
    <row r="606" spans="1:30" ht="12.3">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row>
    <row r="607" spans="1:30" ht="12.3">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row>
    <row r="608" spans="1:30" ht="12.3">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row>
    <row r="609" spans="1:30" ht="12.3">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row>
    <row r="610" spans="1:30" ht="12.3">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row>
    <row r="611" spans="1:30" ht="12.3">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row>
    <row r="612" spans="1:30" ht="12.3">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row>
    <row r="613" spans="1:30" ht="12.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row>
    <row r="614" spans="1:30" ht="12.3">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row>
    <row r="615" spans="1:30" ht="12.3">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row>
    <row r="616" spans="1:30" ht="12.3">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row>
    <row r="617" spans="1:30" ht="12.3">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row>
    <row r="618" spans="1:30" ht="12.3">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row>
    <row r="619" spans="1:30" ht="12.3">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row>
    <row r="620" spans="1:30" ht="12.3">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row>
    <row r="621" spans="1:30" ht="12.3">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row>
    <row r="622" spans="1:30" ht="12.3">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row>
    <row r="623" spans="1:30" ht="1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row>
    <row r="624" spans="1:30" ht="12.3">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row>
    <row r="625" spans="1:30" ht="12.3">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row>
    <row r="626" spans="1:30" ht="12.3">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row>
    <row r="627" spans="1:30" ht="12.3">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row>
    <row r="628" spans="1:30" ht="12.3">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row>
    <row r="629" spans="1:30" ht="12.3">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row>
    <row r="630" spans="1:30" ht="12.3">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row>
    <row r="631" spans="1:30" ht="12.3">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row>
    <row r="632" spans="1:30" ht="12.3">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row>
    <row r="633" spans="1:30" ht="12.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row>
    <row r="634" spans="1:30" ht="12.3">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row>
    <row r="635" spans="1:30" ht="12.3">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row>
    <row r="636" spans="1:30" ht="12.3">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row>
    <row r="637" spans="1:30" ht="12.3">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row>
    <row r="638" spans="1:30" ht="12.3">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row>
    <row r="639" spans="1:30" ht="12.3">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row>
    <row r="640" spans="1:30" ht="12.3">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row>
    <row r="641" spans="1:30" ht="12.3">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row>
    <row r="642" spans="1:30" ht="12.3">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row>
    <row r="643" spans="1:30" ht="12.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row>
    <row r="644" spans="1:30" ht="12.3">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row>
    <row r="645" spans="1:30" ht="12.3">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row>
    <row r="646" spans="1:30" ht="12.3">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row>
    <row r="647" spans="1:30" ht="12.3">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row>
    <row r="648" spans="1:30" ht="12.3">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row>
    <row r="649" spans="1:30" ht="12.3">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row>
    <row r="650" spans="1:30" ht="12.3">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row>
    <row r="651" spans="1:30" ht="12.3">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row>
    <row r="652" spans="1:30" ht="12.3">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row>
    <row r="653" spans="1:30" ht="12.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row>
    <row r="654" spans="1:30" ht="12.3">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row>
    <row r="655" spans="1:30" ht="12.3">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row>
    <row r="656" spans="1:30" ht="12.3">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row>
    <row r="657" spans="1:30" ht="12.3">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row>
    <row r="658" spans="1:30" ht="12.3">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row>
    <row r="659" spans="1:30" ht="12.3">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row>
    <row r="660" spans="1:30" ht="12.3">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row>
    <row r="661" spans="1:30" ht="12.3">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row>
    <row r="662" spans="1:30" ht="12.3">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row>
    <row r="663" spans="1:30" ht="12.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row>
    <row r="664" spans="1:30" ht="12.3">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row>
    <row r="665" spans="1:30" ht="12.3">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row>
    <row r="666" spans="1:30" ht="12.3">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row>
    <row r="667" spans="1:30" ht="12.3">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row>
    <row r="668" spans="1:30" ht="12.3">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row>
    <row r="669" spans="1:30" ht="12.3">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row>
    <row r="670" spans="1:30" ht="12.3">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row>
    <row r="671" spans="1:30" ht="12.3">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row>
    <row r="672" spans="1:30" ht="12.3">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row>
    <row r="673" spans="1:30" ht="12.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row>
    <row r="674" spans="1:30" ht="12.3">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row>
    <row r="675" spans="1:30" ht="12.3">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row>
    <row r="676" spans="1:30" ht="12.3">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row>
    <row r="677" spans="1:30" ht="12.3">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row>
    <row r="678" spans="1:30" ht="12.3">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row>
    <row r="679" spans="1:30" ht="12.3">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row>
    <row r="680" spans="1:30" ht="12.3">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row>
    <row r="681" spans="1:30" ht="12.3">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row>
    <row r="682" spans="1:30" ht="12.3">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row>
    <row r="683" spans="1:30" ht="12.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row>
    <row r="684" spans="1:30" ht="12.3">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row>
    <row r="685" spans="1:30" ht="12.3">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row>
    <row r="686" spans="1:30" ht="12.3">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row>
    <row r="687" spans="1:30" ht="12.3">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row>
    <row r="688" spans="1:30" ht="12.3">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row>
    <row r="689" spans="1:30" ht="12.3">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row>
    <row r="690" spans="1:30" ht="12.3">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row>
    <row r="691" spans="1:30" ht="12.3">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row>
    <row r="692" spans="1:30" ht="12.3">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row>
    <row r="693" spans="1:30" ht="12.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row>
    <row r="694" spans="1:30" ht="12.3">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row>
    <row r="695" spans="1:30" ht="12.3">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row>
    <row r="696" spans="1:30" ht="12.3">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row>
    <row r="697" spans="1:30" ht="12.3">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row>
    <row r="698" spans="1:30" ht="12.3">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row>
    <row r="699" spans="1:30" ht="12.3">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row>
    <row r="700" spans="1:30" ht="12.3">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row>
    <row r="701" spans="1:30" ht="12.3">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row>
    <row r="702" spans="1:30" ht="12.3">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row>
    <row r="703" spans="1:30" ht="12.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row>
    <row r="704" spans="1:30" ht="12.3">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row>
    <row r="705" spans="1:30" ht="12.3">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row>
    <row r="706" spans="1:30" ht="12.3">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row>
    <row r="707" spans="1:30" ht="12.3">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row>
    <row r="708" spans="1:30" ht="12.3">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row>
    <row r="709" spans="1:30" ht="12.3">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row>
    <row r="710" spans="1:30" ht="12.3">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row>
    <row r="711" spans="1:30" ht="12.3">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row>
    <row r="712" spans="1:30" ht="12.3">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row>
    <row r="713" spans="1:30" ht="12.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row>
    <row r="714" spans="1:30" ht="12.3">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row>
    <row r="715" spans="1:30" ht="12.3">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row>
    <row r="716" spans="1:30" ht="12.3">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row>
    <row r="717" spans="1:30" ht="12.3">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row>
    <row r="718" spans="1:30" ht="12.3">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row>
    <row r="719" spans="1:30" ht="12.3">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row>
    <row r="720" spans="1:30" ht="12.3">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row>
    <row r="721" spans="1:30" ht="12.3">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row>
    <row r="722" spans="1:30" ht="12.3">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row>
    <row r="723" spans="1:30" ht="1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row>
    <row r="724" spans="1:30" ht="12.3">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row>
    <row r="725" spans="1:30" ht="12.3">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row>
    <row r="726" spans="1:30" ht="12.3">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row>
    <row r="727" spans="1:30" ht="12.3">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row>
    <row r="728" spans="1:30" ht="12.3">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row>
    <row r="729" spans="1:30" ht="12.3">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row>
    <row r="730" spans="1:30" ht="12.3">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row>
    <row r="731" spans="1:30" ht="12.3">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row>
    <row r="732" spans="1:30" ht="12.3">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row>
    <row r="733" spans="1:30" ht="12.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row>
    <row r="734" spans="1:30" ht="12.3">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row>
    <row r="735" spans="1:30" ht="12.3">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row>
    <row r="736" spans="1:30" ht="12.3">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row>
    <row r="737" spans="1:30" ht="12.3">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row>
    <row r="738" spans="1:30" ht="12.3">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row>
    <row r="739" spans="1:30" ht="12.3">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row>
    <row r="740" spans="1:30" ht="12.3">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row>
    <row r="741" spans="1:30" ht="12.3">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row>
    <row r="742" spans="1:30" ht="12.3">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row>
    <row r="743" spans="1:30" ht="12.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row>
    <row r="744" spans="1:30" ht="12.3">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row>
    <row r="745" spans="1:30" ht="12.3">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row>
    <row r="746" spans="1:30" ht="12.3">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row>
    <row r="747" spans="1:30" ht="12.3">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row>
    <row r="748" spans="1:30" ht="12.3">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row>
    <row r="749" spans="1:30" ht="12.3">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row>
    <row r="750" spans="1:30" ht="12.3">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row>
    <row r="751" spans="1:30" ht="12.3">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row>
    <row r="752" spans="1:30" ht="12.3">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row>
    <row r="753" spans="1:30" ht="12.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row>
    <row r="754" spans="1:30" ht="12.3">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row>
    <row r="755" spans="1:30" ht="12.3">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row>
    <row r="756" spans="1:30" ht="12.3">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row>
    <row r="757" spans="1:30" ht="12.3">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row>
    <row r="758" spans="1:30" ht="12.3">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row>
    <row r="759" spans="1:30" ht="12.3">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row>
    <row r="760" spans="1:30" ht="12.3">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row>
    <row r="761" spans="1:30" ht="12.3">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row>
    <row r="762" spans="1:30" ht="12.3">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row>
    <row r="763" spans="1:30" ht="12.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row>
    <row r="764" spans="1:30" ht="12.3">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row>
    <row r="765" spans="1:30" ht="12.3">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row>
    <row r="766" spans="1:30" ht="12.3">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row>
    <row r="767" spans="1:30" ht="12.3">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row>
    <row r="768" spans="1:30" ht="12.3">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row>
    <row r="769" spans="1:30" ht="12.3">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row>
    <row r="770" spans="1:30" ht="12.3">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row>
    <row r="771" spans="1:30" ht="12.3">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row>
    <row r="772" spans="1:30" ht="12.3">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row>
    <row r="773" spans="1:30" ht="12.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row>
    <row r="774" spans="1:30" ht="12.3">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row>
    <row r="775" spans="1:30" ht="12.3">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row>
    <row r="776" spans="1:30" ht="12.3">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row>
    <row r="777" spans="1:30" ht="12.3">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row>
    <row r="778" spans="1:30" ht="12.3">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row>
    <row r="779" spans="1:30" ht="12.3">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row>
    <row r="780" spans="1:30" ht="12.3">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row>
    <row r="781" spans="1:30" ht="12.3">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row>
    <row r="782" spans="1:30" ht="12.3">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row>
    <row r="783" spans="1:30" ht="12.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row>
    <row r="784" spans="1:30" ht="12.3">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row>
    <row r="785" spans="1:30" ht="12.3">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row>
    <row r="786" spans="1:30" ht="12.3">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row>
    <row r="787" spans="1:30" ht="12.3">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row>
    <row r="788" spans="1:30" ht="12.3">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row>
    <row r="789" spans="1:30" ht="12.3">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row>
    <row r="790" spans="1:30" ht="12.3">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row>
    <row r="791" spans="1:30" ht="12.3">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row>
    <row r="792" spans="1:30" ht="12.3">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row>
    <row r="793" spans="1:30" ht="12.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row>
    <row r="794" spans="1:30" ht="12.3">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row>
    <row r="795" spans="1:30" ht="12.3">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row>
    <row r="796" spans="1:30" ht="12.3">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row>
    <row r="797" spans="1:30" ht="12.3">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row>
    <row r="798" spans="1:30" ht="12.3">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row>
    <row r="799" spans="1:30" ht="12.3">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row>
    <row r="800" spans="1:30" ht="12.3">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row>
    <row r="801" spans="1:30" ht="12.3">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row>
    <row r="802" spans="1:30" ht="12.3">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row>
    <row r="803" spans="1:30" ht="12.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row>
    <row r="804" spans="1:30" ht="12.3">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row>
    <row r="805" spans="1:30" ht="12.3">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row>
    <row r="806" spans="1:30" ht="12.3">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row>
    <row r="807" spans="1:30" ht="12.3">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row>
    <row r="808" spans="1:30" ht="12.3">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row>
    <row r="809" spans="1:30" ht="12.3">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row>
    <row r="810" spans="1:30" ht="12.3">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row>
    <row r="811" spans="1:30" ht="12.3">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row>
    <row r="812" spans="1:30" ht="12.3">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row>
    <row r="813" spans="1:30" ht="12.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row>
    <row r="814" spans="1:30" ht="12.3">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row>
    <row r="815" spans="1:30" ht="12.3">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row>
    <row r="816" spans="1:30" ht="12.3">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row>
    <row r="817" spans="1:30" ht="12.3">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row>
    <row r="818" spans="1:30" ht="12.3">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row>
    <row r="819" spans="1:30" ht="12.3">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row>
    <row r="820" spans="1:30" ht="12.3">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row>
    <row r="821" spans="1:30" ht="12.3">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row>
    <row r="822" spans="1:30" ht="12.3">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row>
    <row r="823" spans="1:30" ht="1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row>
    <row r="824" spans="1:30" ht="12.3">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row>
    <row r="825" spans="1:30" ht="12.3">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row>
    <row r="826" spans="1:30" ht="12.3">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row>
    <row r="827" spans="1:30" ht="12.3">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row>
    <row r="828" spans="1:30" ht="12.3">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row>
    <row r="829" spans="1:30" ht="12.3">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row>
    <row r="830" spans="1:30" ht="12.3">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row>
    <row r="831" spans="1:30" ht="12.3">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row>
    <row r="832" spans="1:30" ht="12.3">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row>
    <row r="833" spans="1:30" ht="12.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row>
    <row r="834" spans="1:30" ht="12.3">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row>
    <row r="835" spans="1:30" ht="12.3">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row>
    <row r="836" spans="1:30" ht="12.3">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row>
    <row r="837" spans="1:30" ht="12.3">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row>
    <row r="838" spans="1:30" ht="12.3">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row>
    <row r="839" spans="1:30" ht="12.3">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row>
    <row r="840" spans="1:30" ht="12.3">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row>
    <row r="841" spans="1:30" ht="12.3">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row>
    <row r="842" spans="1:30" ht="12.3">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row>
    <row r="843" spans="1:30" ht="12.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row>
    <row r="844" spans="1:30" ht="12.3">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row>
    <row r="845" spans="1:30" ht="12.3">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row>
    <row r="846" spans="1:30" ht="12.3">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row>
    <row r="847" spans="1:30" ht="12.3">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row>
    <row r="848" spans="1:30" ht="12.3">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row>
    <row r="849" spans="1:30" ht="12.3">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row>
    <row r="850" spans="1:30" ht="12.3">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row>
    <row r="851" spans="1:30" ht="12.3">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row>
    <row r="852" spans="1:30" ht="12.3">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row>
    <row r="853" spans="1:30" ht="12.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row>
    <row r="854" spans="1:30" ht="12.3">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row>
    <row r="855" spans="1:30" ht="12.3">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row>
    <row r="856" spans="1:30" ht="12.3">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row>
    <row r="857" spans="1:30" ht="12.3">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row>
    <row r="858" spans="1:30" ht="12.3">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row>
    <row r="859" spans="1:30" ht="12.3">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row>
    <row r="860" spans="1:30" ht="12.3">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row>
    <row r="861" spans="1:30" ht="12.3">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row>
    <row r="862" spans="1:30" ht="12.3">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row>
    <row r="863" spans="1:30" ht="12.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row>
    <row r="864" spans="1:30" ht="12.3">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row>
    <row r="865" spans="1:30" ht="12.3">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row>
    <row r="866" spans="1:30" ht="12.3">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row>
    <row r="867" spans="1:30" ht="12.3">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row>
    <row r="868" spans="1:30" ht="12.3">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row>
    <row r="869" spans="1:30" ht="12.3">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row>
    <row r="870" spans="1:30" ht="12.3">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row>
    <row r="871" spans="1:30" ht="12.3">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row>
    <row r="872" spans="1:30" ht="12.3">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row>
    <row r="873" spans="1:30" ht="12.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row>
    <row r="874" spans="1:30" ht="12.3">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row>
    <row r="875" spans="1:30" ht="12.3">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row>
    <row r="876" spans="1:30" ht="12.3">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row>
    <row r="877" spans="1:30" ht="12.3">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row>
    <row r="878" spans="1:30" ht="12.3">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row>
    <row r="879" spans="1:30" ht="12.3">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row>
    <row r="880" spans="1:30" ht="12.3">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row>
    <row r="881" spans="1:30" ht="12.3">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row>
    <row r="882" spans="1:30" ht="12.3">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row>
    <row r="883" spans="1:30" ht="12.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row>
    <row r="884" spans="1:30" ht="12.3">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row>
    <row r="885" spans="1:30" ht="12.3">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row>
    <row r="886" spans="1:30" ht="12.3">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row>
    <row r="887" spans="1:30" ht="12.3">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row>
    <row r="888" spans="1:30" ht="12.3">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row>
    <row r="889" spans="1:30" ht="12.3">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row>
    <row r="890" spans="1:30" ht="12.3">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row>
    <row r="891" spans="1:30" ht="12.3">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row>
    <row r="892" spans="1:30" ht="12.3">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row>
    <row r="893" spans="1:30" ht="12.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row>
    <row r="894" spans="1:30" ht="12.3">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row>
    <row r="895" spans="1:30" ht="12.3">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row>
    <row r="896" spans="1:30" ht="12.3">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row>
    <row r="897" spans="1:30" ht="12.3">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row>
    <row r="898" spans="1:30" ht="12.3">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row>
    <row r="899" spans="1:30" ht="12.3">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row>
    <row r="900" spans="1:30" ht="12.3">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row>
    <row r="901" spans="1:30" ht="12.3">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row>
    <row r="902" spans="1:30" ht="12.3">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row>
    <row r="903" spans="1:30" ht="12.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row>
    <row r="904" spans="1:30" ht="12.3">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row>
    <row r="905" spans="1:30" ht="12.3">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row>
    <row r="906" spans="1:30" ht="12.3">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row>
    <row r="907" spans="1:30" ht="12.3">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row>
    <row r="908" spans="1:30" ht="12.3">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row>
    <row r="909" spans="1:30" ht="12.3">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row>
    <row r="910" spans="1:30" ht="12.3">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row>
    <row r="911" spans="1:30" ht="12.3">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row>
    <row r="912" spans="1:30" ht="12.3">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row>
    <row r="913" spans="1:30" ht="12.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row>
    <row r="914" spans="1:30" ht="12.3">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row>
    <row r="915" spans="1:30" ht="12.3">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row>
    <row r="916" spans="1:30" ht="12.3">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row>
    <row r="917" spans="1:30" ht="12.3">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row>
    <row r="918" spans="1:30" ht="12.3">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row>
    <row r="919" spans="1:30" ht="12.3">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row>
    <row r="920" spans="1:30" ht="12.3">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row>
    <row r="921" spans="1:30" ht="12.3">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row>
    <row r="922" spans="1:30" ht="12.3">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row>
    <row r="923" spans="1:30" ht="1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row>
    <row r="924" spans="1:30" ht="12.3">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row>
    <row r="925" spans="1:30" ht="12.3">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row>
    <row r="926" spans="1:30" ht="12.3">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row>
    <row r="927" spans="1:30" ht="12.3">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row>
    <row r="928" spans="1:30" ht="12.3">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row>
    <row r="929" spans="1:30" ht="12.3">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row>
    <row r="930" spans="1:30" ht="12.3">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row>
    <row r="931" spans="1:30" ht="12.3">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row>
    <row r="932" spans="1:30" ht="12.3">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row>
    <row r="933" spans="1:30" ht="12.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row>
    <row r="934" spans="1:30" ht="12.3">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row>
    <row r="935" spans="1:30" ht="12.3">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row>
    <row r="936" spans="1:30" ht="12.3">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row>
    <row r="937" spans="1:30" ht="12.3">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row>
    <row r="938" spans="1:30" ht="12.3">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row>
    <row r="939" spans="1:30" ht="12.3">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row>
    <row r="940" spans="1:30" ht="12.3">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row>
    <row r="941" spans="1:30" ht="12.3">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row>
    <row r="942" spans="1:30" ht="12.3">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row>
    <row r="943" spans="1:30" ht="12.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row>
    <row r="944" spans="1:30" ht="12.3">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row>
    <row r="945" spans="1:30" ht="12.3">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row>
    <row r="946" spans="1:30" ht="12.3">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row>
    <row r="947" spans="1:30" ht="12.3">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row>
    <row r="948" spans="1:30" ht="12.3">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row>
    <row r="949" spans="1:30" ht="12.3">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row>
    <row r="950" spans="1:30" ht="12.3">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row>
    <row r="951" spans="1:30" ht="12.3">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row>
    <row r="952" spans="1:30" ht="12.3">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row>
    <row r="953" spans="1:30" ht="12.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row>
    <row r="954" spans="1:30" ht="12.3">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row>
    <row r="955" spans="1:30" ht="12.3">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row>
    <row r="956" spans="1:30" ht="12.3">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row>
    <row r="957" spans="1:30" ht="12.3">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row>
    <row r="958" spans="1:30" ht="12.3">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row>
    <row r="959" spans="1:30" ht="12.3">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row>
    <row r="960" spans="1:30" ht="12.3">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row>
    <row r="961" spans="1:30" ht="12.3">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row>
    <row r="962" spans="1:30" ht="12.3">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row>
    <row r="963" spans="1:30" ht="12.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row>
    <row r="964" spans="1:30" ht="12.3">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row>
    <row r="965" spans="1:30" ht="12.3">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row>
    <row r="966" spans="1:30" ht="12.3">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row>
    <row r="967" spans="1:30" ht="12.3">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row>
    <row r="968" spans="1:30" ht="12.3">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row>
    <row r="969" spans="1:30" ht="12.3">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row>
    <row r="970" spans="1:30" ht="12.3">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row>
    <row r="971" spans="1:30" ht="12.3">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row>
    <row r="972" spans="1:30" ht="12.3">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row>
    <row r="973" spans="1:30" ht="12.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row>
    <row r="974" spans="1:30" ht="12.3">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row>
    <row r="975" spans="1:30" ht="12.3">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row>
    <row r="976" spans="1:30" ht="12.3">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row>
    <row r="977" spans="1:30" ht="12.3">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row>
    <row r="978" spans="1:30" ht="12.3">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row>
    <row r="979" spans="1:30" ht="12.3">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row>
    <row r="980" spans="1:30" ht="12.3">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row>
    <row r="981" spans="1:30" ht="12.3">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row>
    <row r="982" spans="1:30" ht="12.3">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row>
    <row r="983" spans="1:30" ht="12.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row>
    <row r="984" spans="1:30" ht="12.3">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row>
    <row r="985" spans="1:30" ht="12.3">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row>
    <row r="986" spans="1:30" ht="12.3">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row>
    <row r="987" spans="1:30" ht="12.3">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row>
    <row r="988" spans="1:30" ht="12.3">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row>
    <row r="989" spans="1:30" ht="12.3">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row>
    <row r="990" spans="1:30" ht="12.3">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row>
    <row r="991" spans="1:30" ht="12.3">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row>
    <row r="992" spans="1:30" ht="12.3">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row>
    <row r="993" spans="1:30" ht="12.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row>
    <row r="994" spans="1:30" ht="12.3">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row>
    <row r="995" spans="1:30" ht="12.3">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row>
    <row r="996" spans="1:30" ht="12.3">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row>
    <row r="997" spans="1:30" ht="12.3">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row>
    <row r="998" spans="1:30" ht="12.3">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row>
    <row r="999" spans="1:30" ht="12.3">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row>
    <row r="1000" spans="1:30" ht="12.3">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row>
    <row r="1001" spans="1:30" ht="12.3">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c r="AD1001" s="8"/>
    </row>
    <row r="1002" spans="1:30" ht="12.3">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c r="AB1002" s="8"/>
      <c r="AC1002" s="8"/>
      <c r="AD1002" s="8"/>
    </row>
    <row r="1003" spans="1:30" ht="12.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c r="AB1003" s="8"/>
      <c r="AC1003" s="8"/>
      <c r="AD1003" s="8"/>
    </row>
    <row r="1004" spans="1:30" ht="12.3">
      <c r="A1004" s="8"/>
      <c r="B1004" s="8"/>
      <c r="C1004" s="8"/>
      <c r="D1004" s="8"/>
      <c r="E1004" s="8"/>
      <c r="F1004" s="8"/>
      <c r="G1004" s="8"/>
      <c r="H1004" s="8"/>
      <c r="I1004" s="8"/>
      <c r="J1004" s="8"/>
      <c r="Q1004" s="8"/>
      <c r="R1004" s="8"/>
      <c r="S1004" s="8"/>
      <c r="T1004" s="8"/>
      <c r="U1004" s="8"/>
      <c r="V1004" s="8"/>
      <c r="W1004" s="8"/>
      <c r="X1004" s="8"/>
      <c r="Y1004" s="8"/>
      <c r="Z1004" s="8"/>
      <c r="AA1004" s="8"/>
      <c r="AB1004" s="8"/>
      <c r="AC1004" s="8"/>
      <c r="AD1004" s="8"/>
    </row>
  </sheetData>
  <mergeCells count="2">
    <mergeCell ref="D2:G2"/>
    <mergeCell ref="D29:G2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C1004"/>
  <sheetViews>
    <sheetView workbookViewId="0"/>
  </sheetViews>
  <sheetFormatPr defaultColWidth="12.609375" defaultRowHeight="15.75" customHeight="1"/>
  <cols>
    <col min="1" max="1" width="12.109375" customWidth="1"/>
    <col min="2" max="2" width="3.71875" customWidth="1"/>
    <col min="3" max="3" width="12.88671875" customWidth="1"/>
    <col min="6" max="6" width="7.88671875" customWidth="1"/>
    <col min="7" max="7" width="10.38671875" customWidth="1"/>
    <col min="8" max="8" width="76.5" customWidth="1"/>
    <col min="9" max="9" width="3.609375" customWidth="1"/>
  </cols>
  <sheetData>
    <row r="1" spans="1:29" ht="12.3">
      <c r="A1" s="8"/>
      <c r="B1" s="9"/>
      <c r="C1" s="9"/>
      <c r="D1" s="9"/>
      <c r="E1" s="9"/>
      <c r="F1" s="9"/>
      <c r="G1" s="9"/>
      <c r="H1" s="9"/>
      <c r="I1" s="8"/>
      <c r="J1" s="8"/>
      <c r="K1" s="8"/>
      <c r="L1" s="8"/>
      <c r="M1" s="8"/>
      <c r="N1" s="8"/>
      <c r="O1" s="8"/>
      <c r="P1" s="8"/>
      <c r="Q1" s="8"/>
      <c r="R1" s="8"/>
      <c r="S1" s="8"/>
      <c r="T1" s="8"/>
      <c r="U1" s="8"/>
      <c r="V1" s="8"/>
      <c r="W1" s="8"/>
      <c r="X1" s="8"/>
      <c r="Y1" s="8"/>
      <c r="Z1" s="8"/>
      <c r="AA1" s="8"/>
      <c r="AB1" s="8"/>
      <c r="AC1" s="8"/>
    </row>
    <row r="2" spans="1:29" ht="29.25" customHeight="1">
      <c r="A2" s="8"/>
      <c r="B2" s="56"/>
      <c r="C2" s="12" t="s">
        <v>606</v>
      </c>
      <c r="D2" s="138" t="s">
        <v>142</v>
      </c>
      <c r="E2" s="130"/>
      <c r="F2" s="130"/>
      <c r="G2" s="131"/>
      <c r="H2" s="16"/>
      <c r="I2" s="8"/>
      <c r="J2" s="8"/>
      <c r="K2" s="8"/>
      <c r="L2" s="8"/>
      <c r="M2" s="8"/>
      <c r="N2" s="8"/>
      <c r="O2" s="8"/>
      <c r="P2" s="8"/>
      <c r="Q2" s="8"/>
      <c r="R2" s="8"/>
      <c r="S2" s="8"/>
      <c r="T2" s="8"/>
      <c r="U2" s="8"/>
      <c r="V2" s="8"/>
      <c r="W2" s="8"/>
      <c r="X2" s="8"/>
      <c r="Y2" s="8"/>
      <c r="Z2" s="8"/>
      <c r="AA2" s="8"/>
      <c r="AB2" s="8"/>
      <c r="AC2" s="8"/>
    </row>
    <row r="3" spans="1:29" ht="36.9">
      <c r="A3" s="55"/>
      <c r="B3" s="49" t="s">
        <v>58</v>
      </c>
      <c r="C3" s="12" t="s">
        <v>59</v>
      </c>
      <c r="D3" s="12" t="s">
        <v>143</v>
      </c>
      <c r="E3" s="13" t="s">
        <v>144</v>
      </c>
      <c r="F3" s="13" t="s">
        <v>145</v>
      </c>
      <c r="G3" s="13" t="s">
        <v>146</v>
      </c>
      <c r="H3" s="12" t="s">
        <v>153</v>
      </c>
      <c r="I3" s="8"/>
      <c r="J3" s="8"/>
      <c r="K3" s="8"/>
      <c r="L3" s="8"/>
      <c r="M3" s="8"/>
      <c r="N3" s="8"/>
      <c r="O3" s="8"/>
      <c r="P3" s="8"/>
      <c r="Q3" s="8"/>
      <c r="R3" s="8"/>
      <c r="S3" s="8"/>
      <c r="T3" s="8"/>
      <c r="U3" s="8"/>
      <c r="V3" s="8"/>
      <c r="W3" s="8"/>
      <c r="X3" s="8"/>
      <c r="Y3" s="8"/>
      <c r="Z3" s="8"/>
      <c r="AA3" s="8"/>
      <c r="AB3" s="8"/>
      <c r="AC3" s="8"/>
    </row>
    <row r="4" spans="1:29" ht="12.3">
      <c r="A4" s="58"/>
      <c r="B4" s="50">
        <v>1</v>
      </c>
      <c r="C4" s="16" t="s">
        <v>75</v>
      </c>
      <c r="D4" s="17">
        <v>1.4247000000000001E-6</v>
      </c>
      <c r="E4" s="43">
        <f t="shared" ref="E4:E12" si="0">(0.24136077*LOG10((87.099375*(D4/0.9))+1))+0.092864125</f>
        <v>9.2878576635835319E-2</v>
      </c>
      <c r="F4" s="18">
        <f t="shared" ref="F4:F26" si="1">E4*100</f>
        <v>9.2878576635835319</v>
      </c>
      <c r="G4" s="33">
        <f t="shared" ref="G4:G26" si="2">E4*1023</f>
        <v>95.014783898459527</v>
      </c>
      <c r="H4" s="16" t="s">
        <v>161</v>
      </c>
      <c r="I4" s="8"/>
      <c r="J4" s="64" t="s">
        <v>162</v>
      </c>
      <c r="K4" s="8"/>
      <c r="L4" s="8"/>
      <c r="M4" s="8"/>
      <c r="O4" s="8"/>
      <c r="P4" s="8"/>
      <c r="Q4" s="8"/>
      <c r="R4" s="8"/>
      <c r="S4" s="8"/>
      <c r="T4" s="8"/>
      <c r="U4" s="8"/>
      <c r="V4" s="8"/>
      <c r="W4" s="8"/>
      <c r="X4" s="8"/>
      <c r="Y4" s="8"/>
      <c r="Z4" s="8"/>
      <c r="AA4" s="8"/>
      <c r="AB4" s="8"/>
      <c r="AC4" s="8"/>
    </row>
    <row r="5" spans="1:29" ht="12.3">
      <c r="A5" s="58"/>
      <c r="B5" s="50">
        <v>2</v>
      </c>
      <c r="C5" s="16" t="s">
        <v>76</v>
      </c>
      <c r="D5" s="17">
        <v>7.0312499999999997E-4</v>
      </c>
      <c r="E5" s="43">
        <f t="shared" si="0"/>
        <v>9.9764657196582812E-2</v>
      </c>
      <c r="F5" s="18">
        <f t="shared" si="1"/>
        <v>9.9764657196582807</v>
      </c>
      <c r="G5" s="33">
        <f t="shared" si="2"/>
        <v>102.05924431210421</v>
      </c>
      <c r="H5" s="16" t="s">
        <v>164</v>
      </c>
      <c r="I5" s="8"/>
      <c r="J5" s="56" t="s">
        <v>165</v>
      </c>
      <c r="K5" s="8"/>
      <c r="L5" s="8"/>
      <c r="M5" s="8"/>
      <c r="O5" s="8"/>
      <c r="P5" s="8"/>
      <c r="Q5" s="8"/>
      <c r="R5" s="8"/>
      <c r="S5" s="8"/>
      <c r="T5" s="8"/>
      <c r="U5" s="8"/>
      <c r="V5" s="8"/>
      <c r="W5" s="8"/>
      <c r="X5" s="8"/>
      <c r="Y5" s="8"/>
      <c r="Z5" s="8"/>
      <c r="AA5" s="8"/>
      <c r="AB5" s="8"/>
      <c r="AC5" s="8"/>
    </row>
    <row r="6" spans="1:29" ht="12.3">
      <c r="A6" s="58"/>
      <c r="B6" s="50">
        <v>3</v>
      </c>
      <c r="C6" s="16" t="s">
        <v>77</v>
      </c>
      <c r="D6" s="17">
        <v>1.4062499999999999E-3</v>
      </c>
      <c r="E6" s="43">
        <f t="shared" si="0"/>
        <v>0.1062388417968597</v>
      </c>
      <c r="F6" s="18">
        <f t="shared" si="1"/>
        <v>10.62388417968597</v>
      </c>
      <c r="G6" s="33">
        <f t="shared" si="2"/>
        <v>108.68233515818747</v>
      </c>
      <c r="H6" s="12" t="s">
        <v>607</v>
      </c>
      <c r="I6" s="8"/>
      <c r="J6" s="8"/>
      <c r="K6" s="8"/>
      <c r="L6" s="8"/>
      <c r="M6" s="8"/>
      <c r="O6" s="8"/>
      <c r="P6" s="8"/>
      <c r="Q6" s="8"/>
      <c r="R6" s="8"/>
      <c r="S6" s="8"/>
      <c r="T6" s="8"/>
      <c r="U6" s="8"/>
      <c r="V6" s="8"/>
      <c r="W6" s="8"/>
      <c r="X6" s="8"/>
      <c r="Y6" s="8"/>
      <c r="Z6" s="8"/>
      <c r="AA6" s="8"/>
      <c r="AB6" s="8"/>
      <c r="AC6" s="8"/>
    </row>
    <row r="7" spans="1:29" ht="12.3">
      <c r="A7" s="58"/>
      <c r="B7" s="50">
        <v>4</v>
      </c>
      <c r="C7" s="16" t="s">
        <v>78</v>
      </c>
      <c r="D7" s="17">
        <v>2.8124999999999999E-3</v>
      </c>
      <c r="E7" s="43">
        <f t="shared" si="0"/>
        <v>0.11809850387987314</v>
      </c>
      <c r="F7" s="18">
        <f t="shared" si="1"/>
        <v>11.809850387987314</v>
      </c>
      <c r="G7" s="33">
        <f t="shared" si="2"/>
        <v>120.81476946911022</v>
      </c>
      <c r="H7" s="16"/>
      <c r="I7" s="8"/>
      <c r="K7" s="8"/>
      <c r="L7" s="8"/>
      <c r="M7" s="8"/>
      <c r="O7" s="8"/>
      <c r="P7" s="8"/>
      <c r="Q7" s="8"/>
      <c r="R7" s="8"/>
      <c r="S7" s="8"/>
      <c r="T7" s="8"/>
      <c r="U7" s="8"/>
      <c r="V7" s="8"/>
      <c r="W7" s="8"/>
      <c r="X7" s="8"/>
      <c r="Y7" s="8"/>
      <c r="Z7" s="8"/>
      <c r="AA7" s="8"/>
      <c r="AB7" s="8"/>
      <c r="AC7" s="8"/>
    </row>
    <row r="8" spans="1:29" ht="12.3">
      <c r="A8" s="58"/>
      <c r="B8" s="50">
        <v>5</v>
      </c>
      <c r="C8" s="16" t="s">
        <v>79</v>
      </c>
      <c r="D8" s="17">
        <v>5.6249999999999998E-3</v>
      </c>
      <c r="E8" s="43">
        <f t="shared" si="0"/>
        <v>0.1384213720260738</v>
      </c>
      <c r="F8" s="18">
        <f t="shared" si="1"/>
        <v>13.842137202607379</v>
      </c>
      <c r="G8" s="33">
        <f t="shared" si="2"/>
        <v>141.60506358267349</v>
      </c>
      <c r="H8" s="16"/>
      <c r="I8" s="8"/>
      <c r="J8" s="2" t="s">
        <v>608</v>
      </c>
      <c r="K8" s="8"/>
      <c r="L8" s="8"/>
      <c r="M8" s="8"/>
      <c r="O8" s="8"/>
      <c r="P8" s="8"/>
      <c r="Q8" s="8"/>
      <c r="R8" s="8"/>
      <c r="S8" s="8"/>
      <c r="T8" s="8"/>
      <c r="U8" s="8"/>
      <c r="V8" s="8"/>
      <c r="W8" s="8"/>
      <c r="X8" s="8"/>
      <c r="Y8" s="8"/>
      <c r="Z8" s="8"/>
      <c r="AA8" s="8"/>
      <c r="AB8" s="8"/>
      <c r="AC8" s="8"/>
    </row>
    <row r="9" spans="1:29" ht="12.3">
      <c r="A9" s="58"/>
      <c r="B9" s="50">
        <v>6</v>
      </c>
      <c r="C9" s="16" t="s">
        <v>80</v>
      </c>
      <c r="D9" s="17">
        <v>1.125E-2</v>
      </c>
      <c r="E9" s="43">
        <f t="shared" si="0"/>
        <v>0.17007177593590783</v>
      </c>
      <c r="F9" s="18">
        <f t="shared" si="1"/>
        <v>17.007177593590782</v>
      </c>
      <c r="G9" s="33">
        <f t="shared" si="2"/>
        <v>173.98342678243372</v>
      </c>
      <c r="H9" s="16"/>
      <c r="I9" s="8"/>
      <c r="J9" s="8" t="s">
        <v>593</v>
      </c>
      <c r="K9" s="8"/>
      <c r="L9" s="8"/>
      <c r="M9" s="8"/>
      <c r="O9" s="8"/>
      <c r="P9" s="8"/>
      <c r="Q9" s="8"/>
      <c r="R9" s="8"/>
      <c r="S9" s="8"/>
      <c r="T9" s="8"/>
      <c r="U9" s="8"/>
      <c r="V9" s="8"/>
      <c r="W9" s="8"/>
      <c r="X9" s="8"/>
      <c r="Y9" s="8"/>
      <c r="Z9" s="8"/>
      <c r="AA9" s="8"/>
      <c r="AB9" s="8"/>
      <c r="AC9" s="8"/>
    </row>
    <row r="10" spans="1:29" ht="12.3">
      <c r="A10" s="58"/>
      <c r="B10" s="50">
        <v>7</v>
      </c>
      <c r="C10" s="16" t="s">
        <v>81</v>
      </c>
      <c r="D10" s="17">
        <v>2.2499999999999999E-2</v>
      </c>
      <c r="E10" s="43">
        <f t="shared" si="0"/>
        <v>0.21404736673069727</v>
      </c>
      <c r="F10" s="18">
        <f t="shared" si="1"/>
        <v>21.404736673069728</v>
      </c>
      <c r="G10" s="33">
        <f t="shared" si="2"/>
        <v>218.97045616550329</v>
      </c>
      <c r="H10" s="16"/>
      <c r="I10" s="8"/>
      <c r="J10" s="8" t="s">
        <v>609</v>
      </c>
      <c r="K10" s="8"/>
      <c r="L10" s="8"/>
      <c r="M10" s="8"/>
      <c r="O10" s="8"/>
      <c r="P10" s="8"/>
      <c r="Q10" s="8"/>
      <c r="R10" s="8"/>
      <c r="S10" s="8"/>
      <c r="T10" s="8"/>
      <c r="U10" s="8"/>
      <c r="V10" s="8"/>
      <c r="W10" s="8"/>
      <c r="X10" s="8"/>
      <c r="Y10" s="8"/>
      <c r="Z10" s="8"/>
      <c r="AA10" s="8"/>
      <c r="AB10" s="8"/>
      <c r="AC10" s="8"/>
    </row>
    <row r="11" spans="1:29" ht="12.3">
      <c r="A11" s="58"/>
      <c r="B11" s="50">
        <v>8</v>
      </c>
      <c r="C11" s="16" t="s">
        <v>82</v>
      </c>
      <c r="D11" s="17">
        <v>4.4999999999999998E-2</v>
      </c>
      <c r="E11" s="43">
        <f t="shared" si="0"/>
        <v>0.26875746136521922</v>
      </c>
      <c r="F11" s="18">
        <f t="shared" si="1"/>
        <v>26.875746136521922</v>
      </c>
      <c r="G11" s="33">
        <f t="shared" si="2"/>
        <v>274.93888297661925</v>
      </c>
      <c r="H11" s="16"/>
      <c r="I11" s="8"/>
      <c r="J11" s="8" t="s">
        <v>610</v>
      </c>
      <c r="K11" s="8"/>
      <c r="L11" s="8"/>
      <c r="M11" s="8"/>
      <c r="P11" s="8"/>
      <c r="Q11" s="8"/>
      <c r="R11" s="8"/>
      <c r="S11" s="8"/>
      <c r="T11" s="8"/>
      <c r="U11" s="8"/>
      <c r="V11" s="8"/>
      <c r="W11" s="8"/>
      <c r="X11" s="8"/>
      <c r="Y11" s="8"/>
      <c r="Z11" s="8"/>
      <c r="AA11" s="8"/>
      <c r="AB11" s="8"/>
      <c r="AC11" s="8"/>
    </row>
    <row r="12" spans="1:29" ht="12.3">
      <c r="A12" s="58"/>
      <c r="B12" s="50">
        <v>9</v>
      </c>
      <c r="C12" s="16" t="s">
        <v>83</v>
      </c>
      <c r="D12" s="17">
        <v>0.09</v>
      </c>
      <c r="E12" s="43">
        <f t="shared" si="0"/>
        <v>0.33113944378556742</v>
      </c>
      <c r="F12" s="18">
        <f t="shared" si="1"/>
        <v>33.113944378556745</v>
      </c>
      <c r="G12" s="33">
        <f t="shared" si="2"/>
        <v>338.75565099263548</v>
      </c>
      <c r="H12" s="16"/>
      <c r="I12" s="8"/>
      <c r="J12" s="8" t="s">
        <v>611</v>
      </c>
      <c r="K12" s="8"/>
      <c r="L12" s="8"/>
      <c r="M12" s="8"/>
      <c r="O12" s="8"/>
      <c r="P12" s="8"/>
      <c r="Q12" s="8"/>
      <c r="R12" s="8"/>
      <c r="S12" s="8"/>
      <c r="T12" s="8"/>
      <c r="U12" s="8"/>
      <c r="V12" s="8"/>
      <c r="W12" s="8"/>
      <c r="X12" s="8"/>
      <c r="Y12" s="8"/>
      <c r="Z12" s="8"/>
      <c r="AA12" s="8"/>
      <c r="AB12" s="8"/>
      <c r="AC12" s="8"/>
    </row>
    <row r="13" spans="1:29" ht="12.3">
      <c r="A13" s="58"/>
      <c r="B13" s="50">
        <v>10</v>
      </c>
      <c r="C13" s="16" t="s">
        <v>84</v>
      </c>
      <c r="D13" s="69">
        <v>0.12727922061357799</v>
      </c>
      <c r="E13" s="43">
        <f>0.24136077*LOG10((87.099375*(D13/0.9))+1)+0.092864125</f>
        <v>0.36425732157999796</v>
      </c>
      <c r="F13" s="18">
        <f t="shared" si="1"/>
        <v>36.425732157999796</v>
      </c>
      <c r="G13" s="33">
        <f t="shared" si="2"/>
        <v>372.63523997633791</v>
      </c>
      <c r="H13" s="16"/>
      <c r="I13" s="8"/>
      <c r="J13" s="8" t="s">
        <v>597</v>
      </c>
      <c r="K13" s="8"/>
      <c r="L13" s="8"/>
      <c r="M13" s="8"/>
      <c r="O13" s="8"/>
      <c r="P13" s="8"/>
      <c r="Q13" s="8"/>
      <c r="R13" s="8"/>
      <c r="S13" s="8"/>
      <c r="T13" s="8"/>
      <c r="U13" s="8"/>
      <c r="V13" s="8"/>
      <c r="W13" s="8"/>
      <c r="X13" s="8"/>
      <c r="Y13" s="8"/>
      <c r="Z13" s="8"/>
      <c r="AA13" s="8"/>
      <c r="AB13" s="8"/>
      <c r="AC13" s="8"/>
    </row>
    <row r="14" spans="1:29" ht="12.3">
      <c r="A14" s="58"/>
      <c r="B14" s="50">
        <v>11</v>
      </c>
      <c r="C14" s="43" t="s">
        <v>85</v>
      </c>
      <c r="D14" s="69">
        <f>0.18*2^-0.1</f>
        <v>0.16794593847662534</v>
      </c>
      <c r="E14" s="43">
        <f t="shared" ref="E14:E15" si="3">(0.24136077*LOG10((87.099375*(D14/0.9))+1))+0.092864125</f>
        <v>0.39139665514579414</v>
      </c>
      <c r="F14" s="18">
        <f t="shared" si="1"/>
        <v>39.139665514579413</v>
      </c>
      <c r="G14" s="33">
        <f t="shared" si="2"/>
        <v>400.3987782141474</v>
      </c>
      <c r="H14" s="16"/>
      <c r="I14" s="8"/>
      <c r="J14" s="8" t="s">
        <v>598</v>
      </c>
      <c r="K14" s="8"/>
      <c r="L14" s="8"/>
      <c r="M14" s="8"/>
      <c r="O14" s="8"/>
      <c r="P14" s="8"/>
      <c r="Q14" s="8"/>
      <c r="R14" s="8"/>
      <c r="S14" s="8"/>
      <c r="T14" s="8"/>
      <c r="U14" s="8"/>
      <c r="V14" s="8"/>
      <c r="W14" s="8"/>
      <c r="X14" s="8"/>
      <c r="Y14" s="8"/>
      <c r="Z14" s="8"/>
      <c r="AA14" s="8"/>
      <c r="AB14" s="8"/>
      <c r="AC14" s="8"/>
    </row>
    <row r="15" spans="1:29" ht="12.3">
      <c r="A15" s="58"/>
      <c r="B15" s="50">
        <v>12</v>
      </c>
      <c r="C15" s="16" t="s">
        <v>86</v>
      </c>
      <c r="D15" s="17">
        <v>0.18</v>
      </c>
      <c r="E15" s="43">
        <f t="shared" si="3"/>
        <v>0.39825469203794917</v>
      </c>
      <c r="F15" s="18">
        <f t="shared" si="1"/>
        <v>39.825469203794917</v>
      </c>
      <c r="G15" s="33">
        <f t="shared" si="2"/>
        <v>407.41454995482201</v>
      </c>
      <c r="H15" s="16"/>
      <c r="I15" s="8"/>
      <c r="J15" s="8"/>
      <c r="K15" s="8"/>
      <c r="L15" s="8"/>
      <c r="M15" s="8"/>
      <c r="O15" s="8"/>
      <c r="P15" s="8"/>
      <c r="Q15" s="8"/>
      <c r="R15" s="8"/>
      <c r="S15" s="8"/>
      <c r="T15" s="8"/>
      <c r="U15" s="8"/>
      <c r="V15" s="8"/>
      <c r="W15" s="8"/>
      <c r="X15" s="8"/>
      <c r="Y15" s="8"/>
      <c r="Z15" s="8"/>
      <c r="AA15" s="8"/>
      <c r="AB15" s="8"/>
      <c r="AC15" s="8"/>
    </row>
    <row r="16" spans="1:29" ht="12.3">
      <c r="A16" s="58"/>
      <c r="B16" s="50">
        <v>13</v>
      </c>
      <c r="C16" s="43" t="s">
        <v>87</v>
      </c>
      <c r="D16" s="69">
        <f>0.18*2^0.2</f>
        <v>0.2067657038994663</v>
      </c>
      <c r="E16" s="43">
        <f t="shared" ref="E16:E26" si="4">0.24136077*LOG10((87.099375*(D16/0.9))+1)+0.092864125</f>
        <v>0.41204680208116579</v>
      </c>
      <c r="F16" s="18">
        <f t="shared" si="1"/>
        <v>41.204680208116578</v>
      </c>
      <c r="G16" s="33">
        <f t="shared" si="2"/>
        <v>421.52387852903257</v>
      </c>
      <c r="H16" s="16"/>
      <c r="I16" s="8"/>
      <c r="J16" s="2" t="s">
        <v>612</v>
      </c>
      <c r="K16" s="8"/>
      <c r="L16" s="8"/>
      <c r="M16" s="8"/>
      <c r="O16" s="8"/>
      <c r="P16" s="8"/>
      <c r="Q16" s="8"/>
      <c r="R16" s="8"/>
      <c r="S16" s="8"/>
      <c r="T16" s="8"/>
      <c r="U16" s="8"/>
      <c r="V16" s="8"/>
      <c r="W16" s="8"/>
      <c r="X16" s="8"/>
      <c r="Y16" s="8"/>
      <c r="Z16" s="8"/>
      <c r="AA16" s="8"/>
      <c r="AB16" s="8"/>
      <c r="AC16" s="8"/>
    </row>
    <row r="17" spans="1:29" ht="12.3">
      <c r="A17" s="58"/>
      <c r="B17" s="50">
        <v>14</v>
      </c>
      <c r="C17" s="16" t="s">
        <v>88</v>
      </c>
      <c r="D17" s="17">
        <f>0.18*2^0.5</f>
        <v>0.2545584412271571</v>
      </c>
      <c r="E17" s="43">
        <f t="shared" si="4"/>
        <v>0.43290295194263306</v>
      </c>
      <c r="F17" s="18">
        <f t="shared" si="1"/>
        <v>43.290295194263308</v>
      </c>
      <c r="G17" s="33">
        <f t="shared" si="2"/>
        <v>442.85971983731361</v>
      </c>
      <c r="H17" s="16"/>
      <c r="I17" s="8"/>
      <c r="J17" s="8" t="s">
        <v>613</v>
      </c>
      <c r="K17" s="8"/>
      <c r="L17" s="8"/>
      <c r="M17" s="8"/>
      <c r="O17" s="8"/>
      <c r="P17" s="8"/>
      <c r="Q17" s="8"/>
      <c r="R17" s="8"/>
      <c r="S17" s="8"/>
      <c r="T17" s="8"/>
      <c r="U17" s="8"/>
      <c r="V17" s="8"/>
      <c r="W17" s="8"/>
      <c r="X17" s="8"/>
      <c r="Y17" s="8"/>
      <c r="Z17" s="8"/>
      <c r="AA17" s="8"/>
      <c r="AB17" s="8"/>
      <c r="AC17" s="8"/>
    </row>
    <row r="18" spans="1:29" ht="12.3">
      <c r="A18" s="58"/>
      <c r="B18" s="50">
        <v>15</v>
      </c>
      <c r="C18" s="16" t="s">
        <v>89</v>
      </c>
      <c r="D18" s="17">
        <v>0.36</v>
      </c>
      <c r="E18" s="43">
        <f t="shared" si="4"/>
        <v>0.46802685140197015</v>
      </c>
      <c r="F18" s="18">
        <f t="shared" si="1"/>
        <v>46.802685140197013</v>
      </c>
      <c r="G18" s="33">
        <f t="shared" si="2"/>
        <v>478.79146898421544</v>
      </c>
      <c r="H18" s="16"/>
      <c r="I18" s="8"/>
      <c r="J18" s="8" t="s">
        <v>614</v>
      </c>
      <c r="K18" s="8"/>
      <c r="L18" s="8"/>
      <c r="M18" s="8"/>
      <c r="O18" s="8"/>
      <c r="P18" s="8"/>
      <c r="Q18" s="8"/>
      <c r="R18" s="8"/>
      <c r="S18" s="8"/>
      <c r="T18" s="8"/>
      <c r="U18" s="8"/>
      <c r="V18" s="8"/>
      <c r="W18" s="8"/>
      <c r="X18" s="8"/>
      <c r="Y18" s="8"/>
      <c r="Z18" s="8"/>
      <c r="AA18" s="8"/>
      <c r="AB18" s="8"/>
      <c r="AC18" s="8"/>
    </row>
    <row r="19" spans="1:29" ht="12.3">
      <c r="A19" s="58"/>
      <c r="B19" s="50">
        <v>16</v>
      </c>
      <c r="C19" s="16" t="s">
        <v>90</v>
      </c>
      <c r="D19" s="17">
        <v>0.72</v>
      </c>
      <c r="E19" s="43">
        <f t="shared" si="4"/>
        <v>0.53921102052887127</v>
      </c>
      <c r="F19" s="18">
        <f t="shared" si="1"/>
        <v>53.921102052887129</v>
      </c>
      <c r="G19" s="33">
        <f t="shared" si="2"/>
        <v>551.61287400103527</v>
      </c>
      <c r="H19" s="16"/>
      <c r="I19" s="8"/>
      <c r="J19" s="8" t="s">
        <v>615</v>
      </c>
      <c r="K19" s="8"/>
      <c r="L19" s="8"/>
      <c r="M19" s="8"/>
      <c r="O19" s="8"/>
      <c r="P19" s="8"/>
      <c r="Q19" s="8"/>
      <c r="R19" s="8"/>
      <c r="S19" s="8"/>
      <c r="T19" s="8"/>
      <c r="U19" s="8"/>
      <c r="V19" s="8"/>
      <c r="W19" s="8"/>
      <c r="X19" s="8"/>
      <c r="Y19" s="8"/>
      <c r="Z19" s="8"/>
      <c r="AA19" s="8"/>
      <c r="AB19" s="8"/>
      <c r="AC19" s="8"/>
    </row>
    <row r="20" spans="1:29" ht="12.3">
      <c r="A20" s="58"/>
      <c r="B20" s="82">
        <v>17</v>
      </c>
      <c r="C20" s="73" t="s">
        <v>91</v>
      </c>
      <c r="D20" s="74">
        <v>0.9</v>
      </c>
      <c r="E20" s="98">
        <f t="shared" si="4"/>
        <v>0.56230426425622415</v>
      </c>
      <c r="F20" s="76">
        <f t="shared" si="1"/>
        <v>56.230426425622412</v>
      </c>
      <c r="G20" s="77">
        <f t="shared" si="2"/>
        <v>575.2372623341173</v>
      </c>
      <c r="H20" s="73" t="s">
        <v>205</v>
      </c>
      <c r="I20" s="8"/>
      <c r="J20" s="8" t="s">
        <v>616</v>
      </c>
      <c r="K20" s="8"/>
      <c r="L20" s="8"/>
      <c r="M20" s="8"/>
      <c r="O20" s="8"/>
      <c r="P20" s="8"/>
      <c r="Q20" s="8"/>
      <c r="R20" s="8"/>
      <c r="S20" s="8"/>
      <c r="T20" s="8"/>
      <c r="U20" s="8"/>
      <c r="V20" s="8"/>
      <c r="W20" s="8"/>
      <c r="X20" s="8"/>
      <c r="Y20" s="8"/>
      <c r="Z20" s="8"/>
      <c r="AA20" s="8"/>
      <c r="AB20" s="8"/>
      <c r="AC20" s="8"/>
    </row>
    <row r="21" spans="1:29" ht="12.3">
      <c r="A21" s="58"/>
      <c r="B21" s="50">
        <v>18</v>
      </c>
      <c r="C21" s="16" t="s">
        <v>92</v>
      </c>
      <c r="D21" s="17">
        <v>1.44</v>
      </c>
      <c r="E21" s="43">
        <f t="shared" si="4"/>
        <v>0.61112368882839607</v>
      </c>
      <c r="F21" s="18">
        <f t="shared" si="1"/>
        <v>61.112368882839604</v>
      </c>
      <c r="G21" s="33">
        <f t="shared" si="2"/>
        <v>625.17953367144924</v>
      </c>
      <c r="H21" s="16"/>
      <c r="I21" s="8"/>
      <c r="J21" s="8"/>
      <c r="K21" s="8"/>
      <c r="L21" s="8"/>
      <c r="M21" s="8"/>
      <c r="O21" s="8"/>
      <c r="P21" s="8"/>
      <c r="Q21" s="8"/>
      <c r="R21" s="8"/>
      <c r="S21" s="8"/>
      <c r="T21" s="8"/>
      <c r="U21" s="8"/>
      <c r="V21" s="8"/>
      <c r="W21" s="8"/>
      <c r="X21" s="8"/>
      <c r="Y21" s="8"/>
      <c r="Z21" s="8"/>
      <c r="AA21" s="8"/>
      <c r="AB21" s="8"/>
      <c r="AC21" s="8"/>
    </row>
    <row r="22" spans="1:29" ht="12.3">
      <c r="A22" s="58"/>
      <c r="B22" s="50">
        <v>19</v>
      </c>
      <c r="C22" s="16" t="s">
        <v>93</v>
      </c>
      <c r="D22" s="17">
        <v>2.88</v>
      </c>
      <c r="E22" s="43">
        <f t="shared" si="4"/>
        <v>0.6834064481818608</v>
      </c>
      <c r="F22" s="18">
        <f t="shared" si="1"/>
        <v>68.340644818186078</v>
      </c>
      <c r="G22" s="33">
        <f t="shared" si="2"/>
        <v>699.12479649004365</v>
      </c>
      <c r="H22" s="16"/>
      <c r="I22" s="8"/>
      <c r="J22" s="8"/>
      <c r="K22" s="8"/>
      <c r="L22" s="8"/>
      <c r="M22" s="8"/>
      <c r="O22" s="8"/>
      <c r="P22" s="8"/>
      <c r="Q22" s="8"/>
      <c r="R22" s="8"/>
      <c r="S22" s="8"/>
      <c r="T22" s="8"/>
      <c r="U22" s="8"/>
      <c r="V22" s="8"/>
      <c r="W22" s="8"/>
      <c r="X22" s="8"/>
      <c r="Y22" s="8"/>
      <c r="Z22" s="8"/>
      <c r="AA22" s="8"/>
      <c r="AB22" s="8"/>
      <c r="AC22" s="8"/>
    </row>
    <row r="23" spans="1:29" ht="12.3">
      <c r="A23" s="58"/>
      <c r="B23" s="50">
        <v>20</v>
      </c>
      <c r="C23" s="16" t="s">
        <v>94</v>
      </c>
      <c r="D23" s="17">
        <v>5.76</v>
      </c>
      <c r="E23" s="43">
        <f t="shared" si="4"/>
        <v>0.75587574183763873</v>
      </c>
      <c r="F23" s="18">
        <f t="shared" si="1"/>
        <v>75.587574183763877</v>
      </c>
      <c r="G23" s="33">
        <f t="shared" si="2"/>
        <v>773.26088389990446</v>
      </c>
      <c r="H23" s="16"/>
      <c r="I23" s="8"/>
      <c r="J23" s="8"/>
      <c r="K23" s="8"/>
      <c r="L23" s="8"/>
      <c r="M23" s="8"/>
      <c r="O23" s="8"/>
      <c r="P23" s="8"/>
      <c r="Q23" s="8"/>
      <c r="R23" s="8"/>
      <c r="S23" s="8"/>
      <c r="T23" s="8"/>
      <c r="U23" s="8"/>
      <c r="V23" s="8"/>
      <c r="W23" s="8"/>
      <c r="X23" s="8"/>
      <c r="Y23" s="8"/>
      <c r="Z23" s="8"/>
      <c r="AA23" s="8"/>
      <c r="AB23" s="8"/>
      <c r="AC23" s="8"/>
    </row>
    <row r="24" spans="1:29" ht="12.3">
      <c r="A24" s="58"/>
      <c r="B24" s="50">
        <v>21</v>
      </c>
      <c r="C24" s="16" t="s">
        <v>95</v>
      </c>
      <c r="D24" s="17">
        <v>11.52</v>
      </c>
      <c r="E24" s="43">
        <f t="shared" si="4"/>
        <v>0.82843867846604125</v>
      </c>
      <c r="F24" s="18">
        <f t="shared" si="1"/>
        <v>82.843867846604127</v>
      </c>
      <c r="G24" s="33">
        <f t="shared" si="2"/>
        <v>847.49276807076023</v>
      </c>
      <c r="H24" s="16" t="s">
        <v>617</v>
      </c>
      <c r="I24" s="8"/>
      <c r="J24" s="8"/>
      <c r="K24" s="8"/>
      <c r="L24" s="8"/>
      <c r="M24" s="8"/>
      <c r="O24" s="8"/>
      <c r="P24" s="8"/>
      <c r="Q24" s="8"/>
      <c r="R24" s="8"/>
      <c r="S24" s="8"/>
      <c r="T24" s="8"/>
      <c r="U24" s="8"/>
      <c r="V24" s="8"/>
      <c r="W24" s="8"/>
      <c r="X24" s="8"/>
      <c r="Y24" s="8"/>
      <c r="Z24" s="8"/>
      <c r="AA24" s="8"/>
      <c r="AB24" s="8"/>
      <c r="AC24" s="8"/>
    </row>
    <row r="25" spans="1:29" ht="12.3">
      <c r="A25" s="58"/>
      <c r="B25" s="50">
        <v>22</v>
      </c>
      <c r="C25" s="16" t="s">
        <v>96</v>
      </c>
      <c r="D25" s="17">
        <v>23.04</v>
      </c>
      <c r="E25" s="43">
        <f t="shared" si="4"/>
        <v>0.90104853099447313</v>
      </c>
      <c r="F25" s="18">
        <f t="shared" si="1"/>
        <v>90.104853099447311</v>
      </c>
      <c r="G25" s="33">
        <f t="shared" si="2"/>
        <v>921.77264720734604</v>
      </c>
      <c r="H25" s="16"/>
      <c r="I25" s="8"/>
      <c r="J25" s="8"/>
      <c r="K25" s="8"/>
      <c r="L25" s="8"/>
      <c r="M25" s="8"/>
      <c r="O25" s="8"/>
      <c r="P25" s="8"/>
      <c r="Q25" s="8"/>
      <c r="R25" s="8"/>
      <c r="S25" s="8"/>
      <c r="T25" s="8"/>
      <c r="U25" s="8"/>
      <c r="V25" s="8"/>
      <c r="W25" s="8"/>
      <c r="X25" s="8"/>
      <c r="Y25" s="8"/>
      <c r="Z25" s="8"/>
      <c r="AA25" s="8"/>
      <c r="AB25" s="8"/>
      <c r="AC25" s="8"/>
    </row>
    <row r="26" spans="1:29" ht="12.3">
      <c r="A26" s="58"/>
      <c r="B26" s="50">
        <v>23</v>
      </c>
      <c r="C26" s="16" t="s">
        <v>97</v>
      </c>
      <c r="D26" s="17">
        <v>46.08</v>
      </c>
      <c r="E26" s="43">
        <f t="shared" si="4"/>
        <v>0.97368186513395205</v>
      </c>
      <c r="F26" s="18">
        <f t="shared" si="1"/>
        <v>97.368186513395202</v>
      </c>
      <c r="G26" s="33">
        <f t="shared" si="2"/>
        <v>996.07654803203297</v>
      </c>
      <c r="H26" s="16"/>
      <c r="I26" s="8"/>
      <c r="J26" s="8"/>
      <c r="K26" s="8"/>
      <c r="L26" s="8"/>
      <c r="M26" s="8"/>
      <c r="O26" s="8"/>
      <c r="P26" s="8"/>
      <c r="Q26" s="8"/>
      <c r="R26" s="8"/>
      <c r="S26" s="8"/>
      <c r="T26" s="8"/>
      <c r="U26" s="8"/>
      <c r="V26" s="8"/>
      <c r="W26" s="8"/>
      <c r="X26" s="8"/>
      <c r="Y26" s="8"/>
      <c r="Z26" s="8"/>
      <c r="AA26" s="8"/>
      <c r="AB26" s="8"/>
      <c r="AC26" s="8"/>
    </row>
    <row r="27" spans="1:29" ht="12.3">
      <c r="A27" s="58"/>
      <c r="B27" s="50">
        <v>24</v>
      </c>
      <c r="C27" s="5"/>
      <c r="D27" s="5"/>
      <c r="E27" s="5"/>
      <c r="F27" s="5"/>
      <c r="G27" s="5"/>
      <c r="H27" s="43"/>
      <c r="I27" s="8"/>
      <c r="J27" s="8"/>
      <c r="K27" s="8"/>
      <c r="L27" s="8"/>
      <c r="M27" s="8"/>
      <c r="N27" s="8"/>
      <c r="O27" s="8"/>
      <c r="P27" s="8"/>
      <c r="Q27" s="8"/>
      <c r="R27" s="8"/>
      <c r="S27" s="8"/>
      <c r="T27" s="8"/>
      <c r="U27" s="8"/>
      <c r="V27" s="8"/>
      <c r="W27" s="8"/>
      <c r="X27" s="8"/>
      <c r="Y27" s="8"/>
      <c r="Z27" s="8"/>
      <c r="AA27" s="8"/>
      <c r="AB27" s="8"/>
      <c r="AC27" s="8"/>
    </row>
    <row r="28" spans="1:29" ht="12.3">
      <c r="A28" s="81"/>
      <c r="B28" s="81"/>
      <c r="C28" s="81"/>
      <c r="D28" s="81"/>
      <c r="E28" s="81"/>
      <c r="F28" s="81"/>
      <c r="G28" s="81"/>
      <c r="H28" s="81"/>
      <c r="I28" s="81"/>
      <c r="J28" s="81"/>
      <c r="K28" s="81"/>
      <c r="L28" s="81"/>
      <c r="M28" s="81"/>
      <c r="N28" s="81"/>
      <c r="O28" s="81"/>
      <c r="P28" s="81"/>
      <c r="Q28" s="81"/>
      <c r="R28" s="81"/>
      <c r="S28" s="81"/>
      <c r="T28" s="81"/>
      <c r="U28" s="81"/>
      <c r="V28" s="81"/>
      <c r="W28" s="81"/>
      <c r="X28" s="81"/>
      <c r="Y28" s="81"/>
      <c r="Z28" s="81"/>
      <c r="AA28" s="81"/>
      <c r="AB28" s="81"/>
      <c r="AC28" s="81"/>
    </row>
    <row r="29" spans="1:29" ht="12.3">
      <c r="A29" s="8"/>
      <c r="B29" s="43"/>
      <c r="C29" s="12" t="s">
        <v>606</v>
      </c>
      <c r="D29" s="135" t="s">
        <v>142</v>
      </c>
      <c r="E29" s="133"/>
      <c r="F29" s="133"/>
      <c r="G29" s="134"/>
      <c r="H29" s="41" t="s">
        <v>228</v>
      </c>
      <c r="I29" s="8"/>
      <c r="J29" s="8"/>
      <c r="K29" s="8"/>
      <c r="L29" s="8"/>
      <c r="M29" s="8"/>
      <c r="N29" s="8"/>
      <c r="O29" s="8"/>
      <c r="P29" s="8"/>
      <c r="Q29" s="8"/>
      <c r="R29" s="8"/>
      <c r="S29" s="8"/>
      <c r="T29" s="8"/>
      <c r="U29" s="8"/>
      <c r="V29" s="8"/>
      <c r="W29" s="8"/>
      <c r="X29" s="8"/>
      <c r="Y29" s="8"/>
      <c r="Z29" s="8"/>
      <c r="AA29" s="8"/>
      <c r="AB29" s="8"/>
      <c r="AC29" s="8"/>
    </row>
    <row r="30" spans="1:29" ht="36.9">
      <c r="A30" s="8"/>
      <c r="B30" s="41" t="s">
        <v>58</v>
      </c>
      <c r="C30" s="41" t="s">
        <v>59</v>
      </c>
      <c r="D30" s="41" t="s">
        <v>143</v>
      </c>
      <c r="E30" s="83" t="s">
        <v>144</v>
      </c>
      <c r="F30" s="83" t="s">
        <v>145</v>
      </c>
      <c r="G30" s="83" t="s">
        <v>146</v>
      </c>
      <c r="H30" s="43"/>
      <c r="I30" s="8"/>
      <c r="J30" s="8"/>
      <c r="K30" s="8"/>
      <c r="L30" s="8"/>
      <c r="M30" s="8"/>
      <c r="N30" s="8"/>
      <c r="O30" s="8"/>
      <c r="P30" s="8"/>
      <c r="Q30" s="8"/>
      <c r="R30" s="8"/>
      <c r="S30" s="8"/>
      <c r="T30" s="8"/>
      <c r="U30" s="8"/>
      <c r="V30" s="8"/>
      <c r="W30" s="8"/>
      <c r="X30" s="8"/>
      <c r="Y30" s="8"/>
      <c r="Z30" s="8"/>
      <c r="AA30" s="8"/>
      <c r="AB30" s="8"/>
      <c r="AC30" s="8"/>
    </row>
    <row r="31" spans="1:29" ht="14.4">
      <c r="A31" s="58"/>
      <c r="B31" s="69">
        <v>1</v>
      </c>
      <c r="C31" s="43" t="s">
        <v>229</v>
      </c>
      <c r="D31" s="69">
        <v>7.0312499999999997E-4</v>
      </c>
      <c r="E31" s="43">
        <f t="shared" ref="E31:E191" si="5">0.24136077*LOG10((87.099375*(D31/0.9))+1)+0.092864125</f>
        <v>9.9764657196582812E-2</v>
      </c>
      <c r="F31" s="71">
        <f t="shared" ref="F31:F191" si="6">E31*100</f>
        <v>9.9764657196582807</v>
      </c>
      <c r="G31" s="84">
        <f t="shared" ref="G31:G191" si="7">E31*1023</f>
        <v>102.05924431210421</v>
      </c>
      <c r="H31" s="43"/>
      <c r="I31" s="8"/>
      <c r="J31" s="8"/>
      <c r="K31" s="8"/>
      <c r="L31" s="8"/>
      <c r="M31" s="8"/>
      <c r="N31" s="8"/>
      <c r="O31" s="8"/>
      <c r="P31" s="8"/>
      <c r="Q31" s="8"/>
      <c r="R31" s="8"/>
      <c r="S31" s="8"/>
      <c r="T31" s="8"/>
      <c r="U31" s="8"/>
      <c r="V31" s="8"/>
      <c r="W31" s="8"/>
      <c r="X31" s="8"/>
      <c r="Y31" s="8"/>
      <c r="Z31" s="8"/>
      <c r="AA31" s="8"/>
      <c r="AB31" s="8"/>
      <c r="AC31" s="8"/>
    </row>
    <row r="32" spans="1:29" ht="14.4">
      <c r="A32" s="58"/>
      <c r="B32" s="69">
        <v>2</v>
      </c>
      <c r="C32" s="43" t="s">
        <v>230</v>
      </c>
      <c r="D32" s="69">
        <v>7.5359071584583004E-4</v>
      </c>
      <c r="E32" s="43">
        <f t="shared" si="5"/>
        <v>0.10024288934726316</v>
      </c>
      <c r="F32" s="71">
        <f t="shared" si="6"/>
        <v>10.024288934726316</v>
      </c>
      <c r="G32" s="84">
        <f t="shared" si="7"/>
        <v>102.54847580225022</v>
      </c>
      <c r="H32" s="43"/>
      <c r="I32" s="8"/>
      <c r="J32" s="8"/>
      <c r="K32" s="8"/>
      <c r="L32" s="8"/>
      <c r="M32" s="8"/>
      <c r="N32" s="8"/>
      <c r="O32" s="8"/>
      <c r="P32" s="8"/>
      <c r="Q32" s="8"/>
      <c r="R32" s="8"/>
      <c r="S32" s="8"/>
      <c r="T32" s="8"/>
      <c r="U32" s="8"/>
      <c r="V32" s="8"/>
      <c r="W32" s="8"/>
      <c r="X32" s="8"/>
      <c r="Y32" s="8"/>
      <c r="Z32" s="8"/>
      <c r="AA32" s="8"/>
      <c r="AB32" s="8"/>
      <c r="AC32" s="8"/>
    </row>
    <row r="33" spans="1:29" ht="14.4">
      <c r="A33" s="58"/>
      <c r="B33" s="69">
        <v>3</v>
      </c>
      <c r="C33" s="43" t="s">
        <v>231</v>
      </c>
      <c r="D33" s="69">
        <v>8.0767853085729003E-4</v>
      </c>
      <c r="E33" s="43">
        <f t="shared" si="5"/>
        <v>0.10075303501851948</v>
      </c>
      <c r="F33" s="71">
        <f t="shared" si="6"/>
        <v>10.075303501851948</v>
      </c>
      <c r="G33" s="84">
        <f t="shared" si="7"/>
        <v>103.07035482394544</v>
      </c>
      <c r="H33" s="43"/>
      <c r="I33" s="8"/>
      <c r="J33" s="8"/>
      <c r="K33" s="8"/>
      <c r="L33" s="8"/>
      <c r="M33" s="8"/>
      <c r="N33" s="8"/>
      <c r="O33" s="8"/>
      <c r="P33" s="8"/>
      <c r="Q33" s="8"/>
      <c r="R33" s="8"/>
      <c r="S33" s="8"/>
      <c r="T33" s="8"/>
      <c r="U33" s="8"/>
      <c r="V33" s="8"/>
      <c r="W33" s="8"/>
      <c r="X33" s="8"/>
      <c r="Y33" s="8"/>
      <c r="Z33" s="8"/>
      <c r="AA33" s="8"/>
      <c r="AB33" s="8"/>
      <c r="AC33" s="8"/>
    </row>
    <row r="34" spans="1:29" ht="14.4">
      <c r="A34" s="58"/>
      <c r="B34" s="69">
        <v>4</v>
      </c>
      <c r="C34" s="43" t="s">
        <v>232</v>
      </c>
      <c r="D34" s="69">
        <v>8.6564841563314401E-4</v>
      </c>
      <c r="E34" s="43">
        <f t="shared" si="5"/>
        <v>0.10129705312429149</v>
      </c>
      <c r="F34" s="71">
        <f t="shared" si="6"/>
        <v>10.129705312429149</v>
      </c>
      <c r="G34" s="84">
        <f t="shared" si="7"/>
        <v>103.62688534615019</v>
      </c>
      <c r="H34" s="43"/>
      <c r="I34" s="8"/>
      <c r="J34" s="8"/>
      <c r="K34" s="8"/>
      <c r="L34" s="8"/>
      <c r="M34" s="8"/>
      <c r="N34" s="8"/>
      <c r="O34" s="8"/>
      <c r="P34" s="8"/>
      <c r="Q34" s="8"/>
      <c r="R34" s="8"/>
      <c r="S34" s="8"/>
      <c r="T34" s="8"/>
      <c r="U34" s="8"/>
      <c r="V34" s="8"/>
      <c r="W34" s="8"/>
      <c r="X34" s="8"/>
      <c r="Y34" s="8"/>
      <c r="Z34" s="8"/>
      <c r="AA34" s="8"/>
      <c r="AB34" s="8"/>
      <c r="AC34" s="8"/>
    </row>
    <row r="35" spans="1:29" ht="14.4">
      <c r="A35" s="58"/>
      <c r="B35" s="69">
        <v>5</v>
      </c>
      <c r="C35" s="43" t="s">
        <v>233</v>
      </c>
      <c r="D35" s="69">
        <v>9.2777899976219098E-4</v>
      </c>
      <c r="E35" s="43">
        <f t="shared" si="5"/>
        <v>0.10187699957630131</v>
      </c>
      <c r="F35" s="71">
        <f t="shared" si="6"/>
        <v>10.18769995763013</v>
      </c>
      <c r="G35" s="84">
        <f t="shared" si="7"/>
        <v>104.22017056655623</v>
      </c>
      <c r="H35" s="43"/>
      <c r="I35" s="8"/>
      <c r="J35" s="8"/>
      <c r="K35" s="8"/>
      <c r="L35" s="8"/>
      <c r="M35" s="8"/>
      <c r="N35" s="8"/>
      <c r="O35" s="8"/>
      <c r="P35" s="8"/>
      <c r="Q35" s="8"/>
      <c r="R35" s="8"/>
      <c r="S35" s="8"/>
      <c r="T35" s="8"/>
      <c r="U35" s="8"/>
      <c r="V35" s="8"/>
      <c r="W35" s="8"/>
      <c r="X35" s="8"/>
      <c r="Y35" s="8"/>
      <c r="Z35" s="8"/>
      <c r="AA35" s="8"/>
      <c r="AB35" s="8"/>
      <c r="AC35" s="8"/>
    </row>
    <row r="36" spans="1:29" ht="14.4">
      <c r="A36" s="58"/>
      <c r="B36" s="69">
        <v>6</v>
      </c>
      <c r="C36" s="43" t="s">
        <v>234</v>
      </c>
      <c r="D36" s="69">
        <v>9.9436891104358197E-4</v>
      </c>
      <c r="E36" s="43">
        <f t="shared" si="5"/>
        <v>0.10249502893806126</v>
      </c>
      <c r="F36" s="71">
        <f t="shared" si="6"/>
        <v>10.249502893806126</v>
      </c>
      <c r="G36" s="84">
        <f t="shared" si="7"/>
        <v>104.85241460363666</v>
      </c>
      <c r="H36" s="43"/>
      <c r="I36" s="8"/>
      <c r="J36" s="8"/>
      <c r="K36" s="8"/>
      <c r="L36" s="8"/>
      <c r="M36" s="8"/>
      <c r="N36" s="8"/>
      <c r="O36" s="8"/>
      <c r="P36" s="8"/>
      <c r="Q36" s="8"/>
      <c r="R36" s="8"/>
      <c r="S36" s="8"/>
      <c r="T36" s="8"/>
      <c r="U36" s="8"/>
      <c r="V36" s="8"/>
      <c r="W36" s="8"/>
      <c r="X36" s="8"/>
      <c r="Y36" s="8"/>
      <c r="Z36" s="8"/>
      <c r="AA36" s="8"/>
      <c r="AB36" s="8"/>
      <c r="AC36" s="8"/>
    </row>
    <row r="37" spans="1:29" ht="14.4">
      <c r="A37" s="58"/>
      <c r="B37" s="69">
        <v>7</v>
      </c>
      <c r="C37" s="43" t="s">
        <v>235</v>
      </c>
      <c r="D37" s="69">
        <v>1.06573821082762E-3</v>
      </c>
      <c r="E37" s="43">
        <f t="shared" si="5"/>
        <v>0.10315339563877438</v>
      </c>
      <c r="F37" s="71">
        <f t="shared" si="6"/>
        <v>10.315339563877437</v>
      </c>
      <c r="G37" s="84">
        <f t="shared" si="7"/>
        <v>105.52592373846619</v>
      </c>
      <c r="H37" s="43"/>
      <c r="I37" s="8"/>
      <c r="J37" s="8"/>
      <c r="K37" s="8"/>
      <c r="L37" s="8"/>
      <c r="M37" s="8"/>
      <c r="N37" s="8"/>
      <c r="O37" s="8"/>
      <c r="P37" s="8"/>
      <c r="Q37" s="8"/>
      <c r="R37" s="8"/>
      <c r="S37" s="8"/>
      <c r="T37" s="8"/>
      <c r="U37" s="8"/>
      <c r="V37" s="8"/>
      <c r="W37" s="8"/>
      <c r="X37" s="8"/>
      <c r="Y37" s="8"/>
      <c r="Z37" s="8"/>
      <c r="AA37" s="8"/>
      <c r="AB37" s="8"/>
      <c r="AC37" s="8"/>
    </row>
    <row r="38" spans="1:29" ht="14.4">
      <c r="A38" s="58"/>
      <c r="B38" s="69">
        <v>8</v>
      </c>
      <c r="C38" s="43" t="s">
        <v>236</v>
      </c>
      <c r="D38" s="69">
        <v>1.1422299323759499E-3</v>
      </c>
      <c r="E38" s="43">
        <f t="shared" si="5"/>
        <v>0.10385445467440298</v>
      </c>
      <c r="F38" s="71">
        <f t="shared" si="6"/>
        <v>10.385445467440297</v>
      </c>
      <c r="G38" s="84">
        <f t="shared" si="7"/>
        <v>106.24310713191424</v>
      </c>
      <c r="H38" s="43"/>
      <c r="I38" s="8"/>
      <c r="J38" s="8"/>
      <c r="K38" s="8"/>
      <c r="L38" s="8"/>
      <c r="M38" s="8"/>
      <c r="N38" s="8"/>
      <c r="O38" s="8"/>
      <c r="P38" s="8"/>
      <c r="Q38" s="8"/>
      <c r="R38" s="8"/>
      <c r="S38" s="8"/>
      <c r="T38" s="8"/>
      <c r="U38" s="8"/>
      <c r="V38" s="8"/>
      <c r="W38" s="8"/>
      <c r="X38" s="8"/>
      <c r="Y38" s="8"/>
      <c r="Z38" s="8"/>
      <c r="AA38" s="8"/>
      <c r="AB38" s="8"/>
      <c r="AC38" s="8"/>
    </row>
    <row r="39" spans="1:29" ht="14.4">
      <c r="A39" s="58"/>
      <c r="B39" s="69">
        <v>9</v>
      </c>
      <c r="C39" s="43" t="s">
        <v>237</v>
      </c>
      <c r="D39" s="69">
        <v>1.22421172963517E-3</v>
      </c>
      <c r="E39" s="43">
        <f t="shared" si="5"/>
        <v>0.10460066171859461</v>
      </c>
      <c r="F39" s="71">
        <f t="shared" si="6"/>
        <v>10.460066171859461</v>
      </c>
      <c r="G39" s="84">
        <f t="shared" si="7"/>
        <v>107.00647693812229</v>
      </c>
      <c r="H39" s="43"/>
      <c r="I39" s="8"/>
      <c r="J39" s="8"/>
      <c r="K39" s="8"/>
      <c r="L39" s="8"/>
      <c r="M39" s="8"/>
      <c r="N39" s="8"/>
      <c r="O39" s="8"/>
      <c r="P39" s="8"/>
      <c r="Q39" s="8"/>
      <c r="R39" s="8"/>
      <c r="S39" s="8"/>
      <c r="T39" s="8"/>
      <c r="U39" s="8"/>
      <c r="V39" s="8"/>
      <c r="W39" s="8"/>
      <c r="X39" s="8"/>
      <c r="Y39" s="8"/>
      <c r="Z39" s="8"/>
      <c r="AA39" s="8"/>
      <c r="AB39" s="8"/>
      <c r="AC39" s="8"/>
    </row>
    <row r="40" spans="1:29" ht="14.4">
      <c r="A40" s="58"/>
      <c r="B40" s="69">
        <v>10</v>
      </c>
      <c r="C40" s="43" t="s">
        <v>238</v>
      </c>
      <c r="D40" s="69">
        <v>1.31207764434863E-3</v>
      </c>
      <c r="E40" s="43">
        <f t="shared" si="5"/>
        <v>0.10539457256218429</v>
      </c>
      <c r="F40" s="71">
        <f t="shared" si="6"/>
        <v>10.539457256218428</v>
      </c>
      <c r="G40" s="84">
        <f t="shared" si="7"/>
        <v>107.81864773111452</v>
      </c>
      <c r="H40" s="43"/>
      <c r="I40" s="8"/>
      <c r="J40" s="8"/>
      <c r="K40" s="8"/>
      <c r="L40" s="8"/>
      <c r="M40" s="8"/>
      <c r="N40" s="8"/>
      <c r="O40" s="8"/>
      <c r="P40" s="8"/>
      <c r="Q40" s="8"/>
      <c r="R40" s="8"/>
      <c r="S40" s="8"/>
      <c r="T40" s="8"/>
      <c r="U40" s="8"/>
      <c r="V40" s="8"/>
      <c r="W40" s="8"/>
      <c r="X40" s="8"/>
      <c r="Y40" s="8"/>
      <c r="Z40" s="8"/>
      <c r="AA40" s="8"/>
      <c r="AB40" s="8"/>
      <c r="AC40" s="8"/>
    </row>
    <row r="41" spans="1:29" ht="14.4">
      <c r="A41" s="58"/>
      <c r="B41" s="69">
        <v>11</v>
      </c>
      <c r="C41" s="43" t="s">
        <v>239</v>
      </c>
      <c r="D41" s="69">
        <v>1.4062499999999999E-3</v>
      </c>
      <c r="E41" s="43">
        <f t="shared" si="5"/>
        <v>0.1062388417968597</v>
      </c>
      <c r="F41" s="71">
        <f t="shared" si="6"/>
        <v>10.62388417968597</v>
      </c>
      <c r="G41" s="84">
        <f t="shared" si="7"/>
        <v>108.68233515818747</v>
      </c>
      <c r="H41" s="43"/>
      <c r="I41" s="8"/>
      <c r="J41" s="8"/>
      <c r="K41" s="8"/>
      <c r="L41" s="8"/>
      <c r="M41" s="8"/>
      <c r="N41" s="8"/>
      <c r="O41" s="8"/>
      <c r="P41" s="8"/>
      <c r="Q41" s="8"/>
      <c r="R41" s="8"/>
      <c r="S41" s="8"/>
      <c r="T41" s="8"/>
      <c r="U41" s="8"/>
      <c r="V41" s="8"/>
      <c r="W41" s="8"/>
      <c r="X41" s="8"/>
      <c r="Y41" s="8"/>
      <c r="Z41" s="8"/>
      <c r="AA41" s="8"/>
      <c r="AB41" s="8"/>
      <c r="AC41" s="8"/>
    </row>
    <row r="42" spans="1:29" ht="14.4">
      <c r="A42" s="58"/>
      <c r="B42" s="69">
        <v>12</v>
      </c>
      <c r="C42" s="43" t="s">
        <v>240</v>
      </c>
      <c r="D42" s="69">
        <v>1.5071814316916601E-3</v>
      </c>
      <c r="E42" s="43">
        <f t="shared" si="5"/>
        <v>0.10713622065653354</v>
      </c>
      <c r="F42" s="71">
        <f t="shared" si="6"/>
        <v>10.713622065653354</v>
      </c>
      <c r="G42" s="84">
        <f t="shared" si="7"/>
        <v>109.60035373163382</v>
      </c>
      <c r="H42" s="43"/>
      <c r="I42" s="8"/>
      <c r="J42" s="8"/>
      <c r="K42" s="8"/>
      <c r="L42" s="8"/>
      <c r="M42" s="8"/>
      <c r="N42" s="8"/>
      <c r="O42" s="8"/>
      <c r="P42" s="8"/>
      <c r="Q42" s="8"/>
      <c r="R42" s="8"/>
      <c r="S42" s="8"/>
      <c r="T42" s="8"/>
      <c r="U42" s="8"/>
      <c r="V42" s="8"/>
      <c r="W42" s="8"/>
      <c r="X42" s="8"/>
      <c r="Y42" s="8"/>
      <c r="Z42" s="8"/>
      <c r="AA42" s="8"/>
      <c r="AB42" s="8"/>
      <c r="AC42" s="8"/>
    </row>
    <row r="43" spans="1:29" ht="14.4">
      <c r="A43" s="58"/>
      <c r="B43" s="69">
        <v>13</v>
      </c>
      <c r="C43" s="43" t="s">
        <v>241</v>
      </c>
      <c r="D43" s="69">
        <v>1.6153570617145801E-3</v>
      </c>
      <c r="E43" s="43">
        <f t="shared" si="5"/>
        <v>0.10808955392929749</v>
      </c>
      <c r="F43" s="71">
        <f t="shared" si="6"/>
        <v>10.808955392929748</v>
      </c>
      <c r="G43" s="84">
        <f t="shared" si="7"/>
        <v>110.57561366967133</v>
      </c>
      <c r="H43" s="43"/>
      <c r="I43" s="8"/>
      <c r="J43" s="8"/>
      <c r="K43" s="8"/>
      <c r="L43" s="8"/>
      <c r="M43" s="8"/>
      <c r="N43" s="8"/>
      <c r="O43" s="8"/>
      <c r="P43" s="8"/>
      <c r="Q43" s="8"/>
      <c r="R43" s="8"/>
      <c r="S43" s="8"/>
      <c r="T43" s="8"/>
      <c r="U43" s="8"/>
      <c r="V43" s="8"/>
      <c r="W43" s="8"/>
      <c r="X43" s="8"/>
      <c r="Y43" s="8"/>
      <c r="Z43" s="8"/>
      <c r="AA43" s="8"/>
      <c r="AB43" s="8"/>
      <c r="AC43" s="8"/>
    </row>
    <row r="44" spans="1:29" ht="14.4">
      <c r="A44" s="58"/>
      <c r="B44" s="69">
        <v>14</v>
      </c>
      <c r="C44" s="43" t="s">
        <v>242</v>
      </c>
      <c r="D44" s="69">
        <v>1.73129683126628E-3</v>
      </c>
      <c r="E44" s="43">
        <f t="shared" si="5"/>
        <v>0.10910177585381665</v>
      </c>
      <c r="F44" s="71">
        <f t="shared" si="6"/>
        <v>10.910177585381666</v>
      </c>
      <c r="G44" s="84">
        <f t="shared" si="7"/>
        <v>111.61111669845444</v>
      </c>
      <c r="H44" s="43"/>
      <c r="I44" s="8"/>
      <c r="J44" s="8"/>
      <c r="K44" s="8"/>
      <c r="L44" s="8"/>
      <c r="M44" s="8"/>
      <c r="N44" s="8"/>
      <c r="O44" s="8"/>
      <c r="P44" s="8"/>
      <c r="Q44" s="8"/>
      <c r="R44" s="8"/>
      <c r="S44" s="8"/>
      <c r="T44" s="8"/>
      <c r="U44" s="8"/>
      <c r="V44" s="8"/>
      <c r="W44" s="8"/>
      <c r="X44" s="8"/>
      <c r="Y44" s="8"/>
      <c r="Z44" s="8"/>
      <c r="AA44" s="8"/>
      <c r="AB44" s="8"/>
      <c r="AC44" s="8"/>
    </row>
    <row r="45" spans="1:29" ht="14.4">
      <c r="A45" s="58"/>
      <c r="B45" s="69">
        <v>15</v>
      </c>
      <c r="C45" s="43" t="s">
        <v>243</v>
      </c>
      <c r="D45" s="69">
        <v>1.85555799952438E-3</v>
      </c>
      <c r="E45" s="43">
        <f t="shared" si="5"/>
        <v>0.11017590491698065</v>
      </c>
      <c r="F45" s="71">
        <f t="shared" si="6"/>
        <v>11.017590491698066</v>
      </c>
      <c r="G45" s="84">
        <f t="shared" si="7"/>
        <v>112.7099507300712</v>
      </c>
      <c r="H45" s="43"/>
      <c r="I45" s="8"/>
      <c r="J45" s="8"/>
      <c r="K45" s="8"/>
      <c r="L45" s="8"/>
      <c r="M45" s="8"/>
      <c r="N45" s="8"/>
      <c r="O45" s="8"/>
      <c r="P45" s="8"/>
      <c r="Q45" s="8"/>
      <c r="R45" s="8"/>
      <c r="S45" s="8"/>
      <c r="T45" s="8"/>
      <c r="U45" s="8"/>
      <c r="V45" s="8"/>
      <c r="W45" s="8"/>
      <c r="X45" s="8"/>
      <c r="Y45" s="8"/>
      <c r="Z45" s="8"/>
      <c r="AA45" s="8"/>
      <c r="AB45" s="8"/>
      <c r="AC45" s="8"/>
    </row>
    <row r="46" spans="1:29" ht="14.4">
      <c r="A46" s="58"/>
      <c r="B46" s="69">
        <v>16</v>
      </c>
      <c r="C46" s="43" t="s">
        <v>244</v>
      </c>
      <c r="D46" s="69">
        <v>1.98873782208716E-3</v>
      </c>
      <c r="E46" s="43">
        <f t="shared" si="5"/>
        <v>0.11131503747484608</v>
      </c>
      <c r="F46" s="71">
        <f t="shared" si="6"/>
        <v>11.131503747484608</v>
      </c>
      <c r="G46" s="84">
        <f t="shared" si="7"/>
        <v>113.87528333676754</v>
      </c>
      <c r="H46" s="43"/>
      <c r="I46" s="8"/>
      <c r="J46" s="8"/>
      <c r="K46" s="8"/>
      <c r="L46" s="8"/>
      <c r="M46" s="8"/>
      <c r="N46" s="8"/>
      <c r="O46" s="8"/>
      <c r="P46" s="8"/>
      <c r="Q46" s="8"/>
      <c r="R46" s="8"/>
      <c r="S46" s="8"/>
      <c r="T46" s="8"/>
      <c r="U46" s="8"/>
      <c r="V46" s="8"/>
      <c r="W46" s="8"/>
      <c r="X46" s="8"/>
      <c r="Y46" s="8"/>
      <c r="Z46" s="8"/>
      <c r="AA46" s="8"/>
      <c r="AB46" s="8"/>
      <c r="AC46" s="8"/>
    </row>
    <row r="47" spans="1:29" ht="14.4">
      <c r="A47" s="58"/>
      <c r="B47" s="69">
        <v>17</v>
      </c>
      <c r="C47" s="43" t="s">
        <v>245</v>
      </c>
      <c r="D47" s="69">
        <v>2.13147642165524E-3</v>
      </c>
      <c r="E47" s="43">
        <f t="shared" si="5"/>
        <v>0.11252234012669564</v>
      </c>
      <c r="F47" s="71">
        <f t="shared" si="6"/>
        <v>11.252234012669565</v>
      </c>
      <c r="G47" s="84">
        <f t="shared" si="7"/>
        <v>115.11035394960963</v>
      </c>
      <c r="H47" s="43"/>
      <c r="I47" s="8"/>
      <c r="J47" s="8"/>
      <c r="K47" s="8"/>
      <c r="L47" s="8"/>
      <c r="M47" s="8"/>
      <c r="N47" s="8"/>
      <c r="O47" s="8"/>
      <c r="P47" s="8"/>
      <c r="Q47" s="8"/>
      <c r="R47" s="8"/>
      <c r="S47" s="8"/>
      <c r="T47" s="8"/>
      <c r="U47" s="8"/>
      <c r="V47" s="8"/>
      <c r="W47" s="8"/>
      <c r="X47" s="8"/>
      <c r="Y47" s="8"/>
      <c r="Z47" s="8"/>
      <c r="AA47" s="8"/>
      <c r="AB47" s="8"/>
      <c r="AC47" s="8"/>
    </row>
    <row r="48" spans="1:29" ht="14.4">
      <c r="A48" s="58"/>
      <c r="B48" s="69">
        <v>18</v>
      </c>
      <c r="C48" s="43" t="s">
        <v>246</v>
      </c>
      <c r="D48" s="69">
        <v>2.2844598647519098E-3</v>
      </c>
      <c r="E48" s="43">
        <f t="shared" si="5"/>
        <v>0.11380104078264409</v>
      </c>
      <c r="F48" s="71">
        <f t="shared" si="6"/>
        <v>11.380104078264409</v>
      </c>
      <c r="G48" s="84">
        <f t="shared" si="7"/>
        <v>116.41846472064491</v>
      </c>
      <c r="H48" s="43"/>
      <c r="I48" s="8"/>
      <c r="J48" s="8"/>
      <c r="K48" s="8"/>
      <c r="L48" s="8"/>
      <c r="M48" s="8"/>
      <c r="N48" s="8"/>
      <c r="O48" s="8"/>
      <c r="P48" s="8"/>
      <c r="Q48" s="8"/>
      <c r="R48" s="8"/>
      <c r="S48" s="8"/>
      <c r="T48" s="8"/>
      <c r="U48" s="8"/>
      <c r="V48" s="8"/>
      <c r="W48" s="8"/>
      <c r="X48" s="8"/>
      <c r="Y48" s="8"/>
      <c r="Z48" s="8"/>
      <c r="AA48" s="8"/>
      <c r="AB48" s="8"/>
      <c r="AC48" s="8"/>
    </row>
    <row r="49" spans="1:29" ht="14.4">
      <c r="A49" s="58"/>
      <c r="B49" s="69">
        <v>19</v>
      </c>
      <c r="C49" s="43" t="s">
        <v>247</v>
      </c>
      <c r="D49" s="69">
        <v>2.44842345927034E-3</v>
      </c>
      <c r="E49" s="43">
        <f t="shared" si="5"/>
        <v>0.11515441837888062</v>
      </c>
      <c r="F49" s="71">
        <f t="shared" si="6"/>
        <v>11.515441837888062</v>
      </c>
      <c r="G49" s="84">
        <f t="shared" si="7"/>
        <v>117.80297000159487</v>
      </c>
      <c r="H49" s="43"/>
      <c r="I49" s="8"/>
      <c r="J49" s="8"/>
      <c r="K49" s="8"/>
      <c r="L49" s="8"/>
      <c r="M49" s="8"/>
      <c r="N49" s="8"/>
      <c r="O49" s="8"/>
      <c r="P49" s="8"/>
      <c r="Q49" s="8"/>
      <c r="R49" s="8"/>
      <c r="S49" s="8"/>
      <c r="T49" s="8"/>
      <c r="U49" s="8"/>
      <c r="V49" s="8"/>
      <c r="W49" s="8"/>
      <c r="X49" s="8"/>
      <c r="Y49" s="8"/>
      <c r="Z49" s="8"/>
      <c r="AA49" s="8"/>
      <c r="AB49" s="8"/>
      <c r="AC49" s="8"/>
    </row>
    <row r="50" spans="1:29" ht="14.4">
      <c r="A50" s="58"/>
      <c r="B50" s="69">
        <v>20</v>
      </c>
      <c r="C50" s="43" t="s">
        <v>248</v>
      </c>
      <c r="D50" s="69">
        <v>2.6241552886972701E-3</v>
      </c>
      <c r="E50" s="43">
        <f t="shared" si="5"/>
        <v>0.11658579121148631</v>
      </c>
      <c r="F50" s="71">
        <f t="shared" si="6"/>
        <v>11.65857912114863</v>
      </c>
      <c r="G50" s="84">
        <f t="shared" si="7"/>
        <v>119.26726440935049</v>
      </c>
      <c r="H50" s="43"/>
      <c r="I50" s="8"/>
      <c r="J50" s="8"/>
      <c r="K50" s="8"/>
      <c r="L50" s="8"/>
      <c r="M50" s="8"/>
      <c r="N50" s="8"/>
      <c r="O50" s="8"/>
      <c r="P50" s="8"/>
      <c r="Q50" s="8"/>
      <c r="R50" s="8"/>
      <c r="S50" s="8"/>
      <c r="T50" s="8"/>
      <c r="U50" s="8"/>
      <c r="V50" s="8"/>
      <c r="W50" s="8"/>
      <c r="X50" s="8"/>
      <c r="Y50" s="8"/>
      <c r="Z50" s="8"/>
      <c r="AA50" s="8"/>
      <c r="AB50" s="8"/>
      <c r="AC50" s="8"/>
    </row>
    <row r="51" spans="1:29" ht="14.4">
      <c r="A51" s="58"/>
      <c r="B51" s="69">
        <v>21</v>
      </c>
      <c r="C51" s="43" t="s">
        <v>249</v>
      </c>
      <c r="D51" s="69">
        <v>2.8124999999999999E-3</v>
      </c>
      <c r="E51" s="43">
        <f t="shared" si="5"/>
        <v>0.11809850387987314</v>
      </c>
      <c r="F51" s="71">
        <f t="shared" si="6"/>
        <v>11.809850387987314</v>
      </c>
      <c r="G51" s="84">
        <f t="shared" si="7"/>
        <v>120.81476946911022</v>
      </c>
      <c r="H51" s="43"/>
      <c r="I51" s="8"/>
      <c r="J51" s="8"/>
      <c r="K51" s="8"/>
      <c r="L51" s="8"/>
      <c r="M51" s="8"/>
      <c r="N51" s="8"/>
      <c r="O51" s="8"/>
      <c r="P51" s="8"/>
      <c r="Q51" s="8"/>
      <c r="R51" s="8"/>
      <c r="S51" s="8"/>
      <c r="T51" s="8"/>
      <c r="U51" s="8"/>
      <c r="V51" s="8"/>
      <c r="W51" s="8"/>
      <c r="X51" s="8"/>
      <c r="Y51" s="8"/>
      <c r="Z51" s="8"/>
      <c r="AA51" s="8"/>
      <c r="AB51" s="8"/>
      <c r="AC51" s="8"/>
    </row>
    <row r="52" spans="1:29" ht="14.4">
      <c r="A52" s="58"/>
      <c r="B52" s="69">
        <v>22</v>
      </c>
      <c r="C52" s="43" t="s">
        <v>250</v>
      </c>
      <c r="D52" s="69">
        <v>3.0143628633833202E-3</v>
      </c>
      <c r="E52" s="43">
        <f t="shared" si="5"/>
        <v>0.11969591285421675</v>
      </c>
      <c r="F52" s="71">
        <f t="shared" si="6"/>
        <v>11.969591285421675</v>
      </c>
      <c r="G52" s="84">
        <f t="shared" si="7"/>
        <v>122.44891884986374</v>
      </c>
      <c r="H52" s="43"/>
      <c r="I52" s="8"/>
      <c r="J52" s="8"/>
      <c r="K52" s="8"/>
      <c r="L52" s="8"/>
      <c r="M52" s="8"/>
      <c r="N52" s="8"/>
      <c r="O52" s="8"/>
      <c r="P52" s="8"/>
      <c r="Q52" s="8"/>
      <c r="R52" s="8"/>
      <c r="S52" s="8"/>
      <c r="T52" s="8"/>
      <c r="U52" s="8"/>
      <c r="V52" s="8"/>
      <c r="W52" s="8"/>
      <c r="X52" s="8"/>
      <c r="Y52" s="8"/>
      <c r="Z52" s="8"/>
      <c r="AA52" s="8"/>
      <c r="AB52" s="8"/>
      <c r="AC52" s="8"/>
    </row>
    <row r="53" spans="1:29" ht="14.4">
      <c r="A53" s="58"/>
      <c r="B53" s="69">
        <v>23</v>
      </c>
      <c r="C53" s="43" t="s">
        <v>251</v>
      </c>
      <c r="D53" s="69">
        <v>3.2307141234291601E-3</v>
      </c>
      <c r="E53" s="43">
        <f t="shared" si="5"/>
        <v>0.1213813707076057</v>
      </c>
      <c r="F53" s="71">
        <f t="shared" si="6"/>
        <v>12.138137070760569</v>
      </c>
      <c r="G53" s="84">
        <f t="shared" si="7"/>
        <v>124.17314223388063</v>
      </c>
      <c r="H53" s="43"/>
      <c r="I53" s="8"/>
      <c r="J53" s="8"/>
      <c r="K53" s="8"/>
      <c r="L53" s="8"/>
      <c r="M53" s="8"/>
      <c r="N53" s="8"/>
      <c r="O53" s="8"/>
      <c r="P53" s="8"/>
      <c r="Q53" s="8"/>
      <c r="R53" s="8"/>
      <c r="S53" s="8"/>
      <c r="T53" s="8"/>
      <c r="U53" s="8"/>
      <c r="V53" s="8"/>
      <c r="W53" s="8"/>
      <c r="X53" s="8"/>
      <c r="Y53" s="8"/>
      <c r="Z53" s="8"/>
      <c r="AA53" s="8"/>
      <c r="AB53" s="8"/>
      <c r="AC53" s="8"/>
    </row>
    <row r="54" spans="1:29" ht="14.4">
      <c r="A54" s="58"/>
      <c r="B54" s="69">
        <v>24</v>
      </c>
      <c r="C54" s="43" t="s">
        <v>252</v>
      </c>
      <c r="D54" s="69">
        <v>3.46259366253257E-3</v>
      </c>
      <c r="E54" s="43">
        <f t="shared" si="5"/>
        <v>0.12315820908269158</v>
      </c>
      <c r="F54" s="71">
        <f t="shared" si="6"/>
        <v>12.315820908269158</v>
      </c>
      <c r="G54" s="84">
        <f t="shared" si="7"/>
        <v>125.99084789159349</v>
      </c>
      <c r="H54" s="43"/>
      <c r="I54" s="8"/>
      <c r="J54" s="8"/>
      <c r="K54" s="8"/>
      <c r="L54" s="8"/>
      <c r="M54" s="8"/>
      <c r="N54" s="8"/>
      <c r="O54" s="8"/>
      <c r="P54" s="8"/>
      <c r="Q54" s="8"/>
      <c r="R54" s="8"/>
      <c r="S54" s="8"/>
      <c r="T54" s="8"/>
      <c r="U54" s="8"/>
      <c r="V54" s="8"/>
      <c r="W54" s="8"/>
      <c r="X54" s="8"/>
      <c r="Y54" s="8"/>
      <c r="Z54" s="8"/>
      <c r="AA54" s="8"/>
      <c r="AB54" s="8"/>
      <c r="AC54" s="8"/>
    </row>
    <row r="55" spans="1:29" ht="14.4">
      <c r="A55" s="58"/>
      <c r="B55" s="69">
        <v>25</v>
      </c>
      <c r="C55" s="43" t="s">
        <v>253</v>
      </c>
      <c r="D55" s="69">
        <v>3.71111599904876E-3</v>
      </c>
      <c r="E55" s="43">
        <f t="shared" si="5"/>
        <v>0.12502972049389399</v>
      </c>
      <c r="F55" s="71">
        <f t="shared" si="6"/>
        <v>12.502972049389399</v>
      </c>
      <c r="G55" s="84">
        <f t="shared" si="7"/>
        <v>127.90540406525355</v>
      </c>
      <c r="H55" s="43"/>
      <c r="I55" s="8"/>
      <c r="J55" s="8"/>
      <c r="K55" s="8"/>
      <c r="L55" s="8"/>
      <c r="M55" s="8"/>
      <c r="N55" s="8"/>
      <c r="O55" s="8"/>
      <c r="P55" s="8"/>
      <c r="Q55" s="8"/>
      <c r="R55" s="8"/>
      <c r="S55" s="8"/>
      <c r="T55" s="8"/>
      <c r="U55" s="8"/>
      <c r="V55" s="8"/>
      <c r="W55" s="8"/>
      <c r="X55" s="8"/>
      <c r="Y55" s="8"/>
      <c r="Z55" s="8"/>
      <c r="AA55" s="8"/>
      <c r="AB55" s="8"/>
      <c r="AC55" s="8"/>
    </row>
    <row r="56" spans="1:29" ht="14.4">
      <c r="A56" s="58"/>
      <c r="B56" s="69">
        <v>26</v>
      </c>
      <c r="C56" s="43" t="s">
        <v>254</v>
      </c>
      <c r="D56" s="69">
        <v>3.9774756441743296E-3</v>
      </c>
      <c r="E56" s="43">
        <f t="shared" si="5"/>
        <v>0.12699913909902516</v>
      </c>
      <c r="F56" s="71">
        <f t="shared" si="6"/>
        <v>12.699913909902516</v>
      </c>
      <c r="G56" s="84">
        <f t="shared" si="7"/>
        <v>129.92011929830275</v>
      </c>
      <c r="H56" s="43"/>
      <c r="I56" s="8"/>
      <c r="J56" s="8"/>
      <c r="K56" s="8"/>
      <c r="L56" s="8"/>
      <c r="M56" s="8"/>
      <c r="N56" s="8"/>
      <c r="O56" s="8"/>
      <c r="P56" s="8"/>
      <c r="Q56" s="8"/>
      <c r="R56" s="8"/>
      <c r="S56" s="8"/>
      <c r="T56" s="8"/>
      <c r="U56" s="8"/>
      <c r="V56" s="8"/>
      <c r="W56" s="8"/>
      <c r="X56" s="8"/>
      <c r="Y56" s="8"/>
      <c r="Z56" s="8"/>
      <c r="AA56" s="8"/>
      <c r="AB56" s="8"/>
      <c r="AC56" s="8"/>
    </row>
    <row r="57" spans="1:29" ht="14.4">
      <c r="A57" s="58"/>
      <c r="B57" s="69">
        <v>27</v>
      </c>
      <c r="C57" s="43" t="s">
        <v>255</v>
      </c>
      <c r="D57" s="69">
        <v>4.2629528433104904E-3</v>
      </c>
      <c r="E57" s="43">
        <f t="shared" si="5"/>
        <v>0.12906962060772248</v>
      </c>
      <c r="F57" s="71">
        <f t="shared" si="6"/>
        <v>12.906962060772248</v>
      </c>
      <c r="G57" s="84">
        <f t="shared" si="7"/>
        <v>132.03822188170011</v>
      </c>
      <c r="H57" s="43"/>
      <c r="I57" s="8"/>
      <c r="J57" s="8"/>
      <c r="K57" s="8"/>
      <c r="L57" s="8"/>
      <c r="M57" s="8"/>
      <c r="N57" s="8"/>
      <c r="O57" s="8"/>
      <c r="P57" s="8"/>
      <c r="Q57" s="8"/>
      <c r="R57" s="8"/>
      <c r="S57" s="8"/>
      <c r="T57" s="8"/>
      <c r="U57" s="8"/>
      <c r="V57" s="8"/>
      <c r="W57" s="8"/>
      <c r="X57" s="8"/>
      <c r="Y57" s="8"/>
      <c r="Z57" s="8"/>
      <c r="AA57" s="8"/>
      <c r="AB57" s="8"/>
      <c r="AC57" s="8"/>
    </row>
    <row r="58" spans="1:29" ht="14.4">
      <c r="A58" s="58"/>
      <c r="B58" s="69">
        <v>28</v>
      </c>
      <c r="C58" s="43" t="s">
        <v>256</v>
      </c>
      <c r="D58" s="69">
        <v>4.5689197295038196E-3</v>
      </c>
      <c r="E58" s="43">
        <f t="shared" si="5"/>
        <v>0.13124422152730431</v>
      </c>
      <c r="F58" s="71">
        <f t="shared" si="6"/>
        <v>13.12442215273043</v>
      </c>
      <c r="G58" s="84">
        <f t="shared" si="7"/>
        <v>134.2628386224323</v>
      </c>
      <c r="H58" s="43"/>
      <c r="I58" s="8"/>
      <c r="J58" s="8"/>
      <c r="K58" s="8"/>
      <c r="L58" s="8"/>
      <c r="M58" s="8"/>
      <c r="N58" s="8"/>
      <c r="O58" s="8"/>
      <c r="P58" s="8"/>
      <c r="Q58" s="8"/>
      <c r="R58" s="8"/>
      <c r="S58" s="8"/>
      <c r="T58" s="8"/>
      <c r="U58" s="8"/>
      <c r="V58" s="8"/>
      <c r="W58" s="8"/>
      <c r="X58" s="8"/>
      <c r="Y58" s="8"/>
      <c r="Z58" s="8"/>
      <c r="AA58" s="8"/>
      <c r="AB58" s="8"/>
      <c r="AC58" s="8"/>
    </row>
    <row r="59" spans="1:29" ht="14.4">
      <c r="A59" s="58"/>
      <c r="B59" s="69">
        <v>29</v>
      </c>
      <c r="C59" s="43" t="s">
        <v>257</v>
      </c>
      <c r="D59" s="69">
        <v>4.8968469185406904E-3</v>
      </c>
      <c r="E59" s="43">
        <f t="shared" si="5"/>
        <v>0.13352587797846954</v>
      </c>
      <c r="F59" s="71">
        <f t="shared" si="6"/>
        <v>13.352587797846954</v>
      </c>
      <c r="G59" s="84">
        <f t="shared" si="7"/>
        <v>136.59697317197435</v>
      </c>
      <c r="H59" s="43"/>
      <c r="I59" s="8"/>
      <c r="J59" s="8"/>
      <c r="K59" s="8"/>
      <c r="L59" s="8"/>
      <c r="M59" s="8"/>
      <c r="N59" s="8"/>
      <c r="O59" s="8"/>
      <c r="P59" s="8"/>
      <c r="Q59" s="8"/>
      <c r="R59" s="8"/>
      <c r="S59" s="8"/>
      <c r="T59" s="8"/>
      <c r="U59" s="8"/>
      <c r="V59" s="8"/>
      <c r="W59" s="8"/>
      <c r="X59" s="8"/>
      <c r="Y59" s="8"/>
      <c r="Z59" s="8"/>
      <c r="AA59" s="8"/>
      <c r="AB59" s="8"/>
      <c r="AC59" s="8"/>
    </row>
    <row r="60" spans="1:29" ht="14.4">
      <c r="A60" s="58"/>
      <c r="B60" s="69">
        <v>30</v>
      </c>
      <c r="C60" s="43" t="s">
        <v>258</v>
      </c>
      <c r="D60" s="69">
        <v>5.2483105773945401E-3</v>
      </c>
      <c r="E60" s="43">
        <f t="shared" si="5"/>
        <v>0.13591738434240649</v>
      </c>
      <c r="F60" s="71">
        <f t="shared" si="6"/>
        <v>13.59173843424065</v>
      </c>
      <c r="G60" s="84">
        <f t="shared" si="7"/>
        <v>139.04348418228184</v>
      </c>
      <c r="H60" s="43"/>
      <c r="I60" s="8"/>
      <c r="J60" s="8"/>
      <c r="K60" s="8"/>
      <c r="L60" s="8"/>
      <c r="M60" s="8"/>
      <c r="N60" s="8"/>
      <c r="O60" s="8"/>
      <c r="P60" s="8"/>
      <c r="Q60" s="8"/>
      <c r="R60" s="8"/>
      <c r="S60" s="8"/>
      <c r="T60" s="8"/>
      <c r="U60" s="8"/>
      <c r="V60" s="8"/>
      <c r="W60" s="8"/>
      <c r="X60" s="8"/>
      <c r="Y60" s="8"/>
      <c r="Z60" s="8"/>
      <c r="AA60" s="8"/>
      <c r="AB60" s="8"/>
      <c r="AC60" s="8"/>
    </row>
    <row r="61" spans="1:29" ht="14.4">
      <c r="A61" s="58"/>
      <c r="B61" s="69">
        <v>31</v>
      </c>
      <c r="C61" s="43" t="s">
        <v>259</v>
      </c>
      <c r="D61" s="69">
        <v>5.6249999999999998E-3</v>
      </c>
      <c r="E61" s="43">
        <f t="shared" si="5"/>
        <v>0.1384213720260738</v>
      </c>
      <c r="F61" s="71">
        <f t="shared" si="6"/>
        <v>13.842137202607379</v>
      </c>
      <c r="G61" s="84">
        <f t="shared" si="7"/>
        <v>141.60506358267349</v>
      </c>
      <c r="H61" s="43"/>
      <c r="I61" s="8"/>
      <c r="J61" s="8"/>
      <c r="K61" s="8"/>
      <c r="L61" s="8"/>
      <c r="M61" s="8"/>
      <c r="N61" s="8"/>
      <c r="O61" s="8"/>
      <c r="P61" s="8"/>
      <c r="Q61" s="8"/>
      <c r="R61" s="8"/>
      <c r="S61" s="8"/>
      <c r="T61" s="8"/>
      <c r="U61" s="8"/>
      <c r="V61" s="8"/>
      <c r="W61" s="8"/>
      <c r="X61" s="8"/>
      <c r="Y61" s="8"/>
      <c r="Z61" s="8"/>
      <c r="AA61" s="8"/>
      <c r="AB61" s="8"/>
      <c r="AC61" s="8"/>
    </row>
    <row r="62" spans="1:29" ht="14.4">
      <c r="A62" s="58"/>
      <c r="B62" s="69">
        <v>32</v>
      </c>
      <c r="C62" s="43" t="s">
        <v>260</v>
      </c>
      <c r="D62" s="69">
        <v>6.0287257267666403E-3</v>
      </c>
      <c r="E62" s="43">
        <f t="shared" si="5"/>
        <v>0.14104028865238383</v>
      </c>
      <c r="F62" s="71">
        <f t="shared" si="6"/>
        <v>14.104028865238384</v>
      </c>
      <c r="G62" s="84">
        <f t="shared" si="7"/>
        <v>144.28421529138865</v>
      </c>
      <c r="H62" s="43"/>
      <c r="I62" s="8"/>
      <c r="J62" s="8"/>
      <c r="K62" s="8"/>
      <c r="L62" s="8"/>
      <c r="M62" s="8"/>
      <c r="N62" s="8"/>
      <c r="O62" s="8"/>
      <c r="P62" s="8"/>
      <c r="Q62" s="8"/>
      <c r="R62" s="8"/>
      <c r="S62" s="8"/>
      <c r="T62" s="8"/>
      <c r="U62" s="8"/>
      <c r="V62" s="8"/>
      <c r="W62" s="8"/>
      <c r="X62" s="8"/>
      <c r="Y62" s="8"/>
      <c r="Z62" s="8"/>
      <c r="AA62" s="8"/>
      <c r="AB62" s="8"/>
      <c r="AC62" s="8"/>
    </row>
    <row r="63" spans="1:29" ht="14.4">
      <c r="A63" s="58"/>
      <c r="B63" s="69">
        <v>33</v>
      </c>
      <c r="C63" s="43" t="s">
        <v>261</v>
      </c>
      <c r="D63" s="69">
        <v>6.4614282468583202E-3</v>
      </c>
      <c r="E63" s="43">
        <f t="shared" si="5"/>
        <v>0.14377637799555118</v>
      </c>
      <c r="F63" s="71">
        <f t="shared" si="6"/>
        <v>14.377637799555117</v>
      </c>
      <c r="G63" s="84">
        <f t="shared" si="7"/>
        <v>147.08323468944886</v>
      </c>
      <c r="H63" s="43"/>
      <c r="I63" s="8"/>
      <c r="J63" s="8"/>
      <c r="K63" s="8"/>
      <c r="L63" s="8"/>
      <c r="M63" s="8"/>
      <c r="N63" s="8"/>
      <c r="O63" s="8"/>
      <c r="P63" s="8"/>
      <c r="Q63" s="8"/>
      <c r="R63" s="8"/>
      <c r="S63" s="8"/>
      <c r="T63" s="8"/>
      <c r="U63" s="8"/>
      <c r="V63" s="8"/>
      <c r="W63" s="8"/>
      <c r="X63" s="8"/>
      <c r="Y63" s="8"/>
      <c r="Z63" s="8"/>
      <c r="AA63" s="8"/>
      <c r="AB63" s="8"/>
      <c r="AC63" s="8"/>
    </row>
    <row r="64" spans="1:29" ht="14.4">
      <c r="A64" s="58"/>
      <c r="B64" s="69">
        <v>34</v>
      </c>
      <c r="C64" s="43" t="s">
        <v>262</v>
      </c>
      <c r="D64" s="69">
        <v>6.9251873250651503E-3</v>
      </c>
      <c r="E64" s="43">
        <f t="shared" si="5"/>
        <v>0.14663166098790195</v>
      </c>
      <c r="F64" s="71">
        <f t="shared" si="6"/>
        <v>14.663166098790196</v>
      </c>
      <c r="G64" s="84">
        <f t="shared" si="7"/>
        <v>150.00418919062369</v>
      </c>
      <c r="H64" s="43"/>
      <c r="I64" s="8"/>
      <c r="J64" s="8"/>
      <c r="K64" s="8"/>
      <c r="L64" s="8"/>
      <c r="M64" s="8"/>
      <c r="N64" s="8"/>
      <c r="O64" s="8"/>
      <c r="P64" s="8"/>
      <c r="Q64" s="8"/>
      <c r="R64" s="8"/>
      <c r="S64" s="8"/>
      <c r="T64" s="8"/>
      <c r="U64" s="8"/>
      <c r="V64" s="8"/>
      <c r="W64" s="8"/>
      <c r="X64" s="8"/>
      <c r="Y64" s="8"/>
      <c r="Z64" s="8"/>
      <c r="AA64" s="8"/>
      <c r="AB64" s="8"/>
      <c r="AC64" s="8"/>
    </row>
    <row r="65" spans="1:29" ht="14.4">
      <c r="A65" s="58"/>
      <c r="B65" s="69">
        <v>35</v>
      </c>
      <c r="C65" s="43" t="s">
        <v>263</v>
      </c>
      <c r="D65" s="69">
        <v>7.4222319980975296E-3</v>
      </c>
      <c r="E65" s="43">
        <f t="shared" si="5"/>
        <v>0.14960791812213825</v>
      </c>
      <c r="F65" s="71">
        <f t="shared" si="6"/>
        <v>14.960791812213825</v>
      </c>
      <c r="G65" s="84">
        <f t="shared" si="7"/>
        <v>153.04890023894743</v>
      </c>
      <c r="H65" s="43"/>
      <c r="I65" s="8"/>
      <c r="J65" s="8"/>
      <c r="K65" s="8"/>
      <c r="L65" s="8"/>
      <c r="M65" s="8"/>
      <c r="N65" s="8"/>
      <c r="O65" s="8"/>
      <c r="P65" s="8"/>
      <c r="Q65" s="8"/>
      <c r="R65" s="8"/>
      <c r="S65" s="8"/>
      <c r="T65" s="8"/>
      <c r="U65" s="8"/>
      <c r="V65" s="8"/>
      <c r="W65" s="8"/>
      <c r="X65" s="8"/>
      <c r="Y65" s="8"/>
      <c r="Z65" s="8"/>
      <c r="AA65" s="8"/>
      <c r="AB65" s="8"/>
      <c r="AC65" s="8"/>
    </row>
    <row r="66" spans="1:29" ht="14.4">
      <c r="A66" s="58"/>
      <c r="B66" s="69">
        <v>36</v>
      </c>
      <c r="C66" s="43" t="s">
        <v>264</v>
      </c>
      <c r="D66" s="69">
        <v>7.9549512883486592E-3</v>
      </c>
      <c r="E66" s="43">
        <f t="shared" si="5"/>
        <v>0.15270667356185055</v>
      </c>
      <c r="F66" s="71">
        <f t="shared" si="6"/>
        <v>15.270667356185056</v>
      </c>
      <c r="G66" s="84">
        <f t="shared" si="7"/>
        <v>156.21892705377311</v>
      </c>
      <c r="H66" s="43"/>
      <c r="I66" s="8"/>
      <c r="J66" s="8"/>
      <c r="K66" s="8"/>
      <c r="L66" s="8"/>
      <c r="M66" s="8"/>
      <c r="N66" s="8"/>
      <c r="O66" s="8"/>
      <c r="P66" s="8"/>
      <c r="Q66" s="8"/>
      <c r="R66" s="8"/>
      <c r="S66" s="8"/>
      <c r="T66" s="8"/>
      <c r="U66" s="8"/>
      <c r="V66" s="8"/>
      <c r="W66" s="8"/>
      <c r="X66" s="8"/>
      <c r="Y66" s="8"/>
      <c r="Z66" s="8"/>
      <c r="AA66" s="8"/>
      <c r="AB66" s="8"/>
      <c r="AC66" s="8"/>
    </row>
    <row r="67" spans="1:29" ht="14.4">
      <c r="A67" s="58"/>
      <c r="B67" s="69">
        <v>37</v>
      </c>
      <c r="C67" s="43" t="s">
        <v>265</v>
      </c>
      <c r="D67" s="69">
        <v>8.5259056866209808E-3</v>
      </c>
      <c r="E67" s="43">
        <f t="shared" si="5"/>
        <v>0.15592918125277025</v>
      </c>
      <c r="F67" s="71">
        <f t="shared" si="6"/>
        <v>15.592918125277025</v>
      </c>
      <c r="G67" s="84">
        <f t="shared" si="7"/>
        <v>159.51555242158398</v>
      </c>
      <c r="H67" s="43"/>
      <c r="I67" s="8"/>
      <c r="J67" s="8"/>
      <c r="K67" s="8"/>
      <c r="L67" s="8"/>
      <c r="M67" s="8"/>
      <c r="N67" s="8"/>
      <c r="O67" s="8"/>
      <c r="P67" s="8"/>
      <c r="Q67" s="8"/>
      <c r="R67" s="8"/>
      <c r="S67" s="8"/>
      <c r="T67" s="8"/>
      <c r="U67" s="8"/>
      <c r="V67" s="8"/>
      <c r="W67" s="8"/>
      <c r="X67" s="8"/>
      <c r="Y67" s="8"/>
      <c r="Z67" s="8"/>
      <c r="AA67" s="8"/>
      <c r="AB67" s="8"/>
      <c r="AC67" s="8"/>
    </row>
    <row r="68" spans="1:29" ht="14.4">
      <c r="A68" s="58"/>
      <c r="B68" s="69">
        <v>38</v>
      </c>
      <c r="C68" s="43" t="s">
        <v>266</v>
      </c>
      <c r="D68" s="69">
        <v>9.1378394590076496E-3</v>
      </c>
      <c r="E68" s="43">
        <f t="shared" si="5"/>
        <v>0.15927641329801417</v>
      </c>
      <c r="F68" s="71">
        <f t="shared" si="6"/>
        <v>15.927641329801418</v>
      </c>
      <c r="G68" s="84">
        <f t="shared" si="7"/>
        <v>162.9397708038685</v>
      </c>
      <c r="H68" s="43"/>
      <c r="I68" s="8"/>
      <c r="J68" s="8"/>
      <c r="K68" s="8"/>
      <c r="L68" s="8"/>
      <c r="M68" s="8"/>
      <c r="N68" s="8"/>
      <c r="O68" s="8"/>
      <c r="P68" s="8"/>
      <c r="Q68" s="8"/>
      <c r="R68" s="8"/>
      <c r="S68" s="8"/>
      <c r="T68" s="8"/>
      <c r="U68" s="8"/>
      <c r="V68" s="8"/>
      <c r="W68" s="8"/>
      <c r="X68" s="8"/>
      <c r="Y68" s="8"/>
      <c r="Z68" s="8"/>
      <c r="AA68" s="8"/>
      <c r="AB68" s="8"/>
      <c r="AC68" s="8"/>
    </row>
    <row r="69" spans="1:29" ht="14.4">
      <c r="A69" s="58"/>
      <c r="B69" s="69">
        <v>39</v>
      </c>
      <c r="C69" s="43" t="s">
        <v>267</v>
      </c>
      <c r="D69" s="69">
        <v>9.7936938370813895E-3</v>
      </c>
      <c r="E69" s="43">
        <f t="shared" si="5"/>
        <v>0.1627490508229707</v>
      </c>
      <c r="F69" s="71">
        <f t="shared" si="6"/>
        <v>16.274905082297071</v>
      </c>
      <c r="G69" s="84">
        <f t="shared" si="7"/>
        <v>166.49227899189901</v>
      </c>
      <c r="H69" s="43"/>
      <c r="I69" s="8"/>
      <c r="J69" s="8"/>
      <c r="K69" s="8"/>
      <c r="L69" s="8"/>
      <c r="M69" s="8"/>
      <c r="N69" s="8"/>
      <c r="O69" s="8"/>
      <c r="P69" s="8"/>
      <c r="Q69" s="8"/>
      <c r="R69" s="8"/>
      <c r="S69" s="8"/>
      <c r="T69" s="8"/>
      <c r="U69" s="8"/>
      <c r="V69" s="8"/>
      <c r="W69" s="8"/>
      <c r="X69" s="8"/>
      <c r="Y69" s="8"/>
      <c r="Z69" s="8"/>
      <c r="AA69" s="8"/>
      <c r="AB69" s="8"/>
      <c r="AC69" s="8"/>
    </row>
    <row r="70" spans="1:29" ht="14.4">
      <c r="A70" s="58"/>
      <c r="B70" s="69">
        <v>40</v>
      </c>
      <c r="C70" s="43" t="s">
        <v>268</v>
      </c>
      <c r="D70" s="69">
        <v>1.0496621154789E-2</v>
      </c>
      <c r="E70" s="43">
        <f t="shared" si="5"/>
        <v>0.16634747751048146</v>
      </c>
      <c r="F70" s="71">
        <f t="shared" si="6"/>
        <v>16.634747751048145</v>
      </c>
      <c r="G70" s="84">
        <f t="shared" si="7"/>
        <v>170.17346949322254</v>
      </c>
      <c r="H70" s="43"/>
      <c r="I70" s="8"/>
      <c r="J70" s="8"/>
      <c r="K70" s="8"/>
      <c r="L70" s="8"/>
      <c r="M70" s="8"/>
      <c r="N70" s="8"/>
      <c r="O70" s="8"/>
      <c r="P70" s="8"/>
      <c r="Q70" s="8"/>
      <c r="R70" s="8"/>
      <c r="S70" s="8"/>
      <c r="T70" s="8"/>
      <c r="U70" s="8"/>
      <c r="V70" s="8"/>
      <c r="W70" s="8"/>
      <c r="X70" s="8"/>
      <c r="Y70" s="8"/>
      <c r="Z70" s="8"/>
      <c r="AA70" s="8"/>
      <c r="AB70" s="8"/>
      <c r="AC70" s="8"/>
    </row>
    <row r="71" spans="1:29" ht="14.4">
      <c r="A71" s="58"/>
      <c r="B71" s="69">
        <v>41</v>
      </c>
      <c r="C71" s="43" t="s">
        <v>269</v>
      </c>
      <c r="D71" s="69">
        <v>1.125E-2</v>
      </c>
      <c r="E71" s="43">
        <f t="shared" si="5"/>
        <v>0.17007177593590783</v>
      </c>
      <c r="F71" s="71">
        <f t="shared" si="6"/>
        <v>17.007177593590782</v>
      </c>
      <c r="G71" s="84">
        <f t="shared" si="7"/>
        <v>173.98342678243372</v>
      </c>
      <c r="H71" s="43"/>
      <c r="I71" s="8"/>
      <c r="J71" s="8"/>
      <c r="K71" s="8"/>
      <c r="L71" s="8"/>
      <c r="M71" s="8"/>
      <c r="N71" s="8"/>
      <c r="O71" s="8"/>
      <c r="P71" s="8"/>
      <c r="Q71" s="8"/>
      <c r="R71" s="8"/>
      <c r="S71" s="8"/>
      <c r="T71" s="8"/>
      <c r="U71" s="8"/>
      <c r="V71" s="8"/>
      <c r="W71" s="8"/>
      <c r="X71" s="8"/>
      <c r="Y71" s="8"/>
      <c r="Z71" s="8"/>
      <c r="AA71" s="8"/>
      <c r="AB71" s="8"/>
      <c r="AC71" s="8"/>
    </row>
    <row r="72" spans="1:29" ht="14.4">
      <c r="A72" s="58"/>
      <c r="B72" s="69">
        <v>42</v>
      </c>
      <c r="C72" s="43" t="s">
        <v>270</v>
      </c>
      <c r="D72" s="69">
        <v>1.2057451453533201E-2</v>
      </c>
      <c r="E72" s="43">
        <f t="shared" si="5"/>
        <v>0.1739217267761764</v>
      </c>
      <c r="F72" s="71">
        <f t="shared" si="6"/>
        <v>17.392172677617641</v>
      </c>
      <c r="G72" s="84">
        <f t="shared" si="7"/>
        <v>177.92192649202846</v>
      </c>
      <c r="H72" s="43"/>
      <c r="I72" s="8"/>
      <c r="J72" s="8"/>
      <c r="K72" s="8"/>
      <c r="L72" s="8"/>
      <c r="M72" s="8"/>
      <c r="N72" s="8"/>
      <c r="O72" s="8"/>
      <c r="P72" s="8"/>
      <c r="Q72" s="8"/>
      <c r="R72" s="8"/>
      <c r="S72" s="8"/>
      <c r="T72" s="8"/>
      <c r="U72" s="8"/>
      <c r="V72" s="8"/>
      <c r="W72" s="8"/>
      <c r="X72" s="8"/>
      <c r="Y72" s="8"/>
      <c r="Z72" s="8"/>
      <c r="AA72" s="8"/>
      <c r="AB72" s="8"/>
      <c r="AC72" s="8"/>
    </row>
    <row r="73" spans="1:29" ht="14.4">
      <c r="A73" s="58"/>
      <c r="B73" s="69">
        <v>43</v>
      </c>
      <c r="C73" s="43" t="s">
        <v>271</v>
      </c>
      <c r="D73" s="69">
        <v>1.2922856493716601E-2</v>
      </c>
      <c r="E73" s="43">
        <f t="shared" si="5"/>
        <v>0.17789681090887047</v>
      </c>
      <c r="F73" s="71">
        <f t="shared" si="6"/>
        <v>17.789681090887047</v>
      </c>
      <c r="G73" s="84">
        <f t="shared" si="7"/>
        <v>181.9884375597745</v>
      </c>
      <c r="H73" s="43"/>
      <c r="I73" s="8"/>
      <c r="J73" s="8"/>
      <c r="K73" s="8"/>
      <c r="L73" s="8"/>
      <c r="M73" s="8"/>
      <c r="N73" s="8"/>
      <c r="O73" s="8"/>
      <c r="P73" s="8"/>
      <c r="Q73" s="8"/>
      <c r="R73" s="8"/>
      <c r="S73" s="8"/>
      <c r="T73" s="8"/>
      <c r="U73" s="8"/>
      <c r="V73" s="8"/>
      <c r="W73" s="8"/>
      <c r="X73" s="8"/>
      <c r="Y73" s="8"/>
      <c r="Z73" s="8"/>
      <c r="AA73" s="8"/>
      <c r="AB73" s="8"/>
      <c r="AC73" s="8"/>
    </row>
    <row r="74" spans="1:29" ht="14.4">
      <c r="A74" s="58"/>
      <c r="B74" s="69">
        <v>44</v>
      </c>
      <c r="C74" s="43" t="s">
        <v>272</v>
      </c>
      <c r="D74" s="69">
        <v>1.3850374650130301E-2</v>
      </c>
      <c r="E74" s="43">
        <f t="shared" si="5"/>
        <v>0.1819962143587926</v>
      </c>
      <c r="F74" s="71">
        <f t="shared" si="6"/>
        <v>18.199621435879259</v>
      </c>
      <c r="G74" s="84">
        <f t="shared" si="7"/>
        <v>186.18212728904481</v>
      </c>
      <c r="H74" s="43"/>
      <c r="I74" s="8"/>
      <c r="J74" s="8"/>
      <c r="K74" s="8"/>
      <c r="L74" s="8"/>
      <c r="M74" s="8"/>
      <c r="N74" s="8"/>
      <c r="O74" s="8"/>
      <c r="P74" s="8"/>
      <c r="Q74" s="8"/>
      <c r="R74" s="8"/>
      <c r="S74" s="8"/>
      <c r="T74" s="8"/>
      <c r="U74" s="8"/>
      <c r="V74" s="8"/>
      <c r="W74" s="8"/>
      <c r="X74" s="8"/>
      <c r="Y74" s="8"/>
      <c r="Z74" s="8"/>
      <c r="AA74" s="8"/>
      <c r="AB74" s="8"/>
      <c r="AC74" s="8"/>
    </row>
    <row r="75" spans="1:29" ht="14.4">
      <c r="A75" s="58"/>
      <c r="B75" s="69">
        <v>45</v>
      </c>
      <c r="C75" s="43" t="s">
        <v>273</v>
      </c>
      <c r="D75" s="69">
        <v>1.4844463996195E-2</v>
      </c>
      <c r="E75" s="43">
        <f t="shared" si="5"/>
        <v>0.18621883599233502</v>
      </c>
      <c r="F75" s="71">
        <f t="shared" si="6"/>
        <v>18.621883599233502</v>
      </c>
      <c r="G75" s="84">
        <f t="shared" si="7"/>
        <v>190.50186922015874</v>
      </c>
      <c r="H75" s="43"/>
      <c r="I75" s="8"/>
      <c r="J75" s="8"/>
      <c r="K75" s="8"/>
      <c r="L75" s="8"/>
      <c r="M75" s="8"/>
      <c r="N75" s="8"/>
      <c r="O75" s="8"/>
      <c r="P75" s="8"/>
      <c r="Q75" s="8"/>
      <c r="R75" s="8"/>
      <c r="S75" s="8"/>
      <c r="T75" s="8"/>
      <c r="U75" s="8"/>
      <c r="V75" s="8"/>
      <c r="W75" s="8"/>
      <c r="X75" s="8"/>
      <c r="Y75" s="8"/>
      <c r="Z75" s="8"/>
      <c r="AA75" s="8"/>
      <c r="AB75" s="8"/>
      <c r="AC75" s="8"/>
    </row>
    <row r="76" spans="1:29" ht="14.4">
      <c r="A76" s="58"/>
      <c r="B76" s="69">
        <v>46</v>
      </c>
      <c r="C76" s="43" t="s">
        <v>274</v>
      </c>
      <c r="D76" s="69">
        <v>1.5909902576697301E-2</v>
      </c>
      <c r="E76" s="43">
        <f t="shared" si="5"/>
        <v>0.19056329780625963</v>
      </c>
      <c r="F76" s="71">
        <f t="shared" si="6"/>
        <v>19.056329780625962</v>
      </c>
      <c r="G76" s="84">
        <f t="shared" si="7"/>
        <v>194.94625365580362</v>
      </c>
      <c r="H76" s="43"/>
      <c r="I76" s="8"/>
      <c r="J76" s="8"/>
      <c r="K76" s="8"/>
      <c r="L76" s="8"/>
      <c r="M76" s="8"/>
      <c r="N76" s="8"/>
      <c r="O76" s="8"/>
      <c r="P76" s="8"/>
      <c r="Q76" s="8"/>
      <c r="R76" s="8"/>
      <c r="S76" s="8"/>
      <c r="T76" s="8"/>
      <c r="U76" s="8"/>
      <c r="V76" s="8"/>
      <c r="W76" s="8"/>
      <c r="X76" s="8"/>
      <c r="Y76" s="8"/>
      <c r="Z76" s="8"/>
      <c r="AA76" s="8"/>
      <c r="AB76" s="8"/>
      <c r="AC76" s="8"/>
    </row>
    <row r="77" spans="1:29" ht="14.4">
      <c r="A77" s="58"/>
      <c r="B77" s="69">
        <v>47</v>
      </c>
      <c r="C77" s="43" t="s">
        <v>275</v>
      </c>
      <c r="D77" s="69">
        <v>1.7051811373241899E-2</v>
      </c>
      <c r="E77" s="43">
        <f t="shared" si="5"/>
        <v>0.19502795760900057</v>
      </c>
      <c r="F77" s="71">
        <f t="shared" si="6"/>
        <v>19.502795760900057</v>
      </c>
      <c r="G77" s="84">
        <f t="shared" si="7"/>
        <v>199.51360063400759</v>
      </c>
      <c r="H77" s="43"/>
      <c r="I77" s="8"/>
      <c r="J77" s="8"/>
      <c r="K77" s="8"/>
      <c r="L77" s="8"/>
      <c r="M77" s="8"/>
      <c r="N77" s="8"/>
      <c r="O77" s="8"/>
      <c r="P77" s="8"/>
      <c r="Q77" s="8"/>
      <c r="R77" s="8"/>
      <c r="S77" s="8"/>
      <c r="T77" s="8"/>
      <c r="U77" s="8"/>
      <c r="V77" s="8"/>
      <c r="W77" s="8"/>
      <c r="X77" s="8"/>
      <c r="Y77" s="8"/>
      <c r="Z77" s="8"/>
      <c r="AA77" s="8"/>
      <c r="AB77" s="8"/>
      <c r="AC77" s="8"/>
    </row>
    <row r="78" spans="1:29" ht="14.4">
      <c r="A78" s="58"/>
      <c r="B78" s="69">
        <v>48</v>
      </c>
      <c r="C78" s="43" t="s">
        <v>276</v>
      </c>
      <c r="D78" s="69">
        <v>1.8275678918015299E-2</v>
      </c>
      <c r="E78" s="43">
        <f t="shared" si="5"/>
        <v>0.19961092385082146</v>
      </c>
      <c r="F78" s="71">
        <f t="shared" si="6"/>
        <v>19.961092385082146</v>
      </c>
      <c r="G78" s="84">
        <f t="shared" si="7"/>
        <v>204.20197509939035</v>
      </c>
      <c r="H78" s="43"/>
      <c r="I78" s="8"/>
      <c r="J78" s="8"/>
      <c r="K78" s="8"/>
      <c r="L78" s="8"/>
      <c r="M78" s="8"/>
      <c r="N78" s="8"/>
      <c r="O78" s="8"/>
      <c r="P78" s="8"/>
      <c r="Q78" s="8"/>
      <c r="R78" s="8"/>
      <c r="S78" s="8"/>
      <c r="T78" s="8"/>
      <c r="U78" s="8"/>
      <c r="V78" s="8"/>
      <c r="W78" s="8"/>
      <c r="X78" s="8"/>
      <c r="Y78" s="8"/>
      <c r="Z78" s="8"/>
      <c r="AA78" s="8"/>
      <c r="AB78" s="8"/>
      <c r="AC78" s="8"/>
    </row>
    <row r="79" spans="1:29" ht="14.4">
      <c r="A79" s="58"/>
      <c r="B79" s="69">
        <v>49</v>
      </c>
      <c r="C79" s="43" t="s">
        <v>277</v>
      </c>
      <c r="D79" s="69">
        <v>1.9587387674162699E-2</v>
      </c>
      <c r="E79" s="43">
        <f t="shared" si="5"/>
        <v>0.20431007232522969</v>
      </c>
      <c r="F79" s="71">
        <f t="shared" si="6"/>
        <v>20.431007232522969</v>
      </c>
      <c r="G79" s="84">
        <f t="shared" si="7"/>
        <v>209.00920398870997</v>
      </c>
      <c r="H79" s="43"/>
      <c r="I79" s="8"/>
      <c r="J79" s="8"/>
      <c r="K79" s="8"/>
      <c r="L79" s="8"/>
      <c r="M79" s="8"/>
      <c r="N79" s="8"/>
      <c r="O79" s="8"/>
      <c r="P79" s="8"/>
      <c r="Q79" s="8"/>
      <c r="R79" s="8"/>
      <c r="S79" s="8"/>
      <c r="T79" s="8"/>
      <c r="U79" s="8"/>
      <c r="V79" s="8"/>
      <c r="W79" s="8"/>
      <c r="X79" s="8"/>
      <c r="Y79" s="8"/>
      <c r="Z79" s="8"/>
      <c r="AA79" s="8"/>
      <c r="AB79" s="8"/>
      <c r="AC79" s="8"/>
    </row>
    <row r="80" spans="1:29" ht="14.4">
      <c r="A80" s="58"/>
      <c r="B80" s="69">
        <v>50</v>
      </c>
      <c r="C80" s="43" t="s">
        <v>278</v>
      </c>
      <c r="D80" s="69">
        <v>2.0993242309578102E-2</v>
      </c>
      <c r="E80" s="43">
        <f t="shared" si="5"/>
        <v>0.20912306443884285</v>
      </c>
      <c r="F80" s="71">
        <f t="shared" si="6"/>
        <v>20.912306443884283</v>
      </c>
      <c r="G80" s="84">
        <f t="shared" si="7"/>
        <v>213.93289492093623</v>
      </c>
      <c r="H80" s="43"/>
      <c r="I80" s="8"/>
      <c r="J80" s="8"/>
      <c r="K80" s="8"/>
      <c r="L80" s="8"/>
      <c r="M80" s="8"/>
      <c r="N80" s="8"/>
      <c r="O80" s="8"/>
      <c r="P80" s="8"/>
      <c r="Q80" s="8"/>
      <c r="R80" s="8"/>
      <c r="S80" s="8"/>
      <c r="T80" s="8"/>
      <c r="U80" s="8"/>
      <c r="V80" s="8"/>
      <c r="W80" s="8"/>
      <c r="X80" s="8"/>
      <c r="Y80" s="8"/>
      <c r="Z80" s="8"/>
      <c r="AA80" s="8"/>
      <c r="AB80" s="8"/>
      <c r="AC80" s="8"/>
    </row>
    <row r="81" spans="1:29" ht="14.4">
      <c r="A81" s="58"/>
      <c r="B81" s="69">
        <v>51</v>
      </c>
      <c r="C81" s="43" t="s">
        <v>279</v>
      </c>
      <c r="D81" s="69">
        <v>2.2499999999999999E-2</v>
      </c>
      <c r="E81" s="43">
        <f t="shared" si="5"/>
        <v>0.21404736673069727</v>
      </c>
      <c r="F81" s="71">
        <f t="shared" si="6"/>
        <v>21.404736673069728</v>
      </c>
      <c r="G81" s="84">
        <f t="shared" si="7"/>
        <v>218.97045616550329</v>
      </c>
      <c r="H81" s="43"/>
      <c r="I81" s="8"/>
      <c r="J81" s="8"/>
      <c r="K81" s="8"/>
      <c r="L81" s="8"/>
      <c r="M81" s="8"/>
      <c r="N81" s="8"/>
      <c r="O81" s="8"/>
      <c r="P81" s="8"/>
      <c r="Q81" s="8"/>
      <c r="R81" s="8"/>
      <c r="S81" s="8"/>
      <c r="T81" s="8"/>
      <c r="U81" s="8"/>
      <c r="V81" s="8"/>
      <c r="W81" s="8"/>
      <c r="X81" s="8"/>
      <c r="Y81" s="8"/>
      <c r="Z81" s="8"/>
      <c r="AA81" s="8"/>
      <c r="AB81" s="8"/>
      <c r="AC81" s="8"/>
    </row>
    <row r="82" spans="1:29" ht="14.4">
      <c r="A82" s="58"/>
      <c r="B82" s="69">
        <v>52</v>
      </c>
      <c r="C82" s="43" t="s">
        <v>280</v>
      </c>
      <c r="D82" s="69">
        <v>2.4114902907066499E-2</v>
      </c>
      <c r="E82" s="43">
        <f t="shared" si="5"/>
        <v>0.2190802713148986</v>
      </c>
      <c r="F82" s="71">
        <f t="shared" si="6"/>
        <v>21.90802713148986</v>
      </c>
      <c r="G82" s="84">
        <f t="shared" si="7"/>
        <v>224.11911755514126</v>
      </c>
      <c r="H82" s="43"/>
      <c r="I82" s="8"/>
      <c r="J82" s="8"/>
      <c r="K82" s="8"/>
      <c r="L82" s="8"/>
      <c r="M82" s="8"/>
      <c r="N82" s="8"/>
      <c r="O82" s="8"/>
      <c r="P82" s="8"/>
      <c r="Q82" s="8"/>
      <c r="R82" s="8"/>
      <c r="S82" s="8"/>
      <c r="T82" s="8"/>
      <c r="U82" s="8"/>
      <c r="V82" s="8"/>
      <c r="W82" s="8"/>
      <c r="X82" s="8"/>
      <c r="Y82" s="8"/>
      <c r="Z82" s="8"/>
      <c r="AA82" s="8"/>
      <c r="AB82" s="8"/>
      <c r="AC82" s="8"/>
    </row>
    <row r="83" spans="1:29" ht="14.4">
      <c r="A83" s="58"/>
      <c r="B83" s="69">
        <v>53</v>
      </c>
      <c r="C83" s="43" t="s">
        <v>281</v>
      </c>
      <c r="D83" s="69">
        <v>2.5845712987433201E-2</v>
      </c>
      <c r="E83" s="43">
        <f t="shared" si="5"/>
        <v>0.22421891692205909</v>
      </c>
      <c r="F83" s="71">
        <f t="shared" si="6"/>
        <v>22.421891692205907</v>
      </c>
      <c r="G83" s="84">
        <f t="shared" si="7"/>
        <v>229.37595201126643</v>
      </c>
      <c r="H83" s="43"/>
      <c r="I83" s="8"/>
      <c r="J83" s="8"/>
      <c r="K83" s="8"/>
      <c r="L83" s="8"/>
      <c r="M83" s="8"/>
      <c r="N83" s="8"/>
      <c r="O83" s="8"/>
      <c r="P83" s="8"/>
      <c r="Q83" s="8"/>
      <c r="R83" s="8"/>
      <c r="S83" s="8"/>
      <c r="T83" s="8"/>
      <c r="U83" s="8"/>
      <c r="V83" s="8"/>
      <c r="W83" s="8"/>
      <c r="X83" s="8"/>
      <c r="Y83" s="8"/>
      <c r="Z83" s="8"/>
      <c r="AA83" s="8"/>
      <c r="AB83" s="8"/>
      <c r="AC83" s="8"/>
    </row>
    <row r="84" spans="1:29" ht="14.4">
      <c r="A84" s="58"/>
      <c r="B84" s="69">
        <v>54</v>
      </c>
      <c r="C84" s="43" t="s">
        <v>282</v>
      </c>
      <c r="D84" s="69">
        <v>2.7700749300260601E-2</v>
      </c>
      <c r="E84" s="43">
        <f t="shared" si="5"/>
        <v>0.22946031022451935</v>
      </c>
      <c r="F84" s="71">
        <f t="shared" si="6"/>
        <v>22.946031022451933</v>
      </c>
      <c r="G84" s="84">
        <f t="shared" si="7"/>
        <v>234.7378973596833</v>
      </c>
      <c r="H84" s="43"/>
      <c r="I84" s="8"/>
      <c r="J84" s="8"/>
      <c r="K84" s="8"/>
      <c r="L84" s="8"/>
      <c r="M84" s="8"/>
      <c r="N84" s="8"/>
      <c r="O84" s="8"/>
      <c r="P84" s="8"/>
      <c r="Q84" s="8"/>
      <c r="R84" s="8"/>
      <c r="S84" s="8"/>
      <c r="T84" s="8"/>
      <c r="U84" s="8"/>
      <c r="V84" s="8"/>
      <c r="W84" s="8"/>
      <c r="X84" s="8"/>
      <c r="Y84" s="8"/>
      <c r="Z84" s="8"/>
      <c r="AA84" s="8"/>
      <c r="AB84" s="8"/>
      <c r="AC84" s="8"/>
    </row>
    <row r="85" spans="1:29" ht="14.4">
      <c r="A85" s="58"/>
      <c r="B85" s="69">
        <v>55</v>
      </c>
      <c r="C85" s="43" t="s">
        <v>283</v>
      </c>
      <c r="D85" s="69">
        <v>2.9688927992390101E-2</v>
      </c>
      <c r="E85" s="43">
        <f t="shared" si="5"/>
        <v>0.23480134714695344</v>
      </c>
      <c r="F85" s="71">
        <f t="shared" si="6"/>
        <v>23.480134714695346</v>
      </c>
      <c r="G85" s="84">
        <f t="shared" si="7"/>
        <v>240.20177813133338</v>
      </c>
      <c r="H85" s="43"/>
      <c r="I85" s="8"/>
      <c r="J85" s="8"/>
      <c r="K85" s="8"/>
      <c r="L85" s="8"/>
      <c r="M85" s="8"/>
      <c r="N85" s="8"/>
      <c r="O85" s="8"/>
      <c r="P85" s="8"/>
      <c r="Q85" s="8"/>
      <c r="R85" s="8"/>
      <c r="S85" s="8"/>
      <c r="T85" s="8"/>
      <c r="U85" s="8"/>
      <c r="V85" s="8"/>
      <c r="W85" s="8"/>
      <c r="X85" s="8"/>
      <c r="Y85" s="8"/>
      <c r="Z85" s="8"/>
      <c r="AA85" s="8"/>
      <c r="AB85" s="8"/>
      <c r="AC85" s="8"/>
    </row>
    <row r="86" spans="1:29" ht="14.4">
      <c r="A86" s="58"/>
      <c r="B86" s="69">
        <v>56</v>
      </c>
      <c r="C86" s="43" t="s">
        <v>284</v>
      </c>
      <c r="D86" s="69">
        <v>3.1819805153394602E-2</v>
      </c>
      <c r="E86" s="43">
        <f t="shared" si="5"/>
        <v>0.24023883388644002</v>
      </c>
      <c r="F86" s="71">
        <f t="shared" si="6"/>
        <v>24.023883388644002</v>
      </c>
      <c r="G86" s="84">
        <f t="shared" si="7"/>
        <v>245.76432706582813</v>
      </c>
      <c r="H86" s="43"/>
      <c r="I86" s="8"/>
      <c r="J86" s="8"/>
      <c r="K86" s="8"/>
      <c r="L86" s="8"/>
      <c r="M86" s="8"/>
      <c r="N86" s="8"/>
      <c r="O86" s="8"/>
      <c r="P86" s="8"/>
      <c r="Q86" s="8"/>
      <c r="R86" s="8"/>
      <c r="S86" s="8"/>
      <c r="T86" s="8"/>
      <c r="U86" s="8"/>
      <c r="V86" s="8"/>
      <c r="W86" s="8"/>
      <c r="X86" s="8"/>
      <c r="Y86" s="8"/>
      <c r="Z86" s="8"/>
      <c r="AA86" s="8"/>
      <c r="AB86" s="8"/>
      <c r="AC86" s="8"/>
    </row>
    <row r="87" spans="1:29" ht="14.4">
      <c r="A87" s="58"/>
      <c r="B87" s="69">
        <v>57</v>
      </c>
      <c r="C87" s="43" t="s">
        <v>285</v>
      </c>
      <c r="D87" s="69">
        <v>3.4103622746483903E-2</v>
      </c>
      <c r="E87" s="43">
        <f t="shared" si="5"/>
        <v>0.24576950739323167</v>
      </c>
      <c r="F87" s="71">
        <f t="shared" si="6"/>
        <v>24.576950739323166</v>
      </c>
      <c r="G87" s="84">
        <f t="shared" si="7"/>
        <v>251.42220606327601</v>
      </c>
      <c r="H87" s="43"/>
      <c r="I87" s="8"/>
      <c r="J87" s="8"/>
      <c r="K87" s="8"/>
      <c r="L87" s="8"/>
      <c r="M87" s="8"/>
      <c r="N87" s="8"/>
      <c r="O87" s="8"/>
      <c r="P87" s="8"/>
      <c r="Q87" s="8"/>
      <c r="R87" s="8"/>
      <c r="S87" s="8"/>
      <c r="T87" s="8"/>
      <c r="U87" s="8"/>
      <c r="V87" s="8"/>
      <c r="W87" s="8"/>
      <c r="X87" s="8"/>
      <c r="Y87" s="8"/>
      <c r="Z87" s="8"/>
      <c r="AA87" s="8"/>
      <c r="AB87" s="8"/>
      <c r="AC87" s="8"/>
    </row>
    <row r="88" spans="1:29" ht="14.4">
      <c r="A88" s="58"/>
      <c r="B88" s="69">
        <v>58</v>
      </c>
      <c r="C88" s="43" t="s">
        <v>286</v>
      </c>
      <c r="D88" s="69">
        <v>3.6551357836030599E-2</v>
      </c>
      <c r="E88" s="43">
        <f t="shared" si="5"/>
        <v>0.25139005509396617</v>
      </c>
      <c r="F88" s="71">
        <f t="shared" si="6"/>
        <v>25.139005509396618</v>
      </c>
      <c r="G88" s="84">
        <f t="shared" si="7"/>
        <v>257.17202636112739</v>
      </c>
      <c r="H88" s="43"/>
      <c r="I88" s="8"/>
      <c r="J88" s="8"/>
      <c r="K88" s="8"/>
      <c r="L88" s="8"/>
      <c r="M88" s="8"/>
      <c r="N88" s="8"/>
      <c r="O88" s="8"/>
      <c r="P88" s="8"/>
      <c r="Q88" s="8"/>
      <c r="R88" s="8"/>
      <c r="S88" s="8"/>
      <c r="T88" s="8"/>
      <c r="U88" s="8"/>
      <c r="V88" s="8"/>
      <c r="W88" s="8"/>
      <c r="X88" s="8"/>
      <c r="Y88" s="8"/>
      <c r="Z88" s="8"/>
      <c r="AA88" s="8"/>
      <c r="AB88" s="8"/>
      <c r="AC88" s="8"/>
    </row>
    <row r="89" spans="1:29" ht="14.4">
      <c r="A89" s="58"/>
      <c r="B89" s="69">
        <v>59</v>
      </c>
      <c r="C89" s="43" t="s">
        <v>287</v>
      </c>
      <c r="D89" s="69">
        <v>3.9174775348325502E-2</v>
      </c>
      <c r="E89" s="43">
        <f t="shared" si="5"/>
        <v>0.25709713367165599</v>
      </c>
      <c r="F89" s="71">
        <f t="shared" si="6"/>
        <v>25.709713367165598</v>
      </c>
      <c r="G89" s="84">
        <f t="shared" si="7"/>
        <v>263.01036774610407</v>
      </c>
      <c r="H89" s="43"/>
      <c r="I89" s="8"/>
      <c r="J89" s="8"/>
      <c r="K89" s="8"/>
      <c r="L89" s="8"/>
      <c r="M89" s="8"/>
      <c r="N89" s="8"/>
      <c r="O89" s="8"/>
      <c r="P89" s="8"/>
      <c r="Q89" s="8"/>
      <c r="R89" s="8"/>
      <c r="S89" s="8"/>
      <c r="T89" s="8"/>
      <c r="U89" s="8"/>
      <c r="V89" s="8"/>
      <c r="W89" s="8"/>
      <c r="X89" s="8"/>
      <c r="Y89" s="8"/>
      <c r="Z89" s="8"/>
      <c r="AA89" s="8"/>
      <c r="AB89" s="8"/>
      <c r="AC89" s="8"/>
    </row>
    <row r="90" spans="1:29" ht="14.4">
      <c r="A90" s="58"/>
      <c r="B90" s="69">
        <v>60</v>
      </c>
      <c r="C90" s="43" t="s">
        <v>288</v>
      </c>
      <c r="D90" s="69">
        <v>4.19864846191563E-2</v>
      </c>
      <c r="E90" s="43">
        <f t="shared" si="5"/>
        <v>0.26288738675029444</v>
      </c>
      <c r="F90" s="71">
        <f t="shared" si="6"/>
        <v>26.288738675029443</v>
      </c>
      <c r="G90" s="84">
        <f t="shared" si="7"/>
        <v>268.93379664555118</v>
      </c>
      <c r="H90" s="43"/>
      <c r="I90" s="8"/>
      <c r="J90" s="8"/>
      <c r="K90" s="8"/>
      <c r="L90" s="8"/>
      <c r="M90" s="8"/>
      <c r="N90" s="8"/>
      <c r="O90" s="8"/>
      <c r="P90" s="8"/>
      <c r="Q90" s="8"/>
      <c r="R90" s="8"/>
      <c r="S90" s="8"/>
      <c r="T90" s="8"/>
      <c r="U90" s="8"/>
      <c r="V90" s="8"/>
      <c r="W90" s="8"/>
      <c r="X90" s="8"/>
      <c r="Y90" s="8"/>
      <c r="Z90" s="8"/>
      <c r="AA90" s="8"/>
      <c r="AB90" s="8"/>
      <c r="AC90" s="8"/>
    </row>
    <row r="91" spans="1:29" ht="14.4">
      <c r="A91" s="58"/>
      <c r="B91" s="69">
        <v>61</v>
      </c>
      <c r="C91" s="43" t="s">
        <v>289</v>
      </c>
      <c r="D91" s="69">
        <v>4.4999999999999998E-2</v>
      </c>
      <c r="E91" s="43">
        <f t="shared" si="5"/>
        <v>0.26875746136521922</v>
      </c>
      <c r="F91" s="71">
        <f t="shared" si="6"/>
        <v>26.875746136521922</v>
      </c>
      <c r="G91" s="84">
        <f t="shared" si="7"/>
        <v>274.93888297661925</v>
      </c>
      <c r="H91" s="43"/>
      <c r="I91" s="8"/>
      <c r="J91" s="8"/>
      <c r="K91" s="8"/>
      <c r="L91" s="8"/>
      <c r="M91" s="8"/>
      <c r="N91" s="8"/>
      <c r="O91" s="8"/>
      <c r="P91" s="8"/>
      <c r="Q91" s="8"/>
      <c r="R91" s="8"/>
      <c r="S91" s="8"/>
      <c r="T91" s="8"/>
      <c r="U91" s="8"/>
      <c r="V91" s="8"/>
      <c r="W91" s="8"/>
      <c r="X91" s="8"/>
      <c r="Y91" s="8"/>
      <c r="Z91" s="8"/>
      <c r="AA91" s="8"/>
      <c r="AB91" s="8"/>
      <c r="AC91" s="8"/>
    </row>
    <row r="92" spans="1:29" ht="14.4">
      <c r="A92" s="58"/>
      <c r="B92" s="69">
        <v>62</v>
      </c>
      <c r="C92" s="43" t="s">
        <v>290</v>
      </c>
      <c r="D92" s="69">
        <v>4.8229805814133102E-2</v>
      </c>
      <c r="E92" s="43">
        <f t="shared" si="5"/>
        <v>0.27470402313259557</v>
      </c>
      <c r="F92" s="71">
        <f t="shared" si="6"/>
        <v>27.470402313259555</v>
      </c>
      <c r="G92" s="84">
        <f t="shared" si="7"/>
        <v>281.02221566464527</v>
      </c>
      <c r="H92" s="43"/>
      <c r="I92" s="8"/>
      <c r="J92" s="8"/>
      <c r="K92" s="8"/>
      <c r="L92" s="8"/>
      <c r="M92" s="8"/>
      <c r="N92" s="8"/>
      <c r="O92" s="8"/>
      <c r="P92" s="8"/>
      <c r="Q92" s="8"/>
      <c r="R92" s="8"/>
      <c r="S92" s="8"/>
      <c r="T92" s="8"/>
      <c r="U92" s="8"/>
      <c r="V92" s="8"/>
      <c r="W92" s="8"/>
      <c r="X92" s="8"/>
      <c r="Y92" s="8"/>
      <c r="Z92" s="8"/>
      <c r="AA92" s="8"/>
      <c r="AB92" s="8"/>
      <c r="AC92" s="8"/>
    </row>
    <row r="93" spans="1:29" ht="14.4">
      <c r="A93" s="58"/>
      <c r="B93" s="69">
        <v>63</v>
      </c>
      <c r="C93" s="43" t="s">
        <v>291</v>
      </c>
      <c r="D93" s="69">
        <v>5.1691425974866499E-2</v>
      </c>
      <c r="E93" s="43">
        <f t="shared" si="5"/>
        <v>0.28072377006170962</v>
      </c>
      <c r="F93" s="71">
        <f t="shared" si="6"/>
        <v>28.072377006170964</v>
      </c>
      <c r="G93" s="84">
        <f t="shared" si="7"/>
        <v>287.18041677312897</v>
      </c>
      <c r="H93" s="43"/>
      <c r="I93" s="8"/>
      <c r="J93" s="8"/>
      <c r="K93" s="8"/>
      <c r="L93" s="8"/>
      <c r="M93" s="8"/>
      <c r="N93" s="8"/>
      <c r="O93" s="8"/>
      <c r="P93" s="8"/>
      <c r="Q93" s="8"/>
      <c r="R93" s="8"/>
      <c r="S93" s="8"/>
      <c r="T93" s="8"/>
      <c r="U93" s="8"/>
      <c r="V93" s="8"/>
      <c r="W93" s="8"/>
      <c r="X93" s="8"/>
      <c r="Y93" s="8"/>
      <c r="Z93" s="8"/>
      <c r="AA93" s="8"/>
      <c r="AB93" s="8"/>
      <c r="AC93" s="8"/>
    </row>
    <row r="94" spans="1:29" ht="14.4">
      <c r="A94" s="58"/>
      <c r="B94" s="69">
        <v>64</v>
      </c>
      <c r="C94" s="43" t="s">
        <v>292</v>
      </c>
      <c r="D94" s="69">
        <v>5.5401498600521203E-2</v>
      </c>
      <c r="E94" s="43">
        <f t="shared" si="5"/>
        <v>0.2868134449816504</v>
      </c>
      <c r="F94" s="71">
        <f t="shared" si="6"/>
        <v>28.681344498165039</v>
      </c>
      <c r="G94" s="84">
        <f t="shared" si="7"/>
        <v>293.41015421622836</v>
      </c>
      <c r="H94" s="43"/>
      <c r="I94" s="8"/>
      <c r="J94" s="8"/>
      <c r="K94" s="8"/>
      <c r="L94" s="8"/>
      <c r="M94" s="8"/>
      <c r="N94" s="8"/>
      <c r="O94" s="8"/>
      <c r="P94" s="8"/>
      <c r="Q94" s="8"/>
      <c r="R94" s="8"/>
      <c r="S94" s="8"/>
      <c r="T94" s="8"/>
      <c r="U94" s="8"/>
      <c r="V94" s="8"/>
      <c r="W94" s="8"/>
      <c r="X94" s="8"/>
      <c r="Y94" s="8"/>
      <c r="Z94" s="8"/>
      <c r="AA94" s="8"/>
      <c r="AB94" s="8"/>
      <c r="AC94" s="8"/>
    </row>
    <row r="95" spans="1:29" ht="14.4">
      <c r="A95" s="58"/>
      <c r="B95" s="69">
        <v>65</v>
      </c>
      <c r="C95" s="43" t="s">
        <v>293</v>
      </c>
      <c r="D95" s="69">
        <v>5.9377855984780202E-2</v>
      </c>
      <c r="E95" s="43">
        <f t="shared" si="5"/>
        <v>0.2929698465789739</v>
      </c>
      <c r="F95" s="71">
        <f t="shared" si="6"/>
        <v>29.29698465789739</v>
      </c>
      <c r="G95" s="84">
        <f t="shared" si="7"/>
        <v>299.70815305029032</v>
      </c>
      <c r="H95" s="43"/>
      <c r="I95" s="8"/>
      <c r="J95" s="8"/>
      <c r="K95" s="8"/>
      <c r="L95" s="8"/>
      <c r="M95" s="8"/>
      <c r="N95" s="8"/>
      <c r="O95" s="8"/>
      <c r="P95" s="8"/>
      <c r="Q95" s="8"/>
      <c r="R95" s="8"/>
      <c r="S95" s="8"/>
      <c r="T95" s="8"/>
      <c r="U95" s="8"/>
      <c r="V95" s="8"/>
      <c r="W95" s="8"/>
      <c r="X95" s="8"/>
      <c r="Y95" s="8"/>
      <c r="Z95" s="8"/>
      <c r="AA95" s="8"/>
      <c r="AB95" s="8"/>
      <c r="AC95" s="8"/>
    </row>
    <row r="96" spans="1:29" ht="14.4">
      <c r="A96" s="58"/>
      <c r="B96" s="69">
        <v>66</v>
      </c>
      <c r="C96" s="43" t="s">
        <v>294</v>
      </c>
      <c r="D96" s="69">
        <v>6.3639610306789204E-2</v>
      </c>
      <c r="E96" s="43">
        <f t="shared" si="5"/>
        <v>0.29918983906481822</v>
      </c>
      <c r="F96" s="71">
        <f t="shared" si="6"/>
        <v>29.91898390648182</v>
      </c>
      <c r="G96" s="84">
        <f t="shared" si="7"/>
        <v>306.07120536330905</v>
      </c>
      <c r="H96" s="43"/>
      <c r="I96" s="8"/>
      <c r="J96" s="8"/>
      <c r="K96" s="8"/>
      <c r="L96" s="8"/>
      <c r="M96" s="8"/>
      <c r="N96" s="8"/>
      <c r="O96" s="8"/>
      <c r="P96" s="8"/>
      <c r="Q96" s="8"/>
      <c r="R96" s="8"/>
      <c r="S96" s="8"/>
      <c r="T96" s="8"/>
      <c r="U96" s="8"/>
      <c r="V96" s="8"/>
      <c r="W96" s="8"/>
      <c r="X96" s="8"/>
      <c r="Y96" s="8"/>
      <c r="Z96" s="8"/>
      <c r="AA96" s="8"/>
      <c r="AB96" s="8"/>
      <c r="AC96" s="8"/>
    </row>
    <row r="97" spans="1:29" ht="14.4">
      <c r="A97" s="58"/>
      <c r="B97" s="69">
        <v>67</v>
      </c>
      <c r="C97" s="43" t="s">
        <v>295</v>
      </c>
      <c r="D97" s="69">
        <v>6.8207245492967902E-2</v>
      </c>
      <c r="E97" s="43">
        <f t="shared" si="5"/>
        <v>0.30547036050856935</v>
      </c>
      <c r="F97" s="71">
        <f t="shared" si="6"/>
        <v>30.547036050856935</v>
      </c>
      <c r="G97" s="84">
        <f t="shared" si="7"/>
        <v>312.49617880026642</v>
      </c>
      <c r="H97" s="43"/>
      <c r="I97" s="8"/>
      <c r="J97" s="8"/>
      <c r="K97" s="8"/>
      <c r="L97" s="8"/>
      <c r="M97" s="8"/>
      <c r="N97" s="8"/>
      <c r="O97" s="8"/>
      <c r="P97" s="8"/>
      <c r="Q97" s="8"/>
      <c r="R97" s="8"/>
      <c r="S97" s="8"/>
      <c r="T97" s="8"/>
      <c r="U97" s="8"/>
      <c r="V97" s="8"/>
      <c r="W97" s="8"/>
      <c r="X97" s="8"/>
      <c r="Y97" s="8"/>
      <c r="Z97" s="8"/>
      <c r="AA97" s="8"/>
      <c r="AB97" s="8"/>
      <c r="AC97" s="8"/>
    </row>
    <row r="98" spans="1:29" ht="14.4">
      <c r="A98" s="58"/>
      <c r="B98" s="69">
        <v>68</v>
      </c>
      <c r="C98" s="43" t="s">
        <v>296</v>
      </c>
      <c r="D98" s="69">
        <v>7.31027156720611E-2</v>
      </c>
      <c r="E98" s="43">
        <f t="shared" si="5"/>
        <v>0.31180842989056956</v>
      </c>
      <c r="F98" s="71">
        <f t="shared" si="6"/>
        <v>31.180842989056956</v>
      </c>
      <c r="G98" s="84">
        <f t="shared" si="7"/>
        <v>318.98002377805267</v>
      </c>
      <c r="H98" s="43"/>
      <c r="I98" s="8"/>
      <c r="J98" s="8"/>
      <c r="K98" s="8"/>
      <c r="L98" s="8"/>
      <c r="M98" s="8"/>
      <c r="N98" s="8"/>
      <c r="O98" s="8"/>
      <c r="P98" s="8"/>
      <c r="Q98" s="8"/>
      <c r="R98" s="8"/>
      <c r="S98" s="8"/>
      <c r="T98" s="8"/>
      <c r="U98" s="8"/>
      <c r="V98" s="8"/>
      <c r="W98" s="8"/>
      <c r="X98" s="8"/>
      <c r="Y98" s="8"/>
      <c r="Z98" s="8"/>
      <c r="AA98" s="8"/>
      <c r="AB98" s="8"/>
      <c r="AC98" s="8"/>
    </row>
    <row r="99" spans="1:29" ht="14.4">
      <c r="A99" s="58"/>
      <c r="B99" s="69">
        <v>69</v>
      </c>
      <c r="C99" s="43" t="s">
        <v>297</v>
      </c>
      <c r="D99" s="69">
        <v>7.8349550696651102E-2</v>
      </c>
      <c r="E99" s="43">
        <f t="shared" si="5"/>
        <v>0.31820115293860962</v>
      </c>
      <c r="F99" s="71">
        <f t="shared" si="6"/>
        <v>31.820115293860962</v>
      </c>
      <c r="G99" s="84">
        <f t="shared" si="7"/>
        <v>325.51977945619763</v>
      </c>
      <c r="H99" s="43"/>
      <c r="I99" s="8"/>
      <c r="J99" s="8"/>
      <c r="K99" s="8"/>
      <c r="L99" s="8"/>
      <c r="M99" s="8"/>
      <c r="N99" s="8"/>
      <c r="O99" s="8"/>
      <c r="P99" s="8"/>
      <c r="Q99" s="8"/>
      <c r="R99" s="8"/>
      <c r="S99" s="8"/>
      <c r="T99" s="8"/>
      <c r="U99" s="8"/>
      <c r="V99" s="8"/>
      <c r="W99" s="8"/>
      <c r="X99" s="8"/>
      <c r="Y99" s="8"/>
      <c r="Z99" s="8"/>
      <c r="AA99" s="8"/>
      <c r="AB99" s="8"/>
      <c r="AC99" s="8"/>
    </row>
    <row r="100" spans="1:29" ht="14.4">
      <c r="A100" s="58"/>
      <c r="B100" s="69">
        <v>70</v>
      </c>
      <c r="C100" s="43" t="s">
        <v>298</v>
      </c>
      <c r="D100" s="69">
        <v>8.39729692383126E-2</v>
      </c>
      <c r="E100" s="43">
        <f t="shared" si="5"/>
        <v>0.32464572682224474</v>
      </c>
      <c r="F100" s="71">
        <f t="shared" si="6"/>
        <v>32.464572682224471</v>
      </c>
      <c r="G100" s="84">
        <f t="shared" si="7"/>
        <v>332.11257853915635</v>
      </c>
      <c r="H100" s="43"/>
      <c r="I100" s="8"/>
      <c r="J100" s="8"/>
      <c r="K100" s="8"/>
      <c r="L100" s="8"/>
      <c r="M100" s="8"/>
      <c r="N100" s="8"/>
      <c r="O100" s="8"/>
      <c r="P100" s="8"/>
      <c r="Q100" s="8"/>
      <c r="R100" s="8"/>
      <c r="S100" s="8"/>
      <c r="T100" s="8"/>
      <c r="U100" s="8"/>
      <c r="V100" s="8"/>
      <c r="W100" s="8"/>
      <c r="X100" s="8"/>
      <c r="Y100" s="8"/>
      <c r="Z100" s="8"/>
      <c r="AA100" s="8"/>
      <c r="AB100" s="8"/>
      <c r="AC100" s="8"/>
    </row>
    <row r="101" spans="1:29" ht="14.4">
      <c r="A101" s="58"/>
      <c r="B101" s="69">
        <v>71</v>
      </c>
      <c r="C101" s="43" t="s">
        <v>299</v>
      </c>
      <c r="D101" s="69">
        <v>0.09</v>
      </c>
      <c r="E101" s="43">
        <f t="shared" si="5"/>
        <v>0.33113944378556742</v>
      </c>
      <c r="F101" s="71">
        <f t="shared" si="6"/>
        <v>33.113944378556745</v>
      </c>
      <c r="G101" s="84">
        <f t="shared" si="7"/>
        <v>338.75565099263548</v>
      </c>
      <c r="H101" s="43"/>
      <c r="I101" s="8"/>
      <c r="J101" s="8"/>
      <c r="K101" s="8"/>
      <c r="L101" s="8"/>
      <c r="M101" s="8"/>
      <c r="N101" s="8"/>
      <c r="O101" s="8"/>
      <c r="P101" s="8"/>
      <c r="Q101" s="8"/>
      <c r="R101" s="8"/>
      <c r="S101" s="8"/>
      <c r="T101" s="8"/>
      <c r="U101" s="8"/>
      <c r="V101" s="8"/>
      <c r="W101" s="8"/>
      <c r="X101" s="8"/>
      <c r="Y101" s="8"/>
      <c r="Z101" s="8"/>
      <c r="AA101" s="8"/>
      <c r="AB101" s="8"/>
      <c r="AC101" s="8"/>
    </row>
    <row r="102" spans="1:29" ht="14.4">
      <c r="A102" s="58"/>
      <c r="B102" s="69">
        <v>72</v>
      </c>
      <c r="C102" s="43" t="s">
        <v>300</v>
      </c>
      <c r="D102" s="69">
        <v>9.6459611628266301E-2</v>
      </c>
      <c r="E102" s="43">
        <f t="shared" si="5"/>
        <v>0.33767969380322149</v>
      </c>
      <c r="F102" s="71">
        <f t="shared" si="6"/>
        <v>33.76796938032215</v>
      </c>
      <c r="G102" s="84">
        <f t="shared" si="7"/>
        <v>345.44632676069557</v>
      </c>
      <c r="H102" s="43"/>
      <c r="I102" s="8"/>
      <c r="J102" s="8"/>
      <c r="K102" s="8"/>
      <c r="L102" s="8"/>
      <c r="M102" s="8"/>
      <c r="N102" s="8"/>
      <c r="O102" s="8"/>
      <c r="P102" s="8"/>
      <c r="Q102" s="8"/>
      <c r="R102" s="8"/>
      <c r="S102" s="8"/>
      <c r="T102" s="8"/>
      <c r="U102" s="8"/>
      <c r="V102" s="8"/>
      <c r="W102" s="8"/>
      <c r="X102" s="8"/>
      <c r="Y102" s="8"/>
      <c r="Z102" s="8"/>
      <c r="AA102" s="8"/>
      <c r="AB102" s="8"/>
      <c r="AC102" s="8"/>
    </row>
    <row r="103" spans="1:29" ht="14.4">
      <c r="A103" s="58"/>
      <c r="B103" s="69">
        <v>73</v>
      </c>
      <c r="C103" s="43" t="s">
        <v>301</v>
      </c>
      <c r="D103" s="69">
        <v>0.103382851949733</v>
      </c>
      <c r="E103" s="43">
        <f t="shared" si="5"/>
        <v>0.34426396634647344</v>
      </c>
      <c r="F103" s="71">
        <f t="shared" si="6"/>
        <v>34.426396634647347</v>
      </c>
      <c r="G103" s="84">
        <f t="shared" si="7"/>
        <v>352.18203757244231</v>
      </c>
      <c r="H103" s="43"/>
      <c r="I103" s="8"/>
      <c r="J103" s="8"/>
      <c r="K103" s="8"/>
      <c r="L103" s="8"/>
      <c r="M103" s="8"/>
      <c r="N103" s="8"/>
      <c r="O103" s="8"/>
      <c r="P103" s="8"/>
      <c r="Q103" s="8"/>
      <c r="R103" s="8"/>
      <c r="S103" s="8"/>
      <c r="T103" s="8"/>
      <c r="U103" s="8"/>
      <c r="V103" s="8"/>
      <c r="W103" s="8"/>
      <c r="X103" s="8"/>
      <c r="Y103" s="8"/>
      <c r="Z103" s="8"/>
      <c r="AA103" s="8"/>
      <c r="AB103" s="8"/>
      <c r="AC103" s="8"/>
    </row>
    <row r="104" spans="1:29" ht="14.4">
      <c r="A104" s="58"/>
      <c r="B104" s="69">
        <v>74</v>
      </c>
      <c r="C104" s="43" t="s">
        <v>302</v>
      </c>
      <c r="D104" s="69">
        <v>0.110802997201042</v>
      </c>
      <c r="E104" s="43">
        <f t="shared" si="5"/>
        <v>0.35088985134634665</v>
      </c>
      <c r="F104" s="71">
        <f t="shared" si="6"/>
        <v>35.088985134634662</v>
      </c>
      <c r="G104" s="84">
        <f t="shared" si="7"/>
        <v>358.96031792731264</v>
      </c>
      <c r="H104" s="43"/>
      <c r="I104" s="8"/>
      <c r="J104" s="8"/>
      <c r="K104" s="8"/>
      <c r="L104" s="8"/>
      <c r="M104" s="8"/>
      <c r="N104" s="8"/>
      <c r="O104" s="8"/>
      <c r="P104" s="8"/>
      <c r="Q104" s="8"/>
      <c r="R104" s="8"/>
      <c r="S104" s="8"/>
      <c r="T104" s="8"/>
      <c r="U104" s="8"/>
      <c r="V104" s="8"/>
      <c r="W104" s="8"/>
      <c r="X104" s="8"/>
      <c r="Y104" s="8"/>
      <c r="Z104" s="8"/>
      <c r="AA104" s="8"/>
      <c r="AB104" s="8"/>
      <c r="AC104" s="8"/>
    </row>
    <row r="105" spans="1:29" ht="14.4">
      <c r="A105" s="58"/>
      <c r="B105" s="69">
        <v>75</v>
      </c>
      <c r="C105" s="43" t="s">
        <v>303</v>
      </c>
      <c r="D105" s="69">
        <v>0.11875571196956</v>
      </c>
      <c r="E105" s="43">
        <f t="shared" si="5"/>
        <v>0.35755503943950556</v>
      </c>
      <c r="F105" s="71">
        <f t="shared" si="6"/>
        <v>35.755503943950558</v>
      </c>
      <c r="G105" s="84">
        <f t="shared" si="7"/>
        <v>365.77880534661421</v>
      </c>
      <c r="H105" s="43"/>
      <c r="I105" s="8"/>
      <c r="J105" s="8"/>
      <c r="K105" s="8"/>
      <c r="L105" s="8"/>
      <c r="M105" s="8"/>
      <c r="N105" s="8"/>
      <c r="O105" s="8"/>
      <c r="P105" s="8"/>
      <c r="Q105" s="8"/>
      <c r="R105" s="8"/>
      <c r="S105" s="8"/>
      <c r="T105" s="8"/>
      <c r="U105" s="8"/>
      <c r="V105" s="8"/>
      <c r="W105" s="8"/>
      <c r="X105" s="8"/>
      <c r="Y105" s="8"/>
      <c r="Z105" s="8"/>
      <c r="AA105" s="8"/>
      <c r="AB105" s="8"/>
      <c r="AC105" s="8"/>
    </row>
    <row r="106" spans="1:29" ht="14.4">
      <c r="A106" s="58"/>
      <c r="B106" s="69">
        <v>76</v>
      </c>
      <c r="C106" s="43" t="s">
        <v>304</v>
      </c>
      <c r="D106" s="69">
        <v>0.12727922061357799</v>
      </c>
      <c r="E106" s="43">
        <f t="shared" si="5"/>
        <v>0.36425732157999796</v>
      </c>
      <c r="F106" s="71">
        <f t="shared" si="6"/>
        <v>36.425732157999796</v>
      </c>
      <c r="G106" s="84">
        <f t="shared" si="7"/>
        <v>372.63523997633791</v>
      </c>
      <c r="H106" s="43"/>
      <c r="I106" s="8"/>
      <c r="J106" s="8"/>
      <c r="K106" s="8"/>
      <c r="L106" s="8"/>
      <c r="M106" s="8"/>
      <c r="N106" s="8"/>
      <c r="O106" s="8"/>
      <c r="P106" s="8"/>
      <c r="Q106" s="8"/>
      <c r="R106" s="8"/>
      <c r="S106" s="8"/>
      <c r="T106" s="8"/>
      <c r="U106" s="8"/>
      <c r="V106" s="8"/>
      <c r="W106" s="8"/>
      <c r="X106" s="8"/>
      <c r="Y106" s="8"/>
      <c r="Z106" s="8"/>
      <c r="AA106" s="8"/>
      <c r="AB106" s="8"/>
      <c r="AC106" s="8"/>
    </row>
    <row r="107" spans="1:29" ht="14.4">
      <c r="A107" s="58"/>
      <c r="B107" s="69">
        <v>77</v>
      </c>
      <c r="C107" s="43" t="s">
        <v>305</v>
      </c>
      <c r="D107" s="69">
        <v>0.136414490985935</v>
      </c>
      <c r="E107" s="43">
        <f t="shared" si="5"/>
        <v>0.37099458809643188</v>
      </c>
      <c r="F107" s="71">
        <f t="shared" si="6"/>
        <v>37.099458809643188</v>
      </c>
      <c r="G107" s="84">
        <f t="shared" si="7"/>
        <v>379.5274636226498</v>
      </c>
      <c r="H107" s="43"/>
      <c r="I107" s="8"/>
      <c r="J107" s="8"/>
      <c r="K107" s="8"/>
      <c r="L107" s="8"/>
      <c r="M107" s="8"/>
      <c r="N107" s="8"/>
      <c r="O107" s="8"/>
      <c r="P107" s="8"/>
      <c r="Q107" s="8"/>
      <c r="R107" s="8"/>
      <c r="S107" s="8"/>
      <c r="T107" s="8"/>
      <c r="U107" s="8"/>
      <c r="V107" s="8"/>
      <c r="W107" s="8"/>
      <c r="X107" s="8"/>
      <c r="Y107" s="8"/>
      <c r="Z107" s="8"/>
      <c r="AA107" s="8"/>
      <c r="AB107" s="8"/>
      <c r="AC107" s="8"/>
    </row>
    <row r="108" spans="1:29" ht="14.4">
      <c r="A108" s="58"/>
      <c r="B108" s="69">
        <v>78</v>
      </c>
      <c r="C108" s="43" t="s">
        <v>306</v>
      </c>
      <c r="D108" s="69">
        <v>0.14620543134412201</v>
      </c>
      <c r="E108" s="43">
        <f t="shared" si="5"/>
        <v>0.37776482726987909</v>
      </c>
      <c r="F108" s="71">
        <f t="shared" si="6"/>
        <v>37.776482726987908</v>
      </c>
      <c r="G108" s="84">
        <f t="shared" si="7"/>
        <v>386.45341829708633</v>
      </c>
      <c r="H108" s="43"/>
      <c r="I108" s="8"/>
      <c r="J108" s="8"/>
      <c r="K108" s="8"/>
      <c r="L108" s="8"/>
      <c r="M108" s="8"/>
      <c r="N108" s="8"/>
      <c r="O108" s="8"/>
      <c r="P108" s="8"/>
      <c r="Q108" s="8"/>
      <c r="R108" s="8"/>
      <c r="S108" s="8"/>
      <c r="T108" s="8"/>
      <c r="U108" s="8"/>
      <c r="V108" s="8"/>
      <c r="W108" s="8"/>
      <c r="X108" s="8"/>
      <c r="Y108" s="8"/>
      <c r="Z108" s="8"/>
      <c r="AA108" s="8"/>
      <c r="AB108" s="8"/>
      <c r="AC108" s="8"/>
    </row>
    <row r="109" spans="1:29" ht="14.4">
      <c r="A109" s="58"/>
      <c r="B109" s="69">
        <v>79</v>
      </c>
      <c r="C109" s="43" t="s">
        <v>307</v>
      </c>
      <c r="D109" s="69">
        <v>0.15669910139330201</v>
      </c>
      <c r="E109" s="43">
        <f t="shared" si="5"/>
        <v>0.38456612350300412</v>
      </c>
      <c r="F109" s="71">
        <f t="shared" si="6"/>
        <v>38.456612350300411</v>
      </c>
      <c r="G109" s="84">
        <f t="shared" si="7"/>
        <v>393.4111443435732</v>
      </c>
      <c r="H109" s="43"/>
      <c r="I109" s="8"/>
      <c r="J109" s="8"/>
      <c r="K109" s="8"/>
      <c r="L109" s="8"/>
      <c r="M109" s="8"/>
      <c r="N109" s="8"/>
      <c r="O109" s="8"/>
      <c r="P109" s="8"/>
      <c r="Q109" s="8"/>
      <c r="R109" s="8"/>
      <c r="S109" s="8"/>
      <c r="T109" s="8"/>
      <c r="U109" s="8"/>
      <c r="V109" s="8"/>
      <c r="W109" s="8"/>
      <c r="X109" s="8"/>
      <c r="Y109" s="8"/>
      <c r="Z109" s="8"/>
      <c r="AA109" s="8"/>
      <c r="AB109" s="8"/>
      <c r="AC109" s="8"/>
    </row>
    <row r="110" spans="1:29" ht="14.4">
      <c r="A110" s="58"/>
      <c r="B110" s="69">
        <v>80</v>
      </c>
      <c r="C110" s="43" t="s">
        <v>85</v>
      </c>
      <c r="D110" s="69">
        <v>0.16794593847662501</v>
      </c>
      <c r="E110" s="43">
        <f t="shared" si="5"/>
        <v>0.39139665514579397</v>
      </c>
      <c r="F110" s="71">
        <f t="shared" si="6"/>
        <v>39.139665514579399</v>
      </c>
      <c r="G110" s="84">
        <f t="shared" si="7"/>
        <v>400.39877821414723</v>
      </c>
      <c r="H110" s="43"/>
      <c r="I110" s="8"/>
      <c r="J110" s="8"/>
      <c r="K110" s="8"/>
      <c r="L110" s="8"/>
      <c r="M110" s="8"/>
      <c r="N110" s="8"/>
      <c r="O110" s="8"/>
      <c r="P110" s="8"/>
      <c r="Q110" s="8"/>
      <c r="R110" s="8"/>
      <c r="S110" s="8"/>
      <c r="T110" s="8"/>
      <c r="U110" s="8"/>
      <c r="V110" s="8"/>
      <c r="W110" s="8"/>
      <c r="X110" s="8"/>
      <c r="Y110" s="8"/>
      <c r="Z110" s="8"/>
      <c r="AA110" s="8"/>
      <c r="AB110" s="8"/>
      <c r="AC110" s="8"/>
    </row>
    <row r="111" spans="1:29" ht="14.4">
      <c r="A111" s="58"/>
      <c r="B111" s="69">
        <v>81</v>
      </c>
      <c r="C111" s="43" t="s">
        <v>308</v>
      </c>
      <c r="D111" s="69">
        <v>0.18</v>
      </c>
      <c r="E111" s="43">
        <f t="shared" si="5"/>
        <v>0.39825469203794917</v>
      </c>
      <c r="F111" s="71">
        <f t="shared" si="6"/>
        <v>39.825469203794917</v>
      </c>
      <c r="G111" s="84">
        <f t="shared" si="7"/>
        <v>407.41454995482201</v>
      </c>
      <c r="H111" s="43"/>
      <c r="I111" s="8"/>
      <c r="J111" s="8"/>
      <c r="K111" s="8"/>
      <c r="L111" s="8"/>
      <c r="M111" s="8"/>
      <c r="N111" s="8"/>
      <c r="O111" s="8"/>
      <c r="P111" s="8"/>
      <c r="Q111" s="8"/>
      <c r="R111" s="8"/>
      <c r="S111" s="8"/>
      <c r="T111" s="8"/>
      <c r="U111" s="8"/>
      <c r="V111" s="8"/>
      <c r="W111" s="8"/>
      <c r="X111" s="8"/>
      <c r="Y111" s="8"/>
      <c r="Z111" s="8"/>
      <c r="AA111" s="8"/>
      <c r="AB111" s="8"/>
      <c r="AC111" s="8"/>
    </row>
    <row r="112" spans="1:29" ht="14.4">
      <c r="A112" s="58"/>
      <c r="B112" s="69">
        <v>82</v>
      </c>
      <c r="C112" s="43" t="s">
        <v>309</v>
      </c>
      <c r="D112" s="69">
        <v>0.19291922325653199</v>
      </c>
      <c r="E112" s="43">
        <f t="shared" si="5"/>
        <v>0.40513859282265446</v>
      </c>
      <c r="F112" s="71">
        <f t="shared" si="6"/>
        <v>40.513859282265443</v>
      </c>
      <c r="G112" s="84">
        <f t="shared" si="7"/>
        <v>414.45678045757552</v>
      </c>
      <c r="H112" s="43"/>
      <c r="I112" s="8"/>
      <c r="J112" s="8"/>
      <c r="K112" s="8"/>
      <c r="L112" s="8"/>
      <c r="M112" s="8"/>
      <c r="N112" s="8"/>
      <c r="O112" s="8"/>
      <c r="P112" s="8"/>
      <c r="Q112" s="8"/>
      <c r="R112" s="8"/>
      <c r="S112" s="8"/>
      <c r="T112" s="8"/>
      <c r="U112" s="8"/>
      <c r="V112" s="8"/>
      <c r="W112" s="8"/>
      <c r="X112" s="8"/>
      <c r="Y112" s="8"/>
      <c r="Z112" s="8"/>
      <c r="AA112" s="8"/>
      <c r="AB112" s="8"/>
      <c r="AC112" s="8"/>
    </row>
    <row r="113" spans="1:29" ht="14.4">
      <c r="A113" s="58"/>
      <c r="B113" s="69">
        <v>83</v>
      </c>
      <c r="C113" s="43" t="s">
        <v>87</v>
      </c>
      <c r="D113" s="69">
        <v>0.206765703899466</v>
      </c>
      <c r="E113" s="43">
        <f t="shared" si="5"/>
        <v>0.41204680208116562</v>
      </c>
      <c r="F113" s="71">
        <f t="shared" si="6"/>
        <v>41.204680208116564</v>
      </c>
      <c r="G113" s="84">
        <f t="shared" si="7"/>
        <v>421.5238785290324</v>
      </c>
      <c r="H113" s="43"/>
      <c r="I113" s="8"/>
      <c r="J113" s="8"/>
      <c r="K113" s="8"/>
      <c r="L113" s="8"/>
      <c r="M113" s="8"/>
      <c r="N113" s="8"/>
      <c r="O113" s="8"/>
      <c r="P113" s="8"/>
      <c r="Q113" s="8"/>
      <c r="R113" s="8"/>
      <c r="S113" s="8"/>
      <c r="T113" s="8"/>
      <c r="U113" s="8"/>
      <c r="V113" s="8"/>
      <c r="W113" s="8"/>
      <c r="X113" s="8"/>
      <c r="Y113" s="8"/>
      <c r="Z113" s="8"/>
      <c r="AA113" s="8"/>
      <c r="AB113" s="8"/>
      <c r="AC113" s="8"/>
    </row>
    <row r="114" spans="1:29" ht="14.4">
      <c r="A114" s="58"/>
      <c r="B114" s="69">
        <v>84</v>
      </c>
      <c r="C114" s="43" t="s">
        <v>310</v>
      </c>
      <c r="D114" s="69">
        <v>0.22160599440208401</v>
      </c>
      <c r="E114" s="43">
        <f t="shared" si="5"/>
        <v>0.41897784733249499</v>
      </c>
      <c r="F114" s="71">
        <f t="shared" si="6"/>
        <v>41.897784733249502</v>
      </c>
      <c r="G114" s="84">
        <f t="shared" si="7"/>
        <v>428.61433782114239</v>
      </c>
      <c r="H114" s="43"/>
      <c r="I114" s="8"/>
      <c r="J114" s="8"/>
      <c r="K114" s="8"/>
      <c r="L114" s="8"/>
      <c r="M114" s="8"/>
      <c r="N114" s="8"/>
      <c r="O114" s="8"/>
      <c r="P114" s="8"/>
      <c r="Q114" s="8"/>
      <c r="R114" s="8"/>
      <c r="S114" s="8"/>
      <c r="T114" s="8"/>
      <c r="U114" s="8"/>
      <c r="V114" s="8"/>
      <c r="W114" s="8"/>
      <c r="X114" s="8"/>
      <c r="Y114" s="8"/>
      <c r="Z114" s="8"/>
      <c r="AA114" s="8"/>
      <c r="AB114" s="8"/>
      <c r="AC114" s="8"/>
    </row>
    <row r="115" spans="1:29" ht="14.4">
      <c r="A115" s="58"/>
      <c r="B115" s="69">
        <v>85</v>
      </c>
      <c r="C115" s="43" t="s">
        <v>311</v>
      </c>
      <c r="D115" s="69">
        <v>0.23751142393912</v>
      </c>
      <c r="E115" s="43">
        <f t="shared" si="5"/>
        <v>0.42593033593758112</v>
      </c>
      <c r="F115" s="71">
        <f t="shared" si="6"/>
        <v>42.593033593758115</v>
      </c>
      <c r="G115" s="84">
        <f t="shared" si="7"/>
        <v>435.72673366414546</v>
      </c>
      <c r="H115" s="43"/>
      <c r="I115" s="8"/>
      <c r="J115" s="8"/>
      <c r="K115" s="8"/>
      <c r="L115" s="8"/>
      <c r="M115" s="8"/>
      <c r="N115" s="8"/>
      <c r="O115" s="8"/>
      <c r="P115" s="8"/>
      <c r="Q115" s="8"/>
      <c r="R115" s="8"/>
      <c r="S115" s="8"/>
      <c r="T115" s="8"/>
      <c r="U115" s="8"/>
      <c r="V115" s="8"/>
      <c r="W115" s="8"/>
      <c r="X115" s="8"/>
      <c r="Y115" s="8"/>
      <c r="Z115" s="8"/>
      <c r="AA115" s="8"/>
      <c r="AB115" s="8"/>
      <c r="AC115" s="8"/>
    </row>
    <row r="116" spans="1:29" ht="14.4">
      <c r="A116" s="58"/>
      <c r="B116" s="69">
        <v>86</v>
      </c>
      <c r="C116" s="43" t="s">
        <v>312</v>
      </c>
      <c r="D116" s="69">
        <v>0.25455844122715698</v>
      </c>
      <c r="E116" s="43">
        <f t="shared" si="5"/>
        <v>0.43290295194263301</v>
      </c>
      <c r="F116" s="71">
        <f t="shared" si="6"/>
        <v>43.290295194263301</v>
      </c>
      <c r="G116" s="84">
        <f t="shared" si="7"/>
        <v>442.85971983731355</v>
      </c>
      <c r="H116" s="43"/>
      <c r="I116" s="8"/>
      <c r="J116" s="8"/>
      <c r="K116" s="8"/>
      <c r="L116" s="8"/>
      <c r="M116" s="8"/>
      <c r="N116" s="8"/>
      <c r="O116" s="8"/>
      <c r="P116" s="8"/>
      <c r="Q116" s="8"/>
      <c r="R116" s="8"/>
      <c r="S116" s="8"/>
      <c r="T116" s="8"/>
      <c r="U116" s="8"/>
      <c r="V116" s="8"/>
      <c r="W116" s="8"/>
      <c r="X116" s="8"/>
      <c r="Y116" s="8"/>
      <c r="Z116" s="8"/>
      <c r="AA116" s="8"/>
      <c r="AB116" s="8"/>
      <c r="AC116" s="8"/>
    </row>
    <row r="117" spans="1:29" ht="14.4">
      <c r="A117" s="58"/>
      <c r="B117" s="69">
        <v>87</v>
      </c>
      <c r="C117" s="43" t="s">
        <v>313</v>
      </c>
      <c r="D117" s="69">
        <v>0.272828981971871</v>
      </c>
      <c r="E117" s="43">
        <f t="shared" si="5"/>
        <v>0.43989445289199181</v>
      </c>
      <c r="F117" s="71">
        <f t="shared" si="6"/>
        <v>43.989445289199182</v>
      </c>
      <c r="G117" s="84">
        <f t="shared" si="7"/>
        <v>450.01202530850759</v>
      </c>
      <c r="H117" s="43"/>
      <c r="I117" s="8"/>
      <c r="J117" s="8"/>
      <c r="K117" s="8"/>
      <c r="L117" s="8"/>
      <c r="M117" s="8"/>
      <c r="N117" s="8"/>
      <c r="O117" s="8"/>
      <c r="P117" s="8"/>
      <c r="Q117" s="8"/>
      <c r="R117" s="8"/>
      <c r="S117" s="8"/>
      <c r="T117" s="8"/>
      <c r="U117" s="8"/>
      <c r="V117" s="8"/>
      <c r="W117" s="8"/>
      <c r="X117" s="8"/>
      <c r="Y117" s="8"/>
      <c r="Z117" s="8"/>
      <c r="AA117" s="8"/>
      <c r="AB117" s="8"/>
      <c r="AC117" s="8"/>
    </row>
    <row r="118" spans="1:29" ht="14.4">
      <c r="A118" s="58"/>
      <c r="B118" s="69">
        <v>88</v>
      </c>
      <c r="C118" s="43" t="s">
        <v>314</v>
      </c>
      <c r="D118" s="69">
        <v>0.29241086268824401</v>
      </c>
      <c r="E118" s="43">
        <f t="shared" si="5"/>
        <v>0.4469036666367881</v>
      </c>
      <c r="F118" s="71">
        <f t="shared" si="6"/>
        <v>44.690366663678809</v>
      </c>
      <c r="G118" s="84">
        <f t="shared" si="7"/>
        <v>457.18245096943423</v>
      </c>
      <c r="H118" s="43"/>
      <c r="I118" s="8"/>
      <c r="J118" s="8"/>
      <c r="K118" s="8"/>
      <c r="L118" s="8"/>
      <c r="M118" s="8"/>
      <c r="N118" s="8"/>
      <c r="O118" s="8"/>
      <c r="P118" s="8"/>
      <c r="Q118" s="8"/>
      <c r="R118" s="8"/>
      <c r="S118" s="8"/>
      <c r="T118" s="8"/>
      <c r="U118" s="8"/>
      <c r="V118" s="8"/>
      <c r="W118" s="8"/>
      <c r="X118" s="8"/>
      <c r="Y118" s="8"/>
      <c r="Z118" s="8"/>
      <c r="AA118" s="8"/>
      <c r="AB118" s="8"/>
      <c r="AC118" s="8"/>
    </row>
    <row r="119" spans="1:29" ht="14.4">
      <c r="A119" s="58"/>
      <c r="B119" s="69">
        <v>89</v>
      </c>
      <c r="C119" s="43" t="s">
        <v>315</v>
      </c>
      <c r="D119" s="69">
        <v>0.31339820278660402</v>
      </c>
      <c r="E119" s="43">
        <f t="shared" si="5"/>
        <v>0.45392948816192796</v>
      </c>
      <c r="F119" s="71">
        <f t="shared" si="6"/>
        <v>45.392948816192799</v>
      </c>
      <c r="G119" s="84">
        <f t="shared" si="7"/>
        <v>464.36986638965232</v>
      </c>
      <c r="H119" s="43"/>
      <c r="I119" s="8"/>
      <c r="J119" s="8"/>
      <c r="K119" s="8"/>
      <c r="L119" s="8"/>
      <c r="M119" s="8"/>
      <c r="N119" s="8"/>
      <c r="O119" s="8"/>
      <c r="P119" s="8"/>
      <c r="Q119" s="8"/>
      <c r="R119" s="8"/>
      <c r="S119" s="8"/>
      <c r="T119" s="8"/>
      <c r="U119" s="8"/>
      <c r="V119" s="8"/>
      <c r="W119" s="8"/>
      <c r="X119" s="8"/>
      <c r="Y119" s="8"/>
      <c r="Z119" s="8"/>
      <c r="AA119" s="8"/>
      <c r="AB119" s="8"/>
      <c r="AC119" s="8"/>
    </row>
    <row r="120" spans="1:29" ht="14.4">
      <c r="A120" s="58"/>
      <c r="B120" s="69">
        <v>90</v>
      </c>
      <c r="C120" s="43" t="s">
        <v>316</v>
      </c>
      <c r="D120" s="69">
        <v>0.33589187695325001</v>
      </c>
      <c r="E120" s="43">
        <f t="shared" si="5"/>
        <v>0.46097087645054702</v>
      </c>
      <c r="F120" s="71">
        <f t="shared" si="6"/>
        <v>46.0970876450547</v>
      </c>
      <c r="G120" s="84">
        <f t="shared" si="7"/>
        <v>471.57320660890957</v>
      </c>
      <c r="H120" s="43"/>
      <c r="I120" s="8"/>
      <c r="J120" s="8"/>
      <c r="K120" s="8"/>
      <c r="L120" s="8"/>
      <c r="M120" s="8"/>
      <c r="N120" s="8"/>
      <c r="O120" s="8"/>
      <c r="P120" s="8"/>
      <c r="Q120" s="8"/>
      <c r="R120" s="8"/>
      <c r="S120" s="8"/>
      <c r="T120" s="8"/>
      <c r="U120" s="8"/>
      <c r="V120" s="8"/>
      <c r="W120" s="8"/>
      <c r="X120" s="8"/>
      <c r="Y120" s="8"/>
      <c r="Z120" s="8"/>
      <c r="AA120" s="8"/>
      <c r="AB120" s="8"/>
      <c r="AC120" s="8"/>
    </row>
    <row r="121" spans="1:29" ht="14.4">
      <c r="A121" s="58"/>
      <c r="B121" s="69">
        <v>91</v>
      </c>
      <c r="C121" s="43" t="s">
        <v>317</v>
      </c>
      <c r="D121" s="69">
        <v>0.36</v>
      </c>
      <c r="E121" s="43">
        <f t="shared" si="5"/>
        <v>0.46802685140197015</v>
      </c>
      <c r="F121" s="71">
        <f t="shared" si="6"/>
        <v>46.802685140197013</v>
      </c>
      <c r="G121" s="84">
        <f t="shared" si="7"/>
        <v>478.79146898421544</v>
      </c>
      <c r="H121" s="43"/>
      <c r="I121" s="8"/>
      <c r="J121" s="8"/>
      <c r="K121" s="8"/>
      <c r="L121" s="8"/>
      <c r="M121" s="8"/>
      <c r="N121" s="8"/>
      <c r="O121" s="8"/>
      <c r="P121" s="8"/>
      <c r="Q121" s="8"/>
      <c r="R121" s="8"/>
      <c r="S121" s="8"/>
      <c r="T121" s="8"/>
      <c r="U121" s="8"/>
      <c r="V121" s="8"/>
      <c r="W121" s="8"/>
      <c r="X121" s="8"/>
      <c r="Y121" s="8"/>
      <c r="Z121" s="8"/>
      <c r="AA121" s="8"/>
      <c r="AB121" s="8"/>
      <c r="AC121" s="8"/>
    </row>
    <row r="122" spans="1:29" ht="14.4">
      <c r="A122" s="58"/>
      <c r="B122" s="69">
        <v>92</v>
      </c>
      <c r="C122" s="43" t="s">
        <v>318</v>
      </c>
      <c r="D122" s="69">
        <v>0.38583844651306498</v>
      </c>
      <c r="E122" s="43">
        <f t="shared" si="5"/>
        <v>0.47509649081643074</v>
      </c>
      <c r="F122" s="71">
        <f t="shared" si="6"/>
        <v>47.509649081643076</v>
      </c>
      <c r="G122" s="84">
        <f t="shared" si="7"/>
        <v>486.02371010520864</v>
      </c>
      <c r="H122" s="43"/>
      <c r="I122" s="8"/>
      <c r="J122" s="8"/>
      <c r="K122" s="8"/>
      <c r="L122" s="8"/>
      <c r="M122" s="8"/>
      <c r="N122" s="8"/>
      <c r="O122" s="8"/>
      <c r="P122" s="8"/>
      <c r="Q122" s="8"/>
      <c r="R122" s="8"/>
      <c r="S122" s="8"/>
      <c r="T122" s="8"/>
      <c r="U122" s="8"/>
      <c r="V122" s="8"/>
      <c r="W122" s="8"/>
      <c r="X122" s="8"/>
      <c r="Y122" s="8"/>
      <c r="Z122" s="8"/>
      <c r="AA122" s="8"/>
      <c r="AB122" s="8"/>
      <c r="AC122" s="8"/>
    </row>
    <row r="123" spans="1:29" ht="14.4">
      <c r="A123" s="58"/>
      <c r="B123" s="69">
        <v>93</v>
      </c>
      <c r="C123" s="43" t="s">
        <v>319</v>
      </c>
      <c r="D123" s="69">
        <v>0.41353140779893199</v>
      </c>
      <c r="E123" s="43">
        <f t="shared" si="5"/>
        <v>0.48217892745732616</v>
      </c>
      <c r="F123" s="71">
        <f t="shared" si="6"/>
        <v>48.217892745732613</v>
      </c>
      <c r="G123" s="84">
        <f t="shared" si="7"/>
        <v>493.26904278884467</v>
      </c>
      <c r="H123" s="43"/>
      <c r="I123" s="8"/>
      <c r="J123" s="8"/>
      <c r="K123" s="8"/>
      <c r="L123" s="8"/>
      <c r="M123" s="8"/>
      <c r="N123" s="8"/>
      <c r="O123" s="8"/>
      <c r="P123" s="8"/>
      <c r="Q123" s="8"/>
      <c r="R123" s="8"/>
      <c r="S123" s="8"/>
      <c r="T123" s="8"/>
      <c r="U123" s="8"/>
      <c r="V123" s="8"/>
      <c r="W123" s="8"/>
      <c r="X123" s="8"/>
      <c r="Y123" s="8"/>
      <c r="Z123" s="8"/>
      <c r="AA123" s="8"/>
      <c r="AB123" s="8"/>
      <c r="AC123" s="8"/>
    </row>
    <row r="124" spans="1:29" ht="14.4">
      <c r="A124" s="58"/>
      <c r="B124" s="69">
        <v>94</v>
      </c>
      <c r="C124" s="43" t="s">
        <v>320</v>
      </c>
      <c r="D124" s="69">
        <v>0.44321198880416901</v>
      </c>
      <c r="E124" s="43">
        <f t="shared" si="5"/>
        <v>0.48927334619956253</v>
      </c>
      <c r="F124" s="71">
        <f t="shared" si="6"/>
        <v>48.927334619956255</v>
      </c>
      <c r="G124" s="84">
        <f t="shared" si="7"/>
        <v>500.52663316215245</v>
      </c>
      <c r="H124" s="43"/>
      <c r="I124" s="8"/>
      <c r="J124" s="8"/>
      <c r="K124" s="8"/>
      <c r="L124" s="8"/>
      <c r="M124" s="8"/>
      <c r="N124" s="8"/>
      <c r="O124" s="8"/>
      <c r="P124" s="8"/>
      <c r="Q124" s="8"/>
      <c r="R124" s="8"/>
      <c r="S124" s="8"/>
      <c r="T124" s="8"/>
      <c r="U124" s="8"/>
      <c r="V124" s="8"/>
      <c r="W124" s="8"/>
      <c r="X124" s="8"/>
      <c r="Y124" s="8"/>
      <c r="Z124" s="8"/>
      <c r="AA124" s="8"/>
      <c r="AB124" s="8"/>
      <c r="AC124" s="8"/>
    </row>
    <row r="125" spans="1:29" ht="14.4">
      <c r="A125" s="58"/>
      <c r="B125" s="69">
        <v>95</v>
      </c>
      <c r="C125" s="43" t="s">
        <v>321</v>
      </c>
      <c r="D125" s="69">
        <v>0.47502284787824101</v>
      </c>
      <c r="E125" s="43">
        <f t="shared" si="5"/>
        <v>0.49637898127060748</v>
      </c>
      <c r="F125" s="71">
        <f t="shared" si="6"/>
        <v>49.637898127060751</v>
      </c>
      <c r="G125" s="84">
        <f t="shared" si="7"/>
        <v>507.79569783983146</v>
      </c>
      <c r="H125" s="43"/>
      <c r="I125" s="8"/>
      <c r="J125" s="8"/>
      <c r="K125" s="8"/>
      <c r="L125" s="8"/>
      <c r="M125" s="8"/>
      <c r="N125" s="8"/>
      <c r="O125" s="8"/>
      <c r="P125" s="8"/>
      <c r="Q125" s="8"/>
      <c r="R125" s="8"/>
      <c r="S125" s="8"/>
      <c r="T125" s="8"/>
      <c r="U125" s="8"/>
      <c r="V125" s="8"/>
      <c r="W125" s="8"/>
      <c r="X125" s="8"/>
      <c r="Y125" s="8"/>
      <c r="Z125" s="8"/>
      <c r="AA125" s="8"/>
      <c r="AB125" s="8"/>
      <c r="AC125" s="8"/>
    </row>
    <row r="126" spans="1:29" ht="14.4">
      <c r="A126" s="58"/>
      <c r="B126" s="69">
        <v>96</v>
      </c>
      <c r="C126" s="43" t="s">
        <v>322</v>
      </c>
      <c r="D126" s="69">
        <v>0.50911688245431397</v>
      </c>
      <c r="E126" s="43">
        <f t="shared" si="5"/>
        <v>0.503495113589151</v>
      </c>
      <c r="F126" s="71">
        <f t="shared" si="6"/>
        <v>50.349511358915102</v>
      </c>
      <c r="G126" s="84">
        <f t="shared" si="7"/>
        <v>515.07550120170151</v>
      </c>
      <c r="H126" s="43"/>
      <c r="I126" s="8"/>
      <c r="J126" s="8"/>
      <c r="K126" s="8"/>
      <c r="L126" s="8"/>
      <c r="M126" s="8"/>
      <c r="N126" s="8"/>
      <c r="O126" s="8"/>
      <c r="P126" s="8"/>
      <c r="Q126" s="8"/>
      <c r="R126" s="8"/>
      <c r="S126" s="8"/>
      <c r="T126" s="8"/>
      <c r="U126" s="8"/>
      <c r="V126" s="8"/>
      <c r="W126" s="8"/>
      <c r="X126" s="8"/>
      <c r="Y126" s="8"/>
      <c r="Z126" s="8"/>
      <c r="AA126" s="8"/>
      <c r="AB126" s="8"/>
      <c r="AC126" s="8"/>
    </row>
    <row r="127" spans="1:29" ht="14.4">
      <c r="A127" s="58"/>
      <c r="B127" s="69">
        <v>97</v>
      </c>
      <c r="C127" s="43" t="s">
        <v>323</v>
      </c>
      <c r="D127" s="69">
        <v>0.545657963943743</v>
      </c>
      <c r="E127" s="43">
        <f t="shared" si="5"/>
        <v>0.51062106820479247</v>
      </c>
      <c r="F127" s="71">
        <f t="shared" si="6"/>
        <v>51.062106820479244</v>
      </c>
      <c r="G127" s="84">
        <f t="shared" si="7"/>
        <v>522.36535277350265</v>
      </c>
      <c r="H127" s="43"/>
      <c r="I127" s="8"/>
      <c r="J127" s="8"/>
      <c r="K127" s="8"/>
      <c r="L127" s="8"/>
      <c r="M127" s="8"/>
      <c r="N127" s="8"/>
      <c r="O127" s="8"/>
      <c r="P127" s="8"/>
      <c r="Q127" s="8"/>
      <c r="R127" s="8"/>
      <c r="S127" s="8"/>
      <c r="T127" s="8"/>
      <c r="U127" s="8"/>
      <c r="V127" s="8"/>
      <c r="W127" s="8"/>
      <c r="X127" s="8"/>
      <c r="Y127" s="8"/>
      <c r="Z127" s="8"/>
      <c r="AA127" s="8"/>
      <c r="AB127" s="8"/>
      <c r="AC127" s="8"/>
    </row>
    <row r="128" spans="1:29" ht="14.4">
      <c r="A128" s="58"/>
      <c r="B128" s="69">
        <v>98</v>
      </c>
      <c r="C128" s="43" t="s">
        <v>324</v>
      </c>
      <c r="D128" s="69">
        <v>0.58482172537648902</v>
      </c>
      <c r="E128" s="43">
        <f t="shared" si="5"/>
        <v>0.51775621184088882</v>
      </c>
      <c r="F128" s="71">
        <f t="shared" si="6"/>
        <v>51.775621184088884</v>
      </c>
      <c r="G128" s="84">
        <f t="shared" si="7"/>
        <v>529.66460471322932</v>
      </c>
      <c r="H128" s="43"/>
      <c r="I128" s="8"/>
      <c r="J128" s="8"/>
      <c r="K128" s="8"/>
      <c r="L128" s="8"/>
      <c r="M128" s="8"/>
      <c r="N128" s="8"/>
      <c r="O128" s="8"/>
      <c r="P128" s="8"/>
      <c r="Q128" s="8"/>
      <c r="R128" s="8"/>
      <c r="S128" s="8"/>
      <c r="T128" s="8"/>
      <c r="U128" s="8"/>
      <c r="V128" s="8"/>
      <c r="W128" s="8"/>
      <c r="X128" s="8"/>
      <c r="Y128" s="8"/>
      <c r="Z128" s="8"/>
      <c r="AA128" s="8"/>
      <c r="AB128" s="8"/>
      <c r="AC128" s="8"/>
    </row>
    <row r="129" spans="1:29" ht="14.4">
      <c r="A129" s="58"/>
      <c r="B129" s="69">
        <v>99</v>
      </c>
      <c r="C129" s="43" t="s">
        <v>325</v>
      </c>
      <c r="D129" s="69">
        <v>0.62679640557320904</v>
      </c>
      <c r="E129" s="43">
        <f t="shared" si="5"/>
        <v>0.52489995054158967</v>
      </c>
      <c r="F129" s="71">
        <f t="shared" si="6"/>
        <v>52.489995054158967</v>
      </c>
      <c r="G129" s="84">
        <f t="shared" si="7"/>
        <v>536.97264940404625</v>
      </c>
      <c r="H129" s="43"/>
      <c r="I129" s="8"/>
      <c r="J129" s="8"/>
      <c r="K129" s="8"/>
      <c r="L129" s="8"/>
      <c r="M129" s="8"/>
      <c r="N129" s="8"/>
      <c r="O129" s="8"/>
      <c r="P129" s="8"/>
      <c r="Q129" s="8"/>
      <c r="R129" s="8"/>
      <c r="S129" s="8"/>
      <c r="T129" s="8"/>
      <c r="U129" s="8"/>
      <c r="V129" s="8"/>
      <c r="W129" s="8"/>
      <c r="X129" s="8"/>
      <c r="Y129" s="8"/>
      <c r="Z129" s="8"/>
      <c r="AA129" s="8"/>
      <c r="AB129" s="8"/>
      <c r="AC129" s="8"/>
    </row>
    <row r="130" spans="1:29" ht="14.4">
      <c r="A130" s="58"/>
      <c r="B130" s="69">
        <v>100</v>
      </c>
      <c r="C130" s="43" t="s">
        <v>326</v>
      </c>
      <c r="D130" s="69">
        <v>0.67178375390650102</v>
      </c>
      <c r="E130" s="43">
        <f t="shared" si="5"/>
        <v>0.53205172742315687</v>
      </c>
      <c r="F130" s="71">
        <f t="shared" si="6"/>
        <v>53.205172742315689</v>
      </c>
      <c r="G130" s="84">
        <f t="shared" si="7"/>
        <v>544.28891715388943</v>
      </c>
      <c r="H130" s="43"/>
      <c r="I130" s="8"/>
      <c r="J130" s="8"/>
      <c r="K130" s="8"/>
      <c r="L130" s="8"/>
      <c r="M130" s="8"/>
      <c r="N130" s="8"/>
      <c r="O130" s="8"/>
      <c r="P130" s="8"/>
      <c r="Q130" s="8"/>
      <c r="R130" s="8"/>
      <c r="S130" s="8"/>
      <c r="T130" s="8"/>
      <c r="U130" s="8"/>
      <c r="V130" s="8"/>
      <c r="W130" s="8"/>
      <c r="X130" s="8"/>
      <c r="Y130" s="8"/>
      <c r="Z130" s="8"/>
      <c r="AA130" s="8"/>
      <c r="AB130" s="8"/>
      <c r="AC130" s="8"/>
    </row>
    <row r="131" spans="1:29" ht="14.4">
      <c r="A131" s="58"/>
      <c r="B131" s="69">
        <v>101</v>
      </c>
      <c r="C131" s="43" t="s">
        <v>327</v>
      </c>
      <c r="D131" s="69">
        <v>0.72</v>
      </c>
      <c r="E131" s="43">
        <f t="shared" si="5"/>
        <v>0.53921102052887127</v>
      </c>
      <c r="F131" s="71">
        <f t="shared" si="6"/>
        <v>53.921102052887129</v>
      </c>
      <c r="G131" s="84">
        <f t="shared" si="7"/>
        <v>551.61287400103527</v>
      </c>
      <c r="H131" s="43"/>
      <c r="I131" s="8"/>
      <c r="J131" s="8"/>
      <c r="K131" s="8"/>
      <c r="L131" s="8"/>
      <c r="M131" s="8"/>
      <c r="N131" s="8"/>
      <c r="O131" s="8"/>
      <c r="P131" s="8"/>
      <c r="Q131" s="8"/>
      <c r="R131" s="8"/>
      <c r="S131" s="8"/>
      <c r="T131" s="8"/>
      <c r="U131" s="8"/>
      <c r="V131" s="8"/>
      <c r="W131" s="8"/>
      <c r="X131" s="8"/>
      <c r="Y131" s="8"/>
      <c r="Z131" s="8"/>
      <c r="AA131" s="8"/>
      <c r="AB131" s="8"/>
      <c r="AC131" s="8"/>
    </row>
    <row r="132" spans="1:29" ht="14.4">
      <c r="A132" s="58"/>
      <c r="B132" s="69">
        <v>102</v>
      </c>
      <c r="C132" s="43" t="s">
        <v>328</v>
      </c>
      <c r="D132" s="69">
        <v>0.77167689302613096</v>
      </c>
      <c r="E132" s="43">
        <f t="shared" si="5"/>
        <v>0.54637734078617006</v>
      </c>
      <c r="F132" s="71">
        <f t="shared" si="6"/>
        <v>54.637734078617008</v>
      </c>
      <c r="G132" s="84">
        <f t="shared" si="7"/>
        <v>558.94401962425195</v>
      </c>
      <c r="H132" s="43"/>
      <c r="I132" s="8"/>
      <c r="J132" s="8"/>
      <c r="K132" s="8"/>
      <c r="L132" s="8"/>
      <c r="M132" s="8"/>
      <c r="N132" s="8"/>
      <c r="O132" s="8"/>
      <c r="P132" s="8"/>
      <c r="Q132" s="8"/>
      <c r="R132" s="8"/>
      <c r="S132" s="8"/>
      <c r="T132" s="8"/>
      <c r="U132" s="8"/>
      <c r="V132" s="8"/>
      <c r="W132" s="8"/>
      <c r="X132" s="8"/>
      <c r="Y132" s="8"/>
      <c r="Z132" s="8"/>
      <c r="AA132" s="8"/>
      <c r="AB132" s="8"/>
      <c r="AC132" s="8"/>
    </row>
    <row r="133" spans="1:29" ht="14.4">
      <c r="A133" s="58"/>
      <c r="B133" s="69">
        <v>103</v>
      </c>
      <c r="C133" s="43" t="s">
        <v>329</v>
      </c>
      <c r="D133" s="69">
        <v>0.82706281559786499</v>
      </c>
      <c r="E133" s="43">
        <f t="shared" si="5"/>
        <v>0.55355023006412096</v>
      </c>
      <c r="F133" s="71">
        <f t="shared" si="6"/>
        <v>55.355023006412097</v>
      </c>
      <c r="G133" s="84">
        <f t="shared" si="7"/>
        <v>566.2818853555957</v>
      </c>
      <c r="H133" s="43"/>
      <c r="I133" s="8"/>
      <c r="J133" s="8"/>
      <c r="K133" s="8"/>
      <c r="L133" s="8"/>
      <c r="M133" s="8"/>
      <c r="N133" s="8"/>
      <c r="O133" s="8"/>
      <c r="P133" s="8"/>
      <c r="Q133" s="8"/>
      <c r="R133" s="8"/>
      <c r="S133" s="8"/>
      <c r="T133" s="8"/>
      <c r="U133" s="8"/>
      <c r="V133" s="8"/>
      <c r="W133" s="8"/>
      <c r="X133" s="8"/>
      <c r="Y133" s="8"/>
      <c r="Z133" s="8"/>
      <c r="AA133" s="8"/>
      <c r="AB133" s="8"/>
      <c r="AC133" s="8"/>
    </row>
    <row r="134" spans="1:29" ht="14.4">
      <c r="A134" s="58"/>
      <c r="B134" s="69">
        <v>104</v>
      </c>
      <c r="C134" s="43" t="s">
        <v>330</v>
      </c>
      <c r="D134" s="69">
        <v>0.88642397760833902</v>
      </c>
      <c r="E134" s="43">
        <f t="shared" si="5"/>
        <v>0.56072925932889439</v>
      </c>
      <c r="F134" s="71">
        <f t="shared" si="6"/>
        <v>56.07292593288944</v>
      </c>
      <c r="G134" s="84">
        <f t="shared" si="7"/>
        <v>573.62603229345893</v>
      </c>
      <c r="H134" s="43"/>
      <c r="I134" s="8"/>
      <c r="J134" s="8"/>
      <c r="K134" s="8"/>
      <c r="L134" s="8"/>
      <c r="M134" s="8"/>
      <c r="N134" s="8"/>
      <c r="O134" s="8"/>
      <c r="P134" s="8"/>
      <c r="Q134" s="8"/>
      <c r="R134" s="8"/>
      <c r="S134" s="8"/>
      <c r="T134" s="8"/>
      <c r="U134" s="8"/>
      <c r="V134" s="8"/>
      <c r="W134" s="8"/>
      <c r="X134" s="8"/>
      <c r="Y134" s="8"/>
      <c r="Z134" s="8"/>
      <c r="AA134" s="8"/>
      <c r="AB134" s="8"/>
      <c r="AC134" s="8"/>
    </row>
    <row r="135" spans="1:29" ht="14.4">
      <c r="A135" s="58"/>
      <c r="B135" s="69">
        <v>105</v>
      </c>
      <c r="C135" s="43" t="s">
        <v>331</v>
      </c>
      <c r="D135" s="69">
        <v>0.95004569575648301</v>
      </c>
      <c r="E135" s="43">
        <f t="shared" si="5"/>
        <v>0.56791402689454817</v>
      </c>
      <c r="F135" s="71">
        <f t="shared" si="6"/>
        <v>56.79140268945482</v>
      </c>
      <c r="G135" s="84">
        <f t="shared" si="7"/>
        <v>580.9760495131228</v>
      </c>
      <c r="H135" s="43"/>
      <c r="I135" s="8"/>
      <c r="J135" s="8"/>
      <c r="K135" s="8"/>
      <c r="L135" s="8"/>
      <c r="M135" s="8"/>
      <c r="N135" s="8"/>
      <c r="O135" s="8"/>
      <c r="P135" s="8"/>
      <c r="Q135" s="8"/>
      <c r="R135" s="8"/>
      <c r="S135" s="8"/>
      <c r="T135" s="8"/>
      <c r="U135" s="8"/>
      <c r="V135" s="8"/>
      <c r="W135" s="8"/>
      <c r="X135" s="8"/>
      <c r="Y135" s="8"/>
      <c r="Z135" s="8"/>
      <c r="AA135" s="8"/>
      <c r="AB135" s="8"/>
      <c r="AC135" s="8"/>
    </row>
    <row r="136" spans="1:29" ht="14.4">
      <c r="A136" s="58"/>
      <c r="B136" s="69">
        <v>106</v>
      </c>
      <c r="C136" s="43" t="s">
        <v>332</v>
      </c>
      <c r="D136" s="69">
        <v>1.0182337649086199</v>
      </c>
      <c r="E136" s="43">
        <f t="shared" si="5"/>
        <v>0.57510415676616522</v>
      </c>
      <c r="F136" s="71">
        <f t="shared" si="6"/>
        <v>57.510415676616525</v>
      </c>
      <c r="G136" s="84">
        <f t="shared" si="7"/>
        <v>588.33155237178698</v>
      </c>
      <c r="H136" s="43"/>
      <c r="I136" s="8"/>
      <c r="J136" s="8"/>
      <c r="K136" s="8"/>
      <c r="L136" s="8"/>
      <c r="M136" s="8"/>
      <c r="N136" s="8"/>
      <c r="O136" s="8"/>
      <c r="P136" s="8"/>
      <c r="Q136" s="8"/>
      <c r="R136" s="8"/>
      <c r="S136" s="8"/>
      <c r="T136" s="8"/>
      <c r="U136" s="8"/>
      <c r="V136" s="8"/>
      <c r="W136" s="8"/>
      <c r="X136" s="8"/>
      <c r="Y136" s="8"/>
      <c r="Z136" s="8"/>
      <c r="AA136" s="8"/>
      <c r="AB136" s="8"/>
      <c r="AC136" s="8"/>
    </row>
    <row r="137" spans="1:29" ht="14.4">
      <c r="A137" s="58"/>
      <c r="B137" s="69">
        <v>107</v>
      </c>
      <c r="C137" s="43" t="s">
        <v>333</v>
      </c>
      <c r="D137" s="69">
        <v>1.09131592788748</v>
      </c>
      <c r="E137" s="43">
        <f t="shared" si="5"/>
        <v>0.58229929707218819</v>
      </c>
      <c r="F137" s="71">
        <f t="shared" si="6"/>
        <v>58.229929707218822</v>
      </c>
      <c r="G137" s="84">
        <f t="shared" si="7"/>
        <v>595.69218090484856</v>
      </c>
      <c r="H137" s="43"/>
      <c r="I137" s="8"/>
      <c r="J137" s="8"/>
      <c r="K137" s="8"/>
      <c r="L137" s="8"/>
      <c r="M137" s="8"/>
      <c r="N137" s="8"/>
      <c r="O137" s="8"/>
      <c r="P137" s="8"/>
      <c r="Q137" s="8"/>
      <c r="R137" s="8"/>
      <c r="S137" s="8"/>
      <c r="T137" s="8"/>
      <c r="U137" s="8"/>
      <c r="V137" s="8"/>
      <c r="W137" s="8"/>
      <c r="X137" s="8"/>
      <c r="Y137" s="8"/>
      <c r="Z137" s="8"/>
      <c r="AA137" s="8"/>
      <c r="AB137" s="8"/>
      <c r="AC137" s="8"/>
    </row>
    <row r="138" spans="1:29" ht="14.4">
      <c r="A138" s="58"/>
      <c r="B138" s="69">
        <v>108</v>
      </c>
      <c r="C138" s="43" t="s">
        <v>334</v>
      </c>
      <c r="D138" s="69">
        <v>1.16964345075297</v>
      </c>
      <c r="E138" s="43">
        <f t="shared" si="5"/>
        <v>0.58949911858262727</v>
      </c>
      <c r="F138" s="71">
        <f t="shared" si="6"/>
        <v>58.949911858262723</v>
      </c>
      <c r="G138" s="84">
        <f t="shared" si="7"/>
        <v>603.05759831002774</v>
      </c>
      <c r="H138" s="43"/>
      <c r="I138" s="8"/>
      <c r="J138" s="8"/>
      <c r="K138" s="8"/>
      <c r="L138" s="8"/>
      <c r="M138" s="8"/>
      <c r="N138" s="8"/>
      <c r="O138" s="8"/>
      <c r="P138" s="8"/>
      <c r="Q138" s="8"/>
      <c r="R138" s="8"/>
      <c r="S138" s="8"/>
      <c r="T138" s="8"/>
      <c r="U138" s="8"/>
      <c r="V138" s="8"/>
      <c r="W138" s="8"/>
      <c r="X138" s="8"/>
      <c r="Y138" s="8"/>
      <c r="Z138" s="8"/>
      <c r="AA138" s="8"/>
      <c r="AB138" s="8"/>
      <c r="AC138" s="8"/>
    </row>
    <row r="139" spans="1:29" ht="14.4">
      <c r="A139" s="58"/>
      <c r="B139" s="69">
        <v>109</v>
      </c>
      <c r="C139" s="43" t="s">
        <v>335</v>
      </c>
      <c r="D139" s="69">
        <v>1.2535928111464101</v>
      </c>
      <c r="E139" s="43">
        <f t="shared" si="5"/>
        <v>0.59670331330976023</v>
      </c>
      <c r="F139" s="71">
        <f t="shared" si="6"/>
        <v>59.670331330976026</v>
      </c>
      <c r="G139" s="84">
        <f t="shared" si="7"/>
        <v>610.42748951588476</v>
      </c>
      <c r="H139" s="43"/>
      <c r="I139" s="8"/>
      <c r="J139" s="8"/>
      <c r="K139" s="8"/>
      <c r="L139" s="8"/>
      <c r="M139" s="8"/>
      <c r="N139" s="8"/>
      <c r="O139" s="8"/>
      <c r="P139" s="8"/>
      <c r="Q139" s="8"/>
      <c r="R139" s="8"/>
      <c r="S139" s="8"/>
      <c r="T139" s="8"/>
      <c r="U139" s="8"/>
      <c r="V139" s="8"/>
      <c r="W139" s="8"/>
      <c r="X139" s="8"/>
      <c r="Y139" s="8"/>
      <c r="Z139" s="8"/>
      <c r="AA139" s="8"/>
      <c r="AB139" s="8"/>
      <c r="AC139" s="8"/>
    </row>
    <row r="140" spans="1:29" ht="14.4">
      <c r="A140" s="58"/>
      <c r="B140" s="69">
        <v>110</v>
      </c>
      <c r="C140" s="43" t="s">
        <v>336</v>
      </c>
      <c r="D140" s="69">
        <v>1.3435675078130001</v>
      </c>
      <c r="E140" s="43">
        <f t="shared" si="5"/>
        <v>0.60391159318784715</v>
      </c>
      <c r="F140" s="71">
        <f t="shared" si="6"/>
        <v>60.391159318784716</v>
      </c>
      <c r="G140" s="84">
        <f t="shared" si="7"/>
        <v>617.80155983116765</v>
      </c>
      <c r="H140" s="43"/>
      <c r="I140" s="8"/>
      <c r="J140" s="8"/>
      <c r="K140" s="8"/>
      <c r="L140" s="8"/>
      <c r="M140" s="8"/>
      <c r="N140" s="8"/>
      <c r="O140" s="8"/>
      <c r="P140" s="8"/>
      <c r="Q140" s="8"/>
      <c r="R140" s="8"/>
      <c r="S140" s="8"/>
      <c r="T140" s="8"/>
      <c r="U140" s="8"/>
      <c r="V140" s="8"/>
      <c r="W140" s="8"/>
      <c r="X140" s="8"/>
      <c r="Y140" s="8"/>
      <c r="Z140" s="8"/>
      <c r="AA140" s="8"/>
      <c r="AB140" s="8"/>
      <c r="AC140" s="8"/>
    </row>
    <row r="141" spans="1:29" ht="14.4">
      <c r="A141" s="58"/>
      <c r="B141" s="69">
        <v>111</v>
      </c>
      <c r="C141" s="43" t="s">
        <v>337</v>
      </c>
      <c r="D141" s="69">
        <v>1.44</v>
      </c>
      <c r="E141" s="43">
        <f t="shared" si="5"/>
        <v>0.61112368882839607</v>
      </c>
      <c r="F141" s="71">
        <f t="shared" si="6"/>
        <v>61.112368882839604</v>
      </c>
      <c r="G141" s="84">
        <f t="shared" si="7"/>
        <v>625.17953367144924</v>
      </c>
      <c r="H141" s="43"/>
      <c r="I141" s="8"/>
      <c r="J141" s="8"/>
      <c r="K141" s="8"/>
      <c r="L141" s="8"/>
      <c r="M141" s="8"/>
      <c r="N141" s="8"/>
      <c r="O141" s="8"/>
      <c r="P141" s="8"/>
      <c r="Q141" s="8"/>
      <c r="R141" s="8"/>
      <c r="S141" s="8"/>
      <c r="T141" s="8"/>
      <c r="U141" s="8"/>
      <c r="V141" s="8"/>
      <c r="W141" s="8"/>
      <c r="X141" s="8"/>
      <c r="Y141" s="8"/>
      <c r="Z141" s="8"/>
      <c r="AA141" s="8"/>
      <c r="AB141" s="8"/>
      <c r="AC141" s="8"/>
    </row>
    <row r="142" spans="1:29" ht="14.4">
      <c r="A142" s="58"/>
      <c r="B142" s="69">
        <v>112</v>
      </c>
      <c r="C142" s="43" t="s">
        <v>338</v>
      </c>
      <c r="D142" s="69">
        <v>1.5433537860522599</v>
      </c>
      <c r="E142" s="43">
        <f t="shared" si="5"/>
        <v>0.61833934834751725</v>
      </c>
      <c r="F142" s="71">
        <f t="shared" si="6"/>
        <v>61.833934834751723</v>
      </c>
      <c r="G142" s="84">
        <f t="shared" si="7"/>
        <v>632.56115335951017</v>
      </c>
      <c r="H142" s="43"/>
      <c r="I142" s="8"/>
      <c r="J142" s="8"/>
      <c r="K142" s="8"/>
      <c r="L142" s="8"/>
      <c r="M142" s="8"/>
      <c r="N142" s="8"/>
      <c r="O142" s="8"/>
      <c r="P142" s="8"/>
      <c r="Q142" s="8"/>
      <c r="R142" s="8"/>
      <c r="S142" s="8"/>
      <c r="T142" s="8"/>
      <c r="U142" s="8"/>
      <c r="V142" s="8"/>
      <c r="W142" s="8"/>
      <c r="X142" s="8"/>
      <c r="Y142" s="8"/>
      <c r="Z142" s="8"/>
      <c r="AA142" s="8"/>
      <c r="AB142" s="8"/>
      <c r="AC142" s="8"/>
    </row>
    <row r="143" spans="1:29" ht="14.4">
      <c r="A143" s="58"/>
      <c r="B143" s="69">
        <v>113</v>
      </c>
      <c r="C143" s="43" t="s">
        <v>339</v>
      </c>
      <c r="D143" s="69">
        <v>1.65412563119573</v>
      </c>
      <c r="E143" s="43">
        <f t="shared" si="5"/>
        <v>0.62555833626193913</v>
      </c>
      <c r="F143" s="71">
        <f t="shared" si="6"/>
        <v>62.555833626193916</v>
      </c>
      <c r="G143" s="84">
        <f t="shared" si="7"/>
        <v>639.94617799596369</v>
      </c>
      <c r="H143" s="43"/>
      <c r="I143" s="8"/>
      <c r="J143" s="8"/>
      <c r="K143" s="8"/>
      <c r="L143" s="8"/>
      <c r="M143" s="8"/>
      <c r="N143" s="8"/>
      <c r="O143" s="8"/>
      <c r="P143" s="8"/>
      <c r="Q143" s="8"/>
      <c r="R143" s="8"/>
      <c r="S143" s="8"/>
      <c r="T143" s="8"/>
      <c r="U143" s="8"/>
      <c r="V143" s="8"/>
      <c r="W143" s="8"/>
      <c r="X143" s="8"/>
      <c r="Y143" s="8"/>
      <c r="Z143" s="8"/>
      <c r="AA143" s="8"/>
      <c r="AB143" s="8"/>
      <c r="AC143" s="8"/>
    </row>
    <row r="144" spans="1:29" ht="14.4">
      <c r="A144" s="58"/>
      <c r="B144" s="69">
        <v>114</v>
      </c>
      <c r="C144" s="43" t="s">
        <v>340</v>
      </c>
      <c r="D144" s="69">
        <v>1.77284795521667</v>
      </c>
      <c r="E144" s="43">
        <f t="shared" si="5"/>
        <v>0.63278043245031768</v>
      </c>
      <c r="F144" s="71">
        <f t="shared" si="6"/>
        <v>63.278043245031768</v>
      </c>
      <c r="G144" s="84">
        <f t="shared" si="7"/>
        <v>647.33438239667498</v>
      </c>
      <c r="H144" s="43"/>
      <c r="I144" s="8"/>
      <c r="J144" s="8"/>
      <c r="K144" s="8"/>
      <c r="L144" s="8"/>
      <c r="M144" s="8"/>
      <c r="N144" s="8"/>
      <c r="O144" s="8"/>
      <c r="P144" s="8"/>
      <c r="Q144" s="8"/>
      <c r="R144" s="8"/>
      <c r="S144" s="8"/>
      <c r="T144" s="8"/>
      <c r="U144" s="8"/>
      <c r="V144" s="8"/>
      <c r="W144" s="8"/>
      <c r="X144" s="8"/>
      <c r="Y144" s="8"/>
      <c r="Z144" s="8"/>
      <c r="AA144" s="8"/>
      <c r="AB144" s="8"/>
      <c r="AC144" s="8"/>
    </row>
    <row r="145" spans="1:29" ht="14.4">
      <c r="A145" s="58"/>
      <c r="B145" s="69">
        <v>115</v>
      </c>
      <c r="C145" s="43" t="s">
        <v>341</v>
      </c>
      <c r="D145" s="69">
        <v>1.90009139151296</v>
      </c>
      <c r="E145" s="43">
        <f t="shared" si="5"/>
        <v>0.64000543117655639</v>
      </c>
      <c r="F145" s="71">
        <f t="shared" si="6"/>
        <v>64.000543117655639</v>
      </c>
      <c r="G145" s="84">
        <f t="shared" si="7"/>
        <v>654.72555609361723</v>
      </c>
      <c r="H145" s="43"/>
      <c r="I145" s="8"/>
      <c r="J145" s="8"/>
      <c r="K145" s="8"/>
      <c r="L145" s="8"/>
      <c r="M145" s="8"/>
      <c r="N145" s="8"/>
      <c r="O145" s="8"/>
      <c r="P145" s="8"/>
      <c r="Q145" s="8"/>
      <c r="R145" s="8"/>
      <c r="S145" s="8"/>
      <c r="T145" s="8"/>
      <c r="U145" s="8"/>
      <c r="V145" s="8"/>
      <c r="W145" s="8"/>
      <c r="X145" s="8"/>
      <c r="Y145" s="8"/>
      <c r="Z145" s="8"/>
      <c r="AA145" s="8"/>
      <c r="AB145" s="8"/>
      <c r="AC145" s="8"/>
    </row>
    <row r="146" spans="1:29" ht="14.4">
      <c r="A146" s="58"/>
      <c r="B146" s="69">
        <v>116</v>
      </c>
      <c r="C146" s="43" t="s">
        <v>342</v>
      </c>
      <c r="D146" s="69">
        <v>2.0364675298172501</v>
      </c>
      <c r="E146" s="43">
        <f t="shared" si="5"/>
        <v>0.64723314017191835</v>
      </c>
      <c r="F146" s="71">
        <f t="shared" si="6"/>
        <v>64.723314017191839</v>
      </c>
      <c r="G146" s="84">
        <f t="shared" si="7"/>
        <v>662.11950239587247</v>
      </c>
      <c r="H146" s="43"/>
      <c r="I146" s="8"/>
      <c r="J146" s="8"/>
      <c r="K146" s="8"/>
      <c r="L146" s="8"/>
      <c r="M146" s="8"/>
      <c r="N146" s="8"/>
      <c r="O146" s="8"/>
      <c r="P146" s="8"/>
      <c r="Q146" s="8"/>
      <c r="R146" s="8"/>
      <c r="S146" s="8"/>
      <c r="T146" s="8"/>
      <c r="U146" s="8"/>
      <c r="V146" s="8"/>
      <c r="W146" s="8"/>
      <c r="X146" s="8"/>
      <c r="Y146" s="8"/>
      <c r="Z146" s="8"/>
      <c r="AA146" s="8"/>
      <c r="AB146" s="8"/>
      <c r="AC146" s="8"/>
    </row>
    <row r="147" spans="1:29" ht="14.4">
      <c r="A147" s="58"/>
      <c r="B147" s="69">
        <v>117</v>
      </c>
      <c r="C147" s="43" t="s">
        <v>343</v>
      </c>
      <c r="D147" s="69">
        <v>2.1826318557749702</v>
      </c>
      <c r="E147" s="43">
        <f t="shared" si="5"/>
        <v>0.65446337977283653</v>
      </c>
      <c r="F147" s="71">
        <f t="shared" si="6"/>
        <v>65.446337977283648</v>
      </c>
      <c r="G147" s="84">
        <f t="shared" si="7"/>
        <v>669.51603750761171</v>
      </c>
      <c r="H147" s="43"/>
      <c r="I147" s="8"/>
      <c r="J147" s="8"/>
      <c r="K147" s="8"/>
      <c r="L147" s="8"/>
      <c r="M147" s="8"/>
      <c r="N147" s="8"/>
      <c r="O147" s="8"/>
      <c r="P147" s="8"/>
      <c r="Q147" s="8"/>
      <c r="R147" s="8"/>
      <c r="S147" s="8"/>
      <c r="T147" s="8"/>
      <c r="U147" s="8"/>
      <c r="V147" s="8"/>
      <c r="W147" s="8"/>
      <c r="X147" s="8"/>
      <c r="Y147" s="8"/>
      <c r="Z147" s="8"/>
      <c r="AA147" s="8"/>
      <c r="AB147" s="8"/>
      <c r="AC147" s="8"/>
    </row>
    <row r="148" spans="1:29" ht="14.4">
      <c r="A148" s="58"/>
      <c r="B148" s="69">
        <v>118</v>
      </c>
      <c r="C148" s="43" t="s">
        <v>344</v>
      </c>
      <c r="D148" s="69">
        <v>2.3392869015059499</v>
      </c>
      <c r="E148" s="43">
        <f t="shared" si="5"/>
        <v>0.66169598211141178</v>
      </c>
      <c r="F148" s="71">
        <f t="shared" si="6"/>
        <v>66.169598211141178</v>
      </c>
      <c r="G148" s="84">
        <f t="shared" si="7"/>
        <v>676.91498969997429</v>
      </c>
      <c r="H148" s="43"/>
      <c r="I148" s="8"/>
      <c r="J148" s="8"/>
      <c r="K148" s="8"/>
      <c r="L148" s="8"/>
      <c r="M148" s="8"/>
      <c r="N148" s="8"/>
      <c r="O148" s="8"/>
      <c r="P148" s="8"/>
      <c r="Q148" s="8"/>
      <c r="R148" s="8"/>
      <c r="S148" s="8"/>
      <c r="T148" s="8"/>
      <c r="U148" s="8"/>
      <c r="V148" s="8"/>
      <c r="W148" s="8"/>
      <c r="X148" s="8"/>
      <c r="Y148" s="8"/>
      <c r="Z148" s="8"/>
      <c r="AA148" s="8"/>
      <c r="AB148" s="8"/>
      <c r="AC148" s="8"/>
    </row>
    <row r="149" spans="1:29" ht="14.4">
      <c r="A149" s="58"/>
      <c r="B149" s="69">
        <v>119</v>
      </c>
      <c r="C149" s="43" t="s">
        <v>345</v>
      </c>
      <c r="D149" s="69">
        <v>2.5071856222928299</v>
      </c>
      <c r="E149" s="43">
        <f t="shared" si="5"/>
        <v>0.66893079035571168</v>
      </c>
      <c r="F149" s="71">
        <f t="shared" si="6"/>
        <v>66.893079035571162</v>
      </c>
      <c r="G149" s="84">
        <f t="shared" si="7"/>
        <v>684.31619853389304</v>
      </c>
      <c r="H149" s="43"/>
      <c r="I149" s="8"/>
      <c r="J149" s="8"/>
      <c r="K149" s="8"/>
      <c r="L149" s="8"/>
      <c r="M149" s="8"/>
      <c r="N149" s="8"/>
      <c r="O149" s="8"/>
      <c r="P149" s="8"/>
      <c r="Q149" s="8"/>
      <c r="R149" s="8"/>
      <c r="S149" s="8"/>
      <c r="T149" s="8"/>
      <c r="U149" s="8"/>
      <c r="V149" s="8"/>
      <c r="W149" s="8"/>
      <c r="X149" s="8"/>
      <c r="Y149" s="8"/>
      <c r="Z149" s="8"/>
      <c r="AA149" s="8"/>
      <c r="AB149" s="8"/>
      <c r="AC149" s="8"/>
    </row>
    <row r="150" spans="1:29" ht="14.4">
      <c r="A150" s="58"/>
      <c r="B150" s="69">
        <v>120</v>
      </c>
      <c r="C150" s="43" t="s">
        <v>346</v>
      </c>
      <c r="D150" s="69">
        <v>2.6871350156260001</v>
      </c>
      <c r="E150" s="43">
        <f t="shared" si="5"/>
        <v>0.67616765799708856</v>
      </c>
      <c r="F150" s="71">
        <f t="shared" si="6"/>
        <v>67.616765799708858</v>
      </c>
      <c r="G150" s="84">
        <f t="shared" si="7"/>
        <v>691.71951413102158</v>
      </c>
      <c r="H150" s="43"/>
      <c r="I150" s="8"/>
      <c r="J150" s="8"/>
      <c r="K150" s="8"/>
      <c r="L150" s="8"/>
      <c r="M150" s="8"/>
      <c r="N150" s="8"/>
      <c r="O150" s="8"/>
      <c r="P150" s="8"/>
      <c r="Q150" s="8"/>
      <c r="R150" s="8"/>
      <c r="S150" s="8"/>
      <c r="T150" s="8"/>
      <c r="U150" s="8"/>
      <c r="V150" s="8"/>
      <c r="W150" s="8"/>
      <c r="X150" s="8"/>
      <c r="Y150" s="8"/>
      <c r="Z150" s="8"/>
      <c r="AA150" s="8"/>
      <c r="AB150" s="8"/>
      <c r="AC150" s="8"/>
    </row>
    <row r="151" spans="1:29" ht="14.4">
      <c r="A151" s="58"/>
      <c r="B151" s="69">
        <v>121</v>
      </c>
      <c r="C151" s="43" t="s">
        <v>347</v>
      </c>
      <c r="D151" s="69">
        <v>2.88</v>
      </c>
      <c r="E151" s="43">
        <f t="shared" si="5"/>
        <v>0.6834064481818608</v>
      </c>
      <c r="F151" s="71">
        <f t="shared" si="6"/>
        <v>68.340644818186078</v>
      </c>
      <c r="G151" s="84">
        <f t="shared" si="7"/>
        <v>699.12479649004365</v>
      </c>
      <c r="H151" s="43"/>
      <c r="I151" s="8"/>
      <c r="J151" s="8"/>
      <c r="K151" s="8"/>
      <c r="L151" s="8"/>
      <c r="M151" s="8"/>
      <c r="N151" s="8"/>
      <c r="O151" s="8"/>
      <c r="P151" s="8"/>
      <c r="Q151" s="8"/>
      <c r="R151" s="8"/>
      <c r="S151" s="8"/>
      <c r="T151" s="8"/>
      <c r="U151" s="8"/>
      <c r="V151" s="8"/>
      <c r="W151" s="8"/>
      <c r="X151" s="8"/>
      <c r="Y151" s="8"/>
      <c r="Z151" s="8"/>
      <c r="AA151" s="8"/>
      <c r="AB151" s="8"/>
      <c r="AC151" s="8"/>
    </row>
    <row r="152" spans="1:29" ht="14.4">
      <c r="A152" s="58"/>
      <c r="B152" s="69">
        <v>122</v>
      </c>
      <c r="C152" s="43" t="s">
        <v>348</v>
      </c>
      <c r="D152" s="69">
        <v>3.0867075721045198</v>
      </c>
      <c r="E152" s="43">
        <f t="shared" si="5"/>
        <v>0.69064703308480879</v>
      </c>
      <c r="F152" s="71">
        <f t="shared" si="6"/>
        <v>69.064703308480873</v>
      </c>
      <c r="G152" s="84">
        <f t="shared" si="7"/>
        <v>706.53191484575939</v>
      </c>
      <c r="H152" s="43"/>
      <c r="I152" s="8"/>
      <c r="J152" s="8"/>
      <c r="K152" s="8"/>
      <c r="L152" s="8"/>
      <c r="M152" s="8"/>
      <c r="N152" s="8"/>
      <c r="O152" s="8"/>
      <c r="P152" s="8"/>
      <c r="Q152" s="8"/>
      <c r="R152" s="8"/>
      <c r="S152" s="8"/>
      <c r="T152" s="8"/>
      <c r="U152" s="8"/>
      <c r="V152" s="8"/>
      <c r="W152" s="8"/>
      <c r="X152" s="8"/>
      <c r="Y152" s="8"/>
      <c r="Z152" s="8"/>
      <c r="AA152" s="8"/>
      <c r="AB152" s="8"/>
      <c r="AC152" s="8"/>
    </row>
    <row r="153" spans="1:29" ht="14.4">
      <c r="A153" s="58"/>
      <c r="B153" s="69">
        <v>123</v>
      </c>
      <c r="C153" s="43" t="s">
        <v>349</v>
      </c>
      <c r="D153" s="69">
        <v>3.3082512623914599</v>
      </c>
      <c r="E153" s="43">
        <f t="shared" si="5"/>
        <v>0.69788929332206395</v>
      </c>
      <c r="F153" s="71">
        <f t="shared" si="6"/>
        <v>69.788929332206393</v>
      </c>
      <c r="G153" s="84">
        <f t="shared" si="7"/>
        <v>713.94074706847141</v>
      </c>
      <c r="H153" s="43"/>
      <c r="I153" s="8"/>
      <c r="J153" s="8"/>
      <c r="K153" s="8"/>
      <c r="L153" s="8"/>
      <c r="M153" s="8"/>
      <c r="N153" s="8"/>
      <c r="O153" s="8"/>
      <c r="P153" s="8"/>
      <c r="Q153" s="8"/>
      <c r="R153" s="8"/>
      <c r="S153" s="8"/>
      <c r="T153" s="8"/>
      <c r="U153" s="8"/>
      <c r="V153" s="8"/>
      <c r="W153" s="8"/>
      <c r="X153" s="8"/>
      <c r="Y153" s="8"/>
      <c r="Z153" s="8"/>
      <c r="AA153" s="8"/>
      <c r="AB153" s="8"/>
      <c r="AC153" s="8"/>
    </row>
    <row r="154" spans="1:29" ht="14.4">
      <c r="A154" s="58"/>
      <c r="B154" s="69">
        <v>124</v>
      </c>
      <c r="C154" s="43" t="s">
        <v>350</v>
      </c>
      <c r="D154" s="69">
        <v>3.5456959104333499</v>
      </c>
      <c r="E154" s="43">
        <f t="shared" si="5"/>
        <v>0.70513311740107021</v>
      </c>
      <c r="F154" s="71">
        <f t="shared" si="6"/>
        <v>70.513311740107014</v>
      </c>
      <c r="G154" s="84">
        <f t="shared" si="7"/>
        <v>721.35117910129486</v>
      </c>
      <c r="H154" s="43"/>
      <c r="I154" s="8"/>
      <c r="J154" s="8"/>
      <c r="K154" s="8"/>
      <c r="L154" s="8"/>
      <c r="M154" s="8"/>
      <c r="N154" s="8"/>
      <c r="O154" s="8"/>
      <c r="P154" s="8"/>
      <c r="Q154" s="8"/>
      <c r="R154" s="8"/>
      <c r="S154" s="8"/>
      <c r="T154" s="8"/>
      <c r="U154" s="8"/>
      <c r="V154" s="8"/>
      <c r="W154" s="8"/>
      <c r="X154" s="8"/>
      <c r="Y154" s="8"/>
      <c r="Z154" s="8"/>
      <c r="AA154" s="8"/>
      <c r="AB154" s="8"/>
      <c r="AC154" s="8"/>
    </row>
    <row r="155" spans="1:29" ht="14.4">
      <c r="A155" s="58"/>
      <c r="B155" s="69">
        <v>125</v>
      </c>
      <c r="C155" s="43" t="s">
        <v>351</v>
      </c>
      <c r="D155" s="69">
        <v>3.8001827830259298</v>
      </c>
      <c r="E155" s="43">
        <f t="shared" si="5"/>
        <v>0.7123784012054325</v>
      </c>
      <c r="F155" s="71">
        <f t="shared" si="6"/>
        <v>71.237840120543254</v>
      </c>
      <c r="G155" s="84">
        <f t="shared" si="7"/>
        <v>728.76310443315742</v>
      </c>
      <c r="H155" s="43"/>
      <c r="I155" s="8"/>
      <c r="J155" s="8"/>
      <c r="K155" s="8"/>
      <c r="L155" s="8"/>
      <c r="M155" s="8"/>
      <c r="N155" s="8"/>
      <c r="O155" s="8"/>
      <c r="P155" s="8"/>
      <c r="Q155" s="8"/>
      <c r="R155" s="8"/>
      <c r="S155" s="8"/>
      <c r="T155" s="8"/>
      <c r="U155" s="8"/>
      <c r="V155" s="8"/>
      <c r="W155" s="8"/>
      <c r="X155" s="8"/>
      <c r="Y155" s="8"/>
      <c r="Z155" s="8"/>
      <c r="AA155" s="8"/>
      <c r="AB155" s="8"/>
      <c r="AC155" s="8"/>
    </row>
    <row r="156" spans="1:29" ht="14.4">
      <c r="A156" s="58"/>
      <c r="B156" s="69">
        <v>126</v>
      </c>
      <c r="C156" s="43" t="s">
        <v>352</v>
      </c>
      <c r="D156" s="69">
        <v>4.07293505963451</v>
      </c>
      <c r="E156" s="43">
        <f t="shared" si="5"/>
        <v>0.71962504751255207</v>
      </c>
      <c r="F156" s="71">
        <f t="shared" si="6"/>
        <v>71.96250475125521</v>
      </c>
      <c r="G156" s="84">
        <f t="shared" si="7"/>
        <v>736.1764236053408</v>
      </c>
      <c r="H156" s="43"/>
      <c r="I156" s="8"/>
      <c r="J156" s="8"/>
      <c r="K156" s="8"/>
      <c r="L156" s="8"/>
      <c r="M156" s="8"/>
      <c r="N156" s="8"/>
      <c r="O156" s="8"/>
      <c r="P156" s="8"/>
      <c r="Q156" s="8"/>
      <c r="R156" s="8"/>
      <c r="S156" s="8"/>
      <c r="T156" s="8"/>
      <c r="U156" s="8"/>
      <c r="V156" s="8"/>
      <c r="W156" s="8"/>
      <c r="X156" s="8"/>
      <c r="Y156" s="8"/>
      <c r="Z156" s="8"/>
      <c r="AA156" s="8"/>
      <c r="AB156" s="8"/>
      <c r="AC156" s="8"/>
    </row>
    <row r="157" spans="1:29" ht="14.4">
      <c r="A157" s="58"/>
      <c r="B157" s="69">
        <v>127</v>
      </c>
      <c r="C157" s="43" t="s">
        <v>353</v>
      </c>
      <c r="D157" s="69">
        <v>4.3652637115499404</v>
      </c>
      <c r="E157" s="43">
        <f t="shared" si="5"/>
        <v>0.72687296554208158</v>
      </c>
      <c r="F157" s="71">
        <f t="shared" si="6"/>
        <v>72.68729655420816</v>
      </c>
      <c r="G157" s="84">
        <f t="shared" si="7"/>
        <v>743.5910437495495</v>
      </c>
      <c r="H157" s="43"/>
      <c r="I157" s="8"/>
      <c r="J157" s="8"/>
      <c r="K157" s="8"/>
      <c r="L157" s="8"/>
      <c r="M157" s="8"/>
      <c r="N157" s="8"/>
      <c r="O157" s="8"/>
      <c r="P157" s="8"/>
      <c r="Q157" s="8"/>
      <c r="R157" s="8"/>
      <c r="S157" s="8"/>
      <c r="T157" s="8"/>
      <c r="U157" s="8"/>
      <c r="V157" s="8"/>
      <c r="W157" s="8"/>
      <c r="X157" s="8"/>
      <c r="Y157" s="8"/>
      <c r="Z157" s="8"/>
      <c r="AA157" s="8"/>
      <c r="AB157" s="8"/>
      <c r="AC157" s="8"/>
    </row>
    <row r="158" spans="1:29" ht="14.4">
      <c r="A158" s="58"/>
      <c r="B158" s="69">
        <v>128</v>
      </c>
      <c r="C158" s="43" t="s">
        <v>354</v>
      </c>
      <c r="D158" s="69">
        <v>4.6785738030119104</v>
      </c>
      <c r="E158" s="43">
        <f t="shared" si="5"/>
        <v>0.73412207053331868</v>
      </c>
      <c r="F158" s="71">
        <f t="shared" si="6"/>
        <v>73.412207053331869</v>
      </c>
      <c r="G158" s="84">
        <f t="shared" si="7"/>
        <v>751.00687815558501</v>
      </c>
      <c r="H158" s="43"/>
      <c r="I158" s="8"/>
      <c r="J158" s="8"/>
      <c r="K158" s="8"/>
      <c r="L158" s="8"/>
      <c r="M158" s="8"/>
      <c r="N158" s="8"/>
      <c r="O158" s="8"/>
      <c r="P158" s="8"/>
      <c r="Q158" s="8"/>
      <c r="R158" s="8"/>
      <c r="S158" s="8"/>
      <c r="T158" s="8"/>
      <c r="U158" s="8"/>
      <c r="V158" s="8"/>
      <c r="W158" s="8"/>
      <c r="X158" s="8"/>
      <c r="Y158" s="8"/>
      <c r="Z158" s="8"/>
      <c r="AA158" s="8"/>
      <c r="AB158" s="8"/>
      <c r="AC158" s="8"/>
    </row>
    <row r="159" spans="1:29" ht="14.4">
      <c r="A159" s="58"/>
      <c r="B159" s="69">
        <v>129</v>
      </c>
      <c r="C159" s="43" t="s">
        <v>355</v>
      </c>
      <c r="D159" s="69">
        <v>5.0143712445856696</v>
      </c>
      <c r="E159" s="43">
        <f t="shared" si="5"/>
        <v>0.74137228334976935</v>
      </c>
      <c r="F159" s="71">
        <f t="shared" si="6"/>
        <v>74.137228334976939</v>
      </c>
      <c r="G159" s="84">
        <f t="shared" si="7"/>
        <v>758.42384586681408</v>
      </c>
      <c r="H159" s="43"/>
      <c r="I159" s="8"/>
      <c r="J159" s="8"/>
      <c r="K159" s="8"/>
      <c r="L159" s="8"/>
      <c r="M159" s="8"/>
      <c r="N159" s="8"/>
      <c r="O159" s="8"/>
      <c r="P159" s="8"/>
      <c r="Q159" s="8"/>
      <c r="R159" s="8"/>
      <c r="S159" s="8"/>
      <c r="T159" s="8"/>
      <c r="U159" s="8"/>
      <c r="V159" s="8"/>
      <c r="W159" s="8"/>
      <c r="X159" s="8"/>
      <c r="Y159" s="8"/>
      <c r="Z159" s="8"/>
      <c r="AA159" s="8"/>
      <c r="AB159" s="8"/>
      <c r="AC159" s="8"/>
    </row>
    <row r="160" spans="1:29" ht="14.4">
      <c r="A160" s="58"/>
      <c r="B160" s="69">
        <v>130</v>
      </c>
      <c r="C160" s="43" t="s">
        <v>356</v>
      </c>
      <c r="D160" s="69">
        <v>5.37427003125201</v>
      </c>
      <c r="E160" s="43">
        <f t="shared" si="5"/>
        <v>0.74862353010920613</v>
      </c>
      <c r="F160" s="71">
        <f t="shared" si="6"/>
        <v>74.862353010920614</v>
      </c>
      <c r="G160" s="84">
        <f t="shared" si="7"/>
        <v>765.8418713017179</v>
      </c>
      <c r="H160" s="43"/>
      <c r="I160" s="8"/>
      <c r="J160" s="8"/>
      <c r="K160" s="8"/>
      <c r="L160" s="8"/>
      <c r="M160" s="8"/>
      <c r="N160" s="8"/>
      <c r="O160" s="8"/>
      <c r="P160" s="8"/>
      <c r="Q160" s="8"/>
      <c r="R160" s="8"/>
      <c r="S160" s="8"/>
      <c r="T160" s="8"/>
      <c r="U160" s="8"/>
      <c r="V160" s="8"/>
      <c r="W160" s="8"/>
      <c r="X160" s="8"/>
      <c r="Y160" s="8"/>
      <c r="Z160" s="8"/>
      <c r="AA160" s="8"/>
      <c r="AB160" s="8"/>
      <c r="AC160" s="8"/>
    </row>
    <row r="161" spans="1:29" ht="14.4">
      <c r="A161" s="58"/>
      <c r="B161" s="69">
        <v>131</v>
      </c>
      <c r="C161" s="43" t="s">
        <v>357</v>
      </c>
      <c r="D161" s="69">
        <v>5.76</v>
      </c>
      <c r="E161" s="43">
        <f t="shared" si="5"/>
        <v>0.75587574183763873</v>
      </c>
      <c r="F161" s="71">
        <f t="shared" si="6"/>
        <v>75.587574183763877</v>
      </c>
      <c r="G161" s="84">
        <f t="shared" si="7"/>
        <v>773.26088389990446</v>
      </c>
      <c r="H161" s="43"/>
      <c r="I161" s="8"/>
      <c r="J161" s="8"/>
      <c r="K161" s="8"/>
      <c r="L161" s="8"/>
      <c r="M161" s="8"/>
      <c r="N161" s="8"/>
      <c r="O161" s="8"/>
      <c r="P161" s="8"/>
      <c r="Q161" s="8"/>
      <c r="R161" s="8"/>
      <c r="S161" s="8"/>
      <c r="T161" s="8"/>
      <c r="U161" s="8"/>
      <c r="V161" s="8"/>
      <c r="W161" s="8"/>
      <c r="X161" s="8"/>
      <c r="Y161" s="8"/>
      <c r="Z161" s="8"/>
      <c r="AA161" s="8"/>
      <c r="AB161" s="8"/>
      <c r="AC161" s="8"/>
    </row>
    <row r="162" spans="1:29" ht="14.4">
      <c r="A162" s="58"/>
      <c r="B162" s="69">
        <v>132</v>
      </c>
      <c r="C162" s="43" t="s">
        <v>358</v>
      </c>
      <c r="D162" s="69">
        <v>6.1734151442090397</v>
      </c>
      <c r="E162" s="43">
        <f t="shared" si="5"/>
        <v>0.7631288541457073</v>
      </c>
      <c r="F162" s="71">
        <f t="shared" si="6"/>
        <v>76.312885414570729</v>
      </c>
      <c r="G162" s="84">
        <f t="shared" si="7"/>
        <v>780.68081779105853</v>
      </c>
      <c r="H162" s="43"/>
      <c r="I162" s="8"/>
      <c r="J162" s="8"/>
      <c r="K162" s="8"/>
      <c r="L162" s="8"/>
      <c r="M162" s="8"/>
      <c r="N162" s="8"/>
      <c r="O162" s="8"/>
      <c r="P162" s="8"/>
      <c r="Q162" s="8"/>
      <c r="R162" s="8"/>
      <c r="S162" s="8"/>
      <c r="T162" s="8"/>
      <c r="U162" s="8"/>
      <c r="V162" s="8"/>
      <c r="W162" s="8"/>
      <c r="X162" s="8"/>
      <c r="Y162" s="8"/>
      <c r="Z162" s="8"/>
      <c r="AA162" s="8"/>
      <c r="AB162" s="8"/>
      <c r="AC162" s="8"/>
    </row>
    <row r="163" spans="1:29" ht="14.4">
      <c r="A163" s="58"/>
      <c r="B163" s="69">
        <v>133</v>
      </c>
      <c r="C163" s="43" t="s">
        <v>359</v>
      </c>
      <c r="D163" s="69">
        <v>6.6165025247829199</v>
      </c>
      <c r="E163" s="43">
        <f t="shared" si="5"/>
        <v>0.77038280692609429</v>
      </c>
      <c r="F163" s="71">
        <f t="shared" si="6"/>
        <v>77.038280692609433</v>
      </c>
      <c r="G163" s="84">
        <f t="shared" si="7"/>
        <v>788.10161148539441</v>
      </c>
      <c r="H163" s="43"/>
      <c r="I163" s="8"/>
      <c r="J163" s="8"/>
      <c r="K163" s="8"/>
      <c r="L163" s="8"/>
      <c r="M163" s="8"/>
      <c r="N163" s="8"/>
      <c r="O163" s="8"/>
      <c r="P163" s="8"/>
      <c r="Q163" s="8"/>
      <c r="R163" s="8"/>
      <c r="S163" s="8"/>
      <c r="T163" s="8"/>
      <c r="U163" s="8"/>
      <c r="V163" s="8"/>
      <c r="W163" s="8"/>
      <c r="X163" s="8"/>
      <c r="Y163" s="8"/>
      <c r="Z163" s="8"/>
      <c r="AA163" s="8"/>
      <c r="AB163" s="8"/>
      <c r="AC163" s="8"/>
    </row>
    <row r="164" spans="1:29" ht="14.4">
      <c r="A164" s="58"/>
      <c r="B164" s="69">
        <v>134</v>
      </c>
      <c r="C164" s="43" t="s">
        <v>360</v>
      </c>
      <c r="D164" s="69">
        <v>7.0913918208667104</v>
      </c>
      <c r="E164" s="43">
        <f t="shared" si="5"/>
        <v>0.77763754407062535</v>
      </c>
      <c r="F164" s="71">
        <f t="shared" si="6"/>
        <v>77.763754407062535</v>
      </c>
      <c r="G164" s="84">
        <f t="shared" si="7"/>
        <v>795.52320758424969</v>
      </c>
      <c r="H164" s="43"/>
      <c r="I164" s="8"/>
      <c r="J164" s="8"/>
      <c r="K164" s="8"/>
      <c r="L164" s="8"/>
      <c r="M164" s="8"/>
      <c r="N164" s="8"/>
      <c r="O164" s="8"/>
      <c r="P164" s="8"/>
      <c r="Q164" s="8"/>
      <c r="R164" s="8"/>
      <c r="S164" s="8"/>
      <c r="T164" s="8"/>
      <c r="U164" s="8"/>
      <c r="V164" s="8"/>
      <c r="W164" s="8"/>
      <c r="X164" s="8"/>
      <c r="Y164" s="8"/>
      <c r="Z164" s="8"/>
      <c r="AA164" s="8"/>
      <c r="AB164" s="8"/>
      <c r="AC164" s="8"/>
    </row>
    <row r="165" spans="1:29" ht="14.4">
      <c r="A165" s="58"/>
      <c r="B165" s="69">
        <v>135</v>
      </c>
      <c r="C165" s="43" t="s">
        <v>361</v>
      </c>
      <c r="D165" s="69">
        <v>7.6003655660518703</v>
      </c>
      <c r="E165" s="43">
        <f t="shared" si="5"/>
        <v>0.78489301320582405</v>
      </c>
      <c r="F165" s="71">
        <f t="shared" si="6"/>
        <v>78.489301320582399</v>
      </c>
      <c r="G165" s="84">
        <f t="shared" si="7"/>
        <v>802.94555250955796</v>
      </c>
      <c r="H165" s="43"/>
      <c r="I165" s="8"/>
      <c r="J165" s="8"/>
      <c r="K165" s="8"/>
      <c r="L165" s="8"/>
      <c r="M165" s="8"/>
      <c r="N165" s="8"/>
      <c r="O165" s="8"/>
      <c r="P165" s="8"/>
      <c r="Q165" s="8"/>
      <c r="R165" s="8"/>
      <c r="S165" s="8"/>
      <c r="T165" s="8"/>
      <c r="U165" s="8"/>
      <c r="V165" s="8"/>
      <c r="W165" s="8"/>
      <c r="X165" s="8"/>
      <c r="Y165" s="8"/>
      <c r="Z165" s="8"/>
      <c r="AA165" s="8"/>
      <c r="AB165" s="8"/>
      <c r="AC165" s="8"/>
    </row>
    <row r="166" spans="1:29" ht="14.4">
      <c r="A166" s="58"/>
      <c r="B166" s="69">
        <v>136</v>
      </c>
      <c r="C166" s="43" t="s">
        <v>362</v>
      </c>
      <c r="D166" s="69">
        <v>8.1458701192690199</v>
      </c>
      <c r="E166" s="43">
        <f t="shared" si="5"/>
        <v>0.79214916544573721</v>
      </c>
      <c r="F166" s="71">
        <f t="shared" si="6"/>
        <v>79.214916544573725</v>
      </c>
      <c r="G166" s="84">
        <f t="shared" si="7"/>
        <v>810.36859625098919</v>
      </c>
      <c r="H166" s="43"/>
      <c r="I166" s="8"/>
      <c r="J166" s="8"/>
      <c r="K166" s="8"/>
      <c r="L166" s="8"/>
      <c r="M166" s="8"/>
      <c r="N166" s="8"/>
      <c r="O166" s="8"/>
      <c r="P166" s="8"/>
      <c r="Q166" s="8"/>
      <c r="R166" s="8"/>
      <c r="S166" s="8"/>
      <c r="T166" s="8"/>
      <c r="U166" s="8"/>
      <c r="V166" s="8"/>
      <c r="W166" s="8"/>
      <c r="X166" s="8"/>
      <c r="Y166" s="8"/>
      <c r="Z166" s="8"/>
      <c r="AA166" s="8"/>
      <c r="AB166" s="8"/>
      <c r="AC166" s="8"/>
    </row>
    <row r="167" spans="1:29" ht="14.4">
      <c r="A167" s="58"/>
      <c r="B167" s="69">
        <v>137</v>
      </c>
      <c r="C167" s="43" t="s">
        <v>363</v>
      </c>
      <c r="D167" s="69">
        <v>8.7305274230998897</v>
      </c>
      <c r="E167" s="43">
        <f t="shared" si="5"/>
        <v>0.79940595516093904</v>
      </c>
      <c r="F167" s="71">
        <f t="shared" si="6"/>
        <v>79.940595516093907</v>
      </c>
      <c r="G167" s="84">
        <f t="shared" si="7"/>
        <v>817.7922921296406</v>
      </c>
      <c r="H167" s="43"/>
      <c r="I167" s="8"/>
      <c r="J167" s="8"/>
      <c r="K167" s="8"/>
      <c r="L167" s="8"/>
      <c r="M167" s="8"/>
      <c r="N167" s="8"/>
      <c r="O167" s="8"/>
      <c r="P167" s="8"/>
      <c r="Q167" s="8"/>
      <c r="R167" s="8"/>
      <c r="S167" s="8"/>
      <c r="T167" s="8"/>
      <c r="U167" s="8"/>
      <c r="V167" s="8"/>
      <c r="W167" s="8"/>
      <c r="X167" s="8"/>
      <c r="Y167" s="8"/>
      <c r="Z167" s="8"/>
      <c r="AA167" s="8"/>
      <c r="AB167" s="8"/>
      <c r="AC167" s="8"/>
    </row>
    <row r="168" spans="1:29" ht="14.4">
      <c r="A168" s="58"/>
      <c r="B168" s="69">
        <v>138</v>
      </c>
      <c r="C168" s="43" t="s">
        <v>364</v>
      </c>
      <c r="D168" s="69">
        <v>9.3571476060238297</v>
      </c>
      <c r="E168" s="43">
        <f t="shared" si="5"/>
        <v>0.80666333976267302</v>
      </c>
      <c r="F168" s="71">
        <f t="shared" si="6"/>
        <v>80.666333976267296</v>
      </c>
      <c r="G168" s="84">
        <f t="shared" si="7"/>
        <v>825.21659657721455</v>
      </c>
      <c r="H168" s="43"/>
      <c r="I168" s="8"/>
      <c r="J168" s="8"/>
      <c r="K168" s="8"/>
      <c r="L168" s="8"/>
      <c r="M168" s="8"/>
      <c r="N168" s="8"/>
      <c r="O168" s="8"/>
      <c r="P168" s="8"/>
      <c r="Q168" s="8"/>
      <c r="R168" s="8"/>
      <c r="S168" s="8"/>
      <c r="T168" s="8"/>
      <c r="U168" s="8"/>
      <c r="V168" s="8"/>
      <c r="W168" s="8"/>
      <c r="X168" s="8"/>
      <c r="Y168" s="8"/>
      <c r="Z168" s="8"/>
      <c r="AA168" s="8"/>
      <c r="AB168" s="8"/>
      <c r="AC168" s="8"/>
    </row>
    <row r="169" spans="1:29" ht="14.4">
      <c r="A169" s="58"/>
      <c r="B169" s="69">
        <v>139</v>
      </c>
      <c r="C169" s="43" t="s">
        <v>365</v>
      </c>
      <c r="D169" s="69">
        <v>10.0287424891713</v>
      </c>
      <c r="E169" s="43">
        <f t="shared" si="5"/>
        <v>0.81392127950116411</v>
      </c>
      <c r="F169" s="71">
        <f t="shared" si="6"/>
        <v>81.392127950116418</v>
      </c>
      <c r="G169" s="84">
        <f t="shared" si="7"/>
        <v>832.64146892969086</v>
      </c>
      <c r="H169" s="43"/>
      <c r="I169" s="8"/>
      <c r="J169" s="8"/>
      <c r="K169" s="8"/>
      <c r="L169" s="8"/>
      <c r="M169" s="8"/>
      <c r="N169" s="8"/>
      <c r="O169" s="8"/>
      <c r="P169" s="8"/>
      <c r="Q169" s="8"/>
      <c r="R169" s="8"/>
      <c r="S169" s="8"/>
      <c r="T169" s="8"/>
      <c r="U169" s="8"/>
      <c r="V169" s="8"/>
      <c r="W169" s="8"/>
      <c r="X169" s="8"/>
      <c r="Y169" s="8"/>
      <c r="Z169" s="8"/>
      <c r="AA169" s="8"/>
      <c r="AB169" s="8"/>
      <c r="AC169" s="8"/>
    </row>
    <row r="170" spans="1:29" ht="14.4">
      <c r="A170" s="58"/>
      <c r="B170" s="69">
        <v>140</v>
      </c>
      <c r="C170" s="43" t="s">
        <v>366</v>
      </c>
      <c r="D170" s="69">
        <v>10.748540062504</v>
      </c>
      <c r="E170" s="43">
        <f t="shared" si="5"/>
        <v>0.82117973727718885</v>
      </c>
      <c r="F170" s="71">
        <f t="shared" si="6"/>
        <v>82.117973727718891</v>
      </c>
      <c r="G170" s="84">
        <f t="shared" si="7"/>
        <v>840.06687123456425</v>
      </c>
      <c r="H170" s="43"/>
      <c r="I170" s="8"/>
      <c r="J170" s="8"/>
      <c r="K170" s="8"/>
      <c r="L170" s="8"/>
      <c r="M170" s="8"/>
      <c r="N170" s="8"/>
      <c r="O170" s="8"/>
      <c r="P170" s="8"/>
      <c r="Q170" s="8"/>
      <c r="R170" s="8"/>
      <c r="S170" s="8"/>
      <c r="T170" s="8"/>
      <c r="U170" s="8"/>
      <c r="V170" s="8"/>
      <c r="W170" s="8"/>
      <c r="X170" s="8"/>
      <c r="Y170" s="8"/>
      <c r="Z170" s="8"/>
      <c r="AA170" s="8"/>
      <c r="AB170" s="8"/>
      <c r="AC170" s="8"/>
    </row>
    <row r="171" spans="1:29" ht="14.4">
      <c r="A171" s="58"/>
      <c r="B171" s="69">
        <v>141</v>
      </c>
      <c r="C171" s="43" t="s">
        <v>367</v>
      </c>
      <c r="D171" s="69">
        <v>11.52</v>
      </c>
      <c r="E171" s="43">
        <f t="shared" si="5"/>
        <v>0.82843867846604125</v>
      </c>
      <c r="F171" s="71">
        <f t="shared" si="6"/>
        <v>82.843867846604127</v>
      </c>
      <c r="G171" s="84">
        <f t="shared" si="7"/>
        <v>847.49276807076023</v>
      </c>
      <c r="H171" s="43"/>
      <c r="I171" s="8"/>
      <c r="J171" s="8"/>
      <c r="K171" s="8"/>
      <c r="L171" s="8"/>
      <c r="M171" s="8"/>
      <c r="N171" s="8"/>
      <c r="O171" s="8"/>
      <c r="P171" s="8"/>
      <c r="Q171" s="8"/>
      <c r="R171" s="8"/>
      <c r="S171" s="8"/>
      <c r="T171" s="8"/>
      <c r="U171" s="8"/>
      <c r="V171" s="8"/>
      <c r="W171" s="8"/>
      <c r="X171" s="8"/>
      <c r="Y171" s="8"/>
      <c r="Z171" s="8"/>
      <c r="AA171" s="8"/>
      <c r="AB171" s="8"/>
      <c r="AC171" s="8"/>
    </row>
    <row r="172" spans="1:29" ht="14.4">
      <c r="A172" s="58"/>
      <c r="B172" s="69">
        <v>142</v>
      </c>
      <c r="C172" s="43" t="s">
        <v>368</v>
      </c>
      <c r="D172" s="69">
        <v>12.346830288417999</v>
      </c>
      <c r="E172" s="43">
        <f t="shared" si="5"/>
        <v>0.83569807075310321</v>
      </c>
      <c r="F172" s="71">
        <f t="shared" si="6"/>
        <v>83.569807075310322</v>
      </c>
      <c r="G172" s="84">
        <f t="shared" si="7"/>
        <v>854.91912638042459</v>
      </c>
      <c r="H172" s="43"/>
      <c r="I172" s="8"/>
      <c r="J172" s="8"/>
      <c r="K172" s="8"/>
      <c r="L172" s="8"/>
      <c r="M172" s="8"/>
      <c r="N172" s="8"/>
      <c r="O172" s="8"/>
      <c r="P172" s="8"/>
      <c r="Q172" s="8"/>
      <c r="R172" s="8"/>
      <c r="S172" s="8"/>
      <c r="T172" s="8"/>
      <c r="U172" s="8"/>
      <c r="V172" s="8"/>
      <c r="W172" s="8"/>
      <c r="X172" s="8"/>
      <c r="Y172" s="8"/>
      <c r="Z172" s="8"/>
      <c r="AA172" s="8"/>
      <c r="AB172" s="8"/>
      <c r="AC172" s="8"/>
    </row>
    <row r="173" spans="1:29" ht="14.4">
      <c r="A173" s="58"/>
      <c r="B173" s="69">
        <v>143</v>
      </c>
      <c r="C173" s="43" t="s">
        <v>369</v>
      </c>
      <c r="D173" s="69">
        <v>13.233005049565801</v>
      </c>
      <c r="E173" s="43">
        <f t="shared" si="5"/>
        <v>0.84295788398026206</v>
      </c>
      <c r="F173" s="71">
        <f t="shared" si="6"/>
        <v>84.295788398026204</v>
      </c>
      <c r="G173" s="84">
        <f t="shared" si="7"/>
        <v>862.34591531180808</v>
      </c>
      <c r="H173" s="43"/>
      <c r="I173" s="8"/>
      <c r="J173" s="8"/>
      <c r="K173" s="8"/>
      <c r="L173" s="8"/>
      <c r="M173" s="8"/>
      <c r="N173" s="8"/>
      <c r="O173" s="8"/>
      <c r="P173" s="8"/>
      <c r="Q173" s="8"/>
      <c r="R173" s="8"/>
      <c r="S173" s="8"/>
      <c r="T173" s="8"/>
      <c r="U173" s="8"/>
      <c r="V173" s="8"/>
      <c r="W173" s="8"/>
      <c r="X173" s="8"/>
      <c r="Y173" s="8"/>
      <c r="Z173" s="8"/>
      <c r="AA173" s="8"/>
      <c r="AB173" s="8"/>
      <c r="AC173" s="8"/>
    </row>
    <row r="174" spans="1:29" ht="14.4">
      <c r="A174" s="58"/>
      <c r="B174" s="69">
        <v>144</v>
      </c>
      <c r="C174" s="43" t="s">
        <v>370</v>
      </c>
      <c r="D174" s="69">
        <v>14.182783641733399</v>
      </c>
      <c r="E174" s="43">
        <f t="shared" si="5"/>
        <v>0.85021809000246018</v>
      </c>
      <c r="F174" s="71">
        <f t="shared" si="6"/>
        <v>85.021809000246023</v>
      </c>
      <c r="G174" s="84">
        <f t="shared" si="7"/>
        <v>869.77310607251673</v>
      </c>
      <c r="H174" s="43"/>
      <c r="I174" s="8"/>
      <c r="J174" s="8"/>
      <c r="K174" s="8"/>
      <c r="L174" s="8"/>
      <c r="M174" s="8"/>
      <c r="N174" s="8"/>
      <c r="O174" s="8"/>
      <c r="P174" s="8"/>
      <c r="Q174" s="8"/>
      <c r="R174" s="8"/>
      <c r="S174" s="8"/>
      <c r="T174" s="8"/>
      <c r="U174" s="8"/>
      <c r="V174" s="8"/>
      <c r="W174" s="8"/>
      <c r="X174" s="8"/>
      <c r="Y174" s="8"/>
      <c r="Z174" s="8"/>
      <c r="AA174" s="8"/>
      <c r="AB174" s="8"/>
      <c r="AC174" s="8"/>
    </row>
    <row r="175" spans="1:29" ht="14.4">
      <c r="A175" s="58"/>
      <c r="B175" s="69">
        <v>145</v>
      </c>
      <c r="C175" s="43" t="s">
        <v>371</v>
      </c>
      <c r="D175" s="69">
        <v>15.2007311321037</v>
      </c>
      <c r="E175" s="43">
        <f t="shared" si="5"/>
        <v>0.85747866255373639</v>
      </c>
      <c r="F175" s="71">
        <f t="shared" si="6"/>
        <v>85.747866255373637</v>
      </c>
      <c r="G175" s="84">
        <f t="shared" si="7"/>
        <v>877.20067179247235</v>
      </c>
      <c r="H175" s="43"/>
      <c r="I175" s="8"/>
      <c r="J175" s="8"/>
      <c r="K175" s="8"/>
      <c r="L175" s="8"/>
      <c r="M175" s="8"/>
      <c r="N175" s="8"/>
      <c r="O175" s="8"/>
      <c r="P175" s="8"/>
      <c r="Q175" s="8"/>
      <c r="R175" s="8"/>
      <c r="S175" s="8"/>
      <c r="T175" s="8"/>
      <c r="U175" s="8"/>
      <c r="V175" s="8"/>
      <c r="W175" s="8"/>
      <c r="X175" s="8"/>
      <c r="Y175" s="8"/>
      <c r="Z175" s="8"/>
      <c r="AA175" s="8"/>
      <c r="AB175" s="8"/>
      <c r="AC175" s="8"/>
    </row>
    <row r="176" spans="1:29" ht="14.4">
      <c r="A176" s="58"/>
      <c r="B176" s="69">
        <v>146</v>
      </c>
      <c r="C176" s="43" t="s">
        <v>372</v>
      </c>
      <c r="D176" s="69">
        <v>16.291740238538001</v>
      </c>
      <c r="E176" s="43">
        <f t="shared" si="5"/>
        <v>0.86473957712212379</v>
      </c>
      <c r="F176" s="71">
        <f t="shared" si="6"/>
        <v>86.473957712212382</v>
      </c>
      <c r="G176" s="84">
        <f t="shared" si="7"/>
        <v>884.62858739593264</v>
      </c>
      <c r="H176" s="43"/>
      <c r="I176" s="8"/>
      <c r="J176" s="8"/>
      <c r="K176" s="8"/>
      <c r="L176" s="8"/>
      <c r="M176" s="8"/>
      <c r="N176" s="8"/>
      <c r="O176" s="8"/>
      <c r="P176" s="8"/>
      <c r="Q176" s="8"/>
      <c r="R176" s="8"/>
      <c r="S176" s="8"/>
      <c r="T176" s="8"/>
      <c r="U176" s="8"/>
      <c r="V176" s="8"/>
      <c r="W176" s="8"/>
      <c r="X176" s="8"/>
      <c r="Y176" s="8"/>
      <c r="Z176" s="8"/>
      <c r="AA176" s="8"/>
      <c r="AB176" s="8"/>
      <c r="AC176" s="8"/>
    </row>
    <row r="177" spans="1:29" ht="14.4">
      <c r="A177" s="58"/>
      <c r="B177" s="69">
        <v>147</v>
      </c>
      <c r="C177" s="43" t="s">
        <v>373</v>
      </c>
      <c r="D177" s="69">
        <v>17.461054846199701</v>
      </c>
      <c r="E177" s="43">
        <f t="shared" si="5"/>
        <v>0.87200081083282988</v>
      </c>
      <c r="F177" s="71">
        <f t="shared" si="6"/>
        <v>87.200081083282981</v>
      </c>
      <c r="G177" s="84">
        <f t="shared" si="7"/>
        <v>892.05682948198501</v>
      </c>
      <c r="H177" s="43"/>
      <c r="I177" s="8"/>
      <c r="J177" s="8"/>
      <c r="K177" s="8"/>
      <c r="L177" s="8"/>
      <c r="M177" s="8"/>
      <c r="N177" s="8"/>
      <c r="O177" s="8"/>
      <c r="P177" s="8"/>
      <c r="Q177" s="8"/>
      <c r="R177" s="8"/>
      <c r="S177" s="8"/>
      <c r="T177" s="8"/>
      <c r="U177" s="8"/>
      <c r="V177" s="8"/>
      <c r="W177" s="8"/>
      <c r="X177" s="8"/>
      <c r="Y177" s="8"/>
      <c r="Z177" s="8"/>
      <c r="AA177" s="8"/>
      <c r="AB177" s="8"/>
      <c r="AC177" s="8"/>
    </row>
    <row r="178" spans="1:29" ht="14.4">
      <c r="A178" s="58"/>
      <c r="B178" s="69">
        <v>148</v>
      </c>
      <c r="C178" s="43" t="s">
        <v>374</v>
      </c>
      <c r="D178" s="69">
        <v>18.714295212047599</v>
      </c>
      <c r="E178" s="43">
        <f t="shared" si="5"/>
        <v>0.87926234233915934</v>
      </c>
      <c r="F178" s="71">
        <f t="shared" si="6"/>
        <v>87.926234233915935</v>
      </c>
      <c r="G178" s="84">
        <f t="shared" si="7"/>
        <v>899.48537621295998</v>
      </c>
      <c r="H178" s="43"/>
      <c r="I178" s="8"/>
      <c r="J178" s="8"/>
      <c r="K178" s="8"/>
      <c r="L178" s="8"/>
      <c r="M178" s="8"/>
      <c r="N178" s="8"/>
      <c r="O178" s="8"/>
      <c r="P178" s="8"/>
      <c r="Q178" s="8"/>
      <c r="R178" s="8"/>
      <c r="S178" s="8"/>
      <c r="T178" s="8"/>
      <c r="U178" s="8"/>
      <c r="V178" s="8"/>
      <c r="W178" s="8"/>
      <c r="X178" s="8"/>
      <c r="Y178" s="8"/>
      <c r="Z178" s="8"/>
      <c r="AA178" s="8"/>
      <c r="AB178" s="8"/>
      <c r="AC178" s="8"/>
    </row>
    <row r="179" spans="1:29" ht="14.4">
      <c r="A179" s="58"/>
      <c r="B179" s="69">
        <v>149</v>
      </c>
      <c r="C179" s="43" t="s">
        <v>375</v>
      </c>
      <c r="D179" s="69">
        <v>20.0574849783426</v>
      </c>
      <c r="E179" s="43">
        <f t="shared" si="5"/>
        <v>0.88652415172066701</v>
      </c>
      <c r="F179" s="71">
        <f t="shared" si="6"/>
        <v>88.652415172066696</v>
      </c>
      <c r="G179" s="84">
        <f t="shared" si="7"/>
        <v>906.91420721024235</v>
      </c>
      <c r="H179" s="43"/>
      <c r="I179" s="8"/>
      <c r="J179" s="8"/>
      <c r="K179" s="8"/>
      <c r="L179" s="8"/>
      <c r="M179" s="8"/>
      <c r="N179" s="8"/>
      <c r="O179" s="8"/>
      <c r="P179" s="8"/>
      <c r="Q179" s="8"/>
      <c r="R179" s="8"/>
      <c r="S179" s="8"/>
      <c r="T179" s="8"/>
      <c r="U179" s="8"/>
      <c r="V179" s="8"/>
      <c r="W179" s="8"/>
      <c r="X179" s="8"/>
      <c r="Y179" s="8"/>
      <c r="Z179" s="8"/>
      <c r="AA179" s="8"/>
      <c r="AB179" s="8"/>
      <c r="AC179" s="8"/>
    </row>
    <row r="180" spans="1:29" ht="14.4">
      <c r="A180" s="58"/>
      <c r="B180" s="69">
        <v>150</v>
      </c>
      <c r="C180" s="43" t="s">
        <v>376</v>
      </c>
      <c r="D180" s="69">
        <v>21.497080125008001</v>
      </c>
      <c r="E180" s="43">
        <f t="shared" si="5"/>
        <v>0.89378622038807054</v>
      </c>
      <c r="F180" s="71">
        <f t="shared" si="6"/>
        <v>89.378622038807052</v>
      </c>
      <c r="G180" s="84">
        <f t="shared" si="7"/>
        <v>914.34330345699618</v>
      </c>
      <c r="H180" s="43"/>
      <c r="I180" s="8"/>
      <c r="J180" s="8"/>
      <c r="K180" s="8"/>
      <c r="L180" s="8"/>
      <c r="M180" s="8"/>
      <c r="N180" s="8"/>
      <c r="O180" s="8"/>
      <c r="P180" s="8"/>
      <c r="Q180" s="8"/>
      <c r="R180" s="8"/>
      <c r="S180" s="8"/>
      <c r="T180" s="8"/>
      <c r="U180" s="8"/>
      <c r="V180" s="8"/>
      <c r="W180" s="8"/>
      <c r="X180" s="8"/>
      <c r="Y180" s="8"/>
      <c r="Z180" s="8"/>
      <c r="AA180" s="8"/>
      <c r="AB180" s="8"/>
      <c r="AC180" s="8"/>
    </row>
    <row r="181" spans="1:29" ht="14.4">
      <c r="A181" s="58"/>
      <c r="B181" s="69">
        <v>151</v>
      </c>
      <c r="C181" s="43" t="s">
        <v>377</v>
      </c>
      <c r="D181" s="69">
        <v>23.04</v>
      </c>
      <c r="E181" s="43">
        <f t="shared" si="5"/>
        <v>0.90104853099447313</v>
      </c>
      <c r="F181" s="71">
        <f t="shared" si="6"/>
        <v>90.104853099447311</v>
      </c>
      <c r="G181" s="84">
        <f t="shared" si="7"/>
        <v>921.77264720734604</v>
      </c>
      <c r="H181" s="43"/>
      <c r="I181" s="8"/>
      <c r="J181" s="8"/>
      <c r="K181" s="8"/>
      <c r="L181" s="8"/>
      <c r="M181" s="8"/>
      <c r="N181" s="8"/>
      <c r="O181" s="8"/>
      <c r="P181" s="8"/>
      <c r="Q181" s="8"/>
      <c r="R181" s="8"/>
      <c r="S181" s="8"/>
      <c r="T181" s="8"/>
      <c r="U181" s="8"/>
      <c r="V181" s="8"/>
      <c r="W181" s="8"/>
      <c r="X181" s="8"/>
      <c r="Y181" s="8"/>
      <c r="Z181" s="8"/>
      <c r="AA181" s="8"/>
      <c r="AB181" s="8"/>
      <c r="AC181" s="8"/>
    </row>
    <row r="182" spans="1:29" ht="14.4">
      <c r="A182" s="58"/>
      <c r="B182" s="69">
        <v>152</v>
      </c>
      <c r="C182" s="43" t="s">
        <v>378</v>
      </c>
      <c r="D182" s="69">
        <v>24.693660576836098</v>
      </c>
      <c r="E182" s="43">
        <f t="shared" si="5"/>
        <v>0.90831106735248712</v>
      </c>
      <c r="F182" s="71">
        <f t="shared" si="6"/>
        <v>90.83110673524871</v>
      </c>
      <c r="G182" s="84">
        <f t="shared" si="7"/>
        <v>929.20222190159427</v>
      </c>
      <c r="H182" s="43"/>
      <c r="I182" s="8"/>
      <c r="J182" s="8"/>
      <c r="K182" s="8"/>
      <c r="L182" s="8"/>
      <c r="M182" s="8"/>
      <c r="N182" s="8"/>
      <c r="O182" s="8"/>
      <c r="P182" s="8"/>
      <c r="Q182" s="8"/>
      <c r="R182" s="8"/>
      <c r="S182" s="8"/>
      <c r="T182" s="8"/>
      <c r="U182" s="8"/>
      <c r="V182" s="8"/>
      <c r="W182" s="8"/>
      <c r="X182" s="8"/>
      <c r="Y182" s="8"/>
      <c r="Z182" s="8"/>
      <c r="AA182" s="8"/>
      <c r="AB182" s="8"/>
      <c r="AC182" s="8"/>
    </row>
    <row r="183" spans="1:29" ht="14.4">
      <c r="A183" s="58"/>
      <c r="B183" s="69">
        <v>153</v>
      </c>
      <c r="C183" s="43" t="s">
        <v>379</v>
      </c>
      <c r="D183" s="69">
        <v>26.466010099131601</v>
      </c>
      <c r="E183" s="43">
        <f t="shared" si="5"/>
        <v>0.91557381435686569</v>
      </c>
      <c r="F183" s="71">
        <f t="shared" si="6"/>
        <v>91.557381435686565</v>
      </c>
      <c r="G183" s="84">
        <f t="shared" si="7"/>
        <v>936.63201208707358</v>
      </c>
      <c r="H183" s="43"/>
      <c r="I183" s="8"/>
      <c r="J183" s="8"/>
      <c r="K183" s="8"/>
      <c r="L183" s="8"/>
      <c r="M183" s="8"/>
      <c r="N183" s="8"/>
      <c r="O183" s="8"/>
      <c r="P183" s="8"/>
      <c r="Q183" s="8"/>
      <c r="R183" s="8"/>
      <c r="S183" s="8"/>
      <c r="T183" s="8"/>
      <c r="U183" s="8"/>
      <c r="V183" s="8"/>
      <c r="W183" s="8"/>
      <c r="X183" s="8"/>
      <c r="Y183" s="8"/>
      <c r="Z183" s="8"/>
      <c r="AA183" s="8"/>
      <c r="AB183" s="8"/>
      <c r="AC183" s="8"/>
    </row>
    <row r="184" spans="1:29" ht="14.4">
      <c r="A184" s="58"/>
      <c r="B184" s="69">
        <v>154</v>
      </c>
      <c r="C184" s="43" t="s">
        <v>380</v>
      </c>
      <c r="D184" s="69">
        <v>28.365567283466799</v>
      </c>
      <c r="E184" s="43">
        <f t="shared" si="5"/>
        <v>0.92283675791227548</v>
      </c>
      <c r="F184" s="71">
        <f t="shared" si="6"/>
        <v>92.283675791227552</v>
      </c>
      <c r="G184" s="84">
        <f t="shared" si="7"/>
        <v>944.06200334425785</v>
      </c>
      <c r="H184" s="43"/>
      <c r="I184" s="8"/>
      <c r="J184" s="8"/>
      <c r="K184" s="8"/>
      <c r="L184" s="8"/>
      <c r="M184" s="8"/>
      <c r="N184" s="8"/>
      <c r="O184" s="8"/>
      <c r="P184" s="8"/>
      <c r="Q184" s="8"/>
      <c r="R184" s="8"/>
      <c r="S184" s="8"/>
      <c r="T184" s="8"/>
      <c r="U184" s="8"/>
      <c r="V184" s="8"/>
      <c r="W184" s="8"/>
      <c r="X184" s="8"/>
      <c r="Y184" s="8"/>
      <c r="Z184" s="8"/>
      <c r="AA184" s="8"/>
      <c r="AB184" s="8"/>
      <c r="AC184" s="8"/>
    </row>
    <row r="185" spans="1:29" ht="14.4">
      <c r="A185" s="58"/>
      <c r="B185" s="69">
        <v>155</v>
      </c>
      <c r="C185" s="43" t="s">
        <v>381</v>
      </c>
      <c r="D185" s="69">
        <v>30.401462264207399</v>
      </c>
      <c r="E185" s="43">
        <f t="shared" si="5"/>
        <v>0.93009988486587969</v>
      </c>
      <c r="F185" s="71">
        <f t="shared" si="6"/>
        <v>93.009988486587972</v>
      </c>
      <c r="G185" s="84">
        <f t="shared" si="7"/>
        <v>951.49218221779495</v>
      </c>
      <c r="H185" s="43"/>
      <c r="I185" s="8"/>
      <c r="J185" s="8"/>
      <c r="K185" s="8"/>
      <c r="L185" s="8"/>
      <c r="M185" s="8"/>
      <c r="N185" s="8"/>
      <c r="O185" s="8"/>
      <c r="P185" s="8"/>
      <c r="Q185" s="8"/>
      <c r="R185" s="8"/>
      <c r="S185" s="8"/>
      <c r="T185" s="8"/>
      <c r="U185" s="8"/>
      <c r="V185" s="8"/>
      <c r="W185" s="8"/>
      <c r="X185" s="8"/>
      <c r="Y185" s="8"/>
      <c r="Z185" s="8"/>
      <c r="AA185" s="8"/>
      <c r="AB185" s="8"/>
      <c r="AC185" s="8"/>
    </row>
    <row r="186" spans="1:29" ht="14.4">
      <c r="A186" s="58"/>
      <c r="B186" s="69">
        <v>156</v>
      </c>
      <c r="C186" s="43" t="s">
        <v>382</v>
      </c>
      <c r="D186" s="69">
        <v>32.583480477076101</v>
      </c>
      <c r="E186" s="43">
        <f t="shared" si="5"/>
        <v>0.93736318294440613</v>
      </c>
      <c r="F186" s="71">
        <f t="shared" si="6"/>
        <v>93.736318294440608</v>
      </c>
      <c r="G186" s="84">
        <f t="shared" si="7"/>
        <v>958.92253615212746</v>
      </c>
      <c r="H186" s="43"/>
      <c r="I186" s="8"/>
      <c r="J186" s="8"/>
      <c r="K186" s="8"/>
      <c r="L186" s="8"/>
      <c r="M186" s="8"/>
      <c r="N186" s="8"/>
      <c r="O186" s="8"/>
      <c r="P186" s="8"/>
      <c r="Q186" s="8"/>
      <c r="R186" s="8"/>
      <c r="S186" s="8"/>
      <c r="T186" s="8"/>
      <c r="U186" s="8"/>
      <c r="V186" s="8"/>
      <c r="W186" s="8"/>
      <c r="X186" s="8"/>
      <c r="Y186" s="8"/>
      <c r="Z186" s="8"/>
      <c r="AA186" s="8"/>
      <c r="AB186" s="8"/>
      <c r="AC186" s="8"/>
    </row>
    <row r="187" spans="1:29" ht="14.4">
      <c r="A187" s="58"/>
      <c r="B187" s="69">
        <v>157</v>
      </c>
      <c r="C187" s="43" t="s">
        <v>383</v>
      </c>
      <c r="D187" s="69">
        <v>34.922109692399502</v>
      </c>
      <c r="E187" s="43">
        <f t="shared" si="5"/>
        <v>0.94462664069540492</v>
      </c>
      <c r="F187" s="71">
        <f t="shared" si="6"/>
        <v>94.462664069540494</v>
      </c>
      <c r="G187" s="84">
        <f t="shared" si="7"/>
        <v>966.35305343139919</v>
      </c>
      <c r="H187" s="43"/>
      <c r="I187" s="8"/>
      <c r="J187" s="8"/>
      <c r="K187" s="8"/>
      <c r="L187" s="8"/>
      <c r="M187" s="8"/>
      <c r="N187" s="8"/>
      <c r="O187" s="8"/>
      <c r="P187" s="8"/>
      <c r="Q187" s="8"/>
      <c r="R187" s="8"/>
      <c r="S187" s="8"/>
      <c r="T187" s="8"/>
      <c r="U187" s="8"/>
      <c r="V187" s="8"/>
      <c r="W187" s="8"/>
      <c r="X187" s="8"/>
      <c r="Y187" s="8"/>
      <c r="Z187" s="8"/>
      <c r="AA187" s="8"/>
      <c r="AB187" s="8"/>
      <c r="AC187" s="8"/>
    </row>
    <row r="188" spans="1:29" ht="14.4">
      <c r="A188" s="58"/>
      <c r="B188" s="69">
        <v>158</v>
      </c>
      <c r="C188" s="43" t="s">
        <v>384</v>
      </c>
      <c r="D188" s="69">
        <v>37.428590424095297</v>
      </c>
      <c r="E188" s="43">
        <f t="shared" si="5"/>
        <v>0.95189024743242245</v>
      </c>
      <c r="F188" s="71">
        <f t="shared" si="6"/>
        <v>95.189024743242243</v>
      </c>
      <c r="G188" s="84">
        <f t="shared" si="7"/>
        <v>973.78372312336819</v>
      </c>
      <c r="H188" s="43" t="s">
        <v>501</v>
      </c>
      <c r="I188" s="8"/>
      <c r="J188" s="8"/>
      <c r="K188" s="8"/>
      <c r="L188" s="8"/>
      <c r="M188" s="8"/>
      <c r="N188" s="8"/>
      <c r="O188" s="8"/>
      <c r="P188" s="8"/>
      <c r="Q188" s="8"/>
      <c r="R188" s="8"/>
      <c r="S188" s="8"/>
      <c r="T188" s="8"/>
      <c r="U188" s="8"/>
      <c r="V188" s="8"/>
      <c r="W188" s="8"/>
      <c r="X188" s="8"/>
      <c r="Y188" s="8"/>
      <c r="Z188" s="8"/>
      <c r="AA188" s="8"/>
      <c r="AB188" s="8"/>
      <c r="AC188" s="8"/>
    </row>
    <row r="189" spans="1:29" ht="14.4">
      <c r="A189" s="58"/>
      <c r="B189" s="69">
        <v>159</v>
      </c>
      <c r="C189" s="43" t="s">
        <v>385</v>
      </c>
      <c r="D189" s="69">
        <v>40.1149699566853</v>
      </c>
      <c r="E189" s="43">
        <f t="shared" si="5"/>
        <v>0.95915399318382411</v>
      </c>
      <c r="F189" s="71">
        <f t="shared" si="6"/>
        <v>95.915399318382413</v>
      </c>
      <c r="G189" s="84">
        <f t="shared" si="7"/>
        <v>981.21453502705208</v>
      </c>
      <c r="H189" s="43"/>
      <c r="I189" s="8"/>
      <c r="J189" s="8"/>
      <c r="K189" s="8"/>
      <c r="L189" s="8"/>
      <c r="M189" s="8"/>
      <c r="N189" s="8"/>
      <c r="O189" s="8"/>
      <c r="P189" s="8"/>
      <c r="Q189" s="8"/>
      <c r="R189" s="8"/>
      <c r="S189" s="8"/>
      <c r="T189" s="8"/>
      <c r="U189" s="8"/>
      <c r="V189" s="8"/>
      <c r="W189" s="8"/>
      <c r="X189" s="8"/>
      <c r="Y189" s="8"/>
      <c r="Z189" s="8"/>
      <c r="AA189" s="8"/>
      <c r="AB189" s="8"/>
      <c r="AC189" s="8"/>
    </row>
    <row r="190" spans="1:29" ht="14.4">
      <c r="A190" s="58"/>
      <c r="B190" s="69">
        <v>160</v>
      </c>
      <c r="C190" s="43" t="s">
        <v>386</v>
      </c>
      <c r="D190" s="69">
        <v>42.994160250016002</v>
      </c>
      <c r="E190" s="43">
        <f t="shared" si="5"/>
        <v>0.96641786864503365</v>
      </c>
      <c r="F190" s="71">
        <f t="shared" si="6"/>
        <v>96.641786864503359</v>
      </c>
      <c r="G190" s="84">
        <f t="shared" si="7"/>
        <v>988.64547962386939</v>
      </c>
      <c r="H190" s="43"/>
      <c r="I190" s="8"/>
      <c r="J190" s="8"/>
      <c r="K190" s="8"/>
      <c r="L190" s="8"/>
      <c r="M190" s="8"/>
      <c r="N190" s="8"/>
      <c r="O190" s="8"/>
      <c r="P190" s="8"/>
      <c r="Q190" s="8"/>
      <c r="R190" s="8"/>
      <c r="S190" s="8"/>
      <c r="T190" s="8"/>
      <c r="U190" s="8"/>
      <c r="V190" s="8"/>
      <c r="W190" s="8"/>
      <c r="X190" s="8"/>
      <c r="Y190" s="8"/>
      <c r="Z190" s="8"/>
      <c r="AA190" s="8"/>
      <c r="AB190" s="8"/>
      <c r="AC190" s="8"/>
    </row>
    <row r="191" spans="1:29" ht="14.4">
      <c r="A191" s="58"/>
      <c r="B191" s="69">
        <v>161</v>
      </c>
      <c r="C191" s="43" t="s">
        <v>387</v>
      </c>
      <c r="D191" s="69">
        <v>46.08</v>
      </c>
      <c r="E191" s="43">
        <f t="shared" si="5"/>
        <v>0.97368186513395205</v>
      </c>
      <c r="F191" s="71">
        <f t="shared" si="6"/>
        <v>97.368186513395202</v>
      </c>
      <c r="G191" s="84">
        <f t="shared" si="7"/>
        <v>996.07654803203297</v>
      </c>
      <c r="H191" s="43"/>
      <c r="I191" s="8"/>
      <c r="J191" s="8"/>
      <c r="K191" s="8"/>
      <c r="L191" s="8"/>
      <c r="M191" s="8"/>
      <c r="N191" s="8"/>
      <c r="O191" s="8"/>
      <c r="P191" s="8"/>
      <c r="Q191" s="8"/>
      <c r="R191" s="8"/>
      <c r="S191" s="8"/>
      <c r="T191" s="8"/>
      <c r="U191" s="8"/>
      <c r="V191" s="8"/>
      <c r="W191" s="8"/>
      <c r="X191" s="8"/>
      <c r="Y191" s="8"/>
      <c r="Z191" s="8"/>
      <c r="AA191" s="8"/>
      <c r="AB191" s="8"/>
      <c r="AC191" s="8"/>
    </row>
    <row r="192" spans="1:29" ht="12.3">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row>
    <row r="193" spans="1:29" ht="12.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row>
    <row r="194" spans="1:29" ht="12.3">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row>
    <row r="195" spans="1:29" ht="12.3">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row>
    <row r="196" spans="1:29" ht="12.3">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row>
    <row r="197" spans="1:29" ht="12.3">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row>
    <row r="198" spans="1:29" ht="12.3">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row>
    <row r="199" spans="1:29" ht="12.3">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row>
    <row r="200" spans="1:29" ht="12.3">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row>
    <row r="201" spans="1:29" ht="12.3">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row>
    <row r="202" spans="1:29" ht="12.3">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row>
    <row r="203" spans="1:29" ht="12.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row>
    <row r="204" spans="1:29" ht="12.3">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row>
    <row r="205" spans="1:29" ht="12.3">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row>
    <row r="206" spans="1:29" ht="12.3">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row>
    <row r="207" spans="1:29" ht="12.3">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row>
    <row r="208" spans="1:29" ht="12.3">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row>
    <row r="209" spans="1:29" ht="12.3">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row>
    <row r="210" spans="1:29" ht="12.3">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row>
    <row r="211" spans="1:29" ht="12.3">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row>
    <row r="212" spans="1:29" ht="12.3">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row>
    <row r="213" spans="1:29" ht="12.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row>
    <row r="214" spans="1:29" ht="12.3">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row>
    <row r="215" spans="1:29" ht="12.3">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row>
    <row r="216" spans="1:29" ht="12.3">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row>
    <row r="217" spans="1:29" ht="12.3">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row>
    <row r="218" spans="1:29" ht="12.3">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row>
    <row r="219" spans="1:29" ht="12.3">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row>
    <row r="220" spans="1:29" ht="12.3">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row>
    <row r="221" spans="1:29" ht="12.3">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row>
    <row r="222" spans="1:29" ht="12.3">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row>
    <row r="223" spans="1:29" ht="1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row>
    <row r="224" spans="1:29" ht="12.3">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row>
    <row r="225" spans="1:29" ht="12.3">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row>
    <row r="226" spans="1:29" ht="12.3">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row>
    <row r="227" spans="1:29" ht="12.3">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row>
    <row r="228" spans="1:29" ht="12.3">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row>
    <row r="229" spans="1:29" ht="12.3">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row>
    <row r="230" spans="1:29" ht="12.3">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row>
    <row r="231" spans="1:29" ht="12.3">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row>
    <row r="232" spans="1:29" ht="12.3">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row>
    <row r="233" spans="1:29" ht="12.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row>
    <row r="234" spans="1:29" ht="12.3">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row>
    <row r="235" spans="1:29" ht="12.3">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row>
    <row r="236" spans="1:29" ht="12.3">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row>
    <row r="237" spans="1:29" ht="12.3">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row>
    <row r="238" spans="1:29" ht="12.3">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row>
    <row r="239" spans="1:29" ht="12.3">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row>
    <row r="240" spans="1:29" ht="12.3">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row>
    <row r="241" spans="1:29" ht="12.3">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row>
    <row r="242" spans="1:29" ht="12.3">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row>
    <row r="243" spans="1:29" ht="12.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row>
    <row r="244" spans="1:29" ht="12.3">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row>
    <row r="245" spans="1:29" ht="12.3">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row>
    <row r="246" spans="1:29" ht="12.3">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row>
    <row r="247" spans="1:29" ht="12.3">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row>
    <row r="248" spans="1:29" ht="12.3">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row>
    <row r="249" spans="1:29" ht="12.3">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row>
    <row r="250" spans="1:29" ht="12.3">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row>
    <row r="251" spans="1:29" ht="12.3">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row>
    <row r="252" spans="1:29" ht="12.3">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row>
    <row r="253" spans="1:29" ht="12.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row>
    <row r="254" spans="1:29" ht="12.3">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row>
    <row r="255" spans="1:29" ht="12.3">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row>
    <row r="256" spans="1:29" ht="12.3">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row>
    <row r="257" spans="1:29" ht="12.3">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row>
    <row r="258" spans="1:29" ht="12.3">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row>
    <row r="259" spans="1:29" ht="12.3">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row>
    <row r="260" spans="1:29" ht="12.3">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row>
    <row r="261" spans="1:29" ht="12.3">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row>
    <row r="262" spans="1:29" ht="12.3">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row>
    <row r="263" spans="1:29" ht="12.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row>
    <row r="264" spans="1:29" ht="12.3">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row>
    <row r="265" spans="1:29" ht="12.3">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row>
    <row r="266" spans="1:29" ht="12.3">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row>
    <row r="267" spans="1:29" ht="12.3">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row>
    <row r="268" spans="1:29" ht="12.3">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row>
    <row r="269" spans="1:29" ht="12.3">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row>
    <row r="270" spans="1:29" ht="12.3">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row>
    <row r="271" spans="1:29" ht="12.3">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row>
    <row r="272" spans="1:29" ht="12.3">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row>
    <row r="273" spans="1:29" ht="12.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row>
    <row r="274" spans="1:29" ht="12.3">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row>
    <row r="275" spans="1:29" ht="12.3">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row>
    <row r="276" spans="1:29" ht="12.3">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row>
    <row r="277" spans="1:29" ht="12.3">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row>
    <row r="278" spans="1:29" ht="12.3">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row>
    <row r="279" spans="1:29" ht="12.3">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row>
    <row r="280" spans="1:29" ht="12.3">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row>
    <row r="281" spans="1:29" ht="12.3">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row>
    <row r="282" spans="1:29" ht="12.3">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row>
    <row r="283" spans="1:29" ht="12.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row>
    <row r="284" spans="1:29" ht="12.3">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row>
    <row r="285" spans="1:29" ht="12.3">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row>
    <row r="286" spans="1:29" ht="12.3">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row>
    <row r="287" spans="1:29" ht="12.3">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row>
    <row r="288" spans="1:29" ht="12.3">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row>
    <row r="289" spans="1:29" ht="12.3">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row>
    <row r="290" spans="1:29" ht="12.3">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row>
    <row r="291" spans="1:29" ht="12.3">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row>
    <row r="292" spans="1:29" ht="12.3">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row>
    <row r="293" spans="1:29" ht="12.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row>
    <row r="294" spans="1:29" ht="12.3">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row>
    <row r="295" spans="1:29" ht="12.3">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row>
    <row r="296" spans="1:29" ht="12.3">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row>
    <row r="297" spans="1:29" ht="12.3">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row>
    <row r="298" spans="1:29" ht="12.3">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row>
    <row r="299" spans="1:29" ht="12.3">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row>
    <row r="300" spans="1:29" ht="12.3">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row>
    <row r="301" spans="1:29" ht="12.3">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row>
    <row r="302" spans="1:29" ht="12.3">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row>
    <row r="303" spans="1:29" ht="12.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row>
    <row r="304" spans="1:29" ht="12.3">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row>
    <row r="305" spans="1:29" ht="12.3">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row>
    <row r="306" spans="1:29" ht="12.3">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row>
    <row r="307" spans="1:29" ht="12.3">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row>
    <row r="308" spans="1:29" ht="12.3">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row>
    <row r="309" spans="1:29" ht="12.3">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row>
    <row r="310" spans="1:29" ht="12.3">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row>
    <row r="311" spans="1:29" ht="12.3">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row>
    <row r="312" spans="1:29" ht="12.3">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row>
    <row r="313" spans="1:29" ht="12.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row>
    <row r="314" spans="1:29" ht="12.3">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row>
    <row r="315" spans="1:29" ht="12.3">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row>
    <row r="316" spans="1:29" ht="12.3">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row>
    <row r="317" spans="1:29" ht="12.3">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row>
    <row r="318" spans="1:29" ht="12.3">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row>
    <row r="319" spans="1:29" ht="12.3">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row>
    <row r="320" spans="1:29" ht="12.3">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row>
    <row r="321" spans="1:29" ht="12.3">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row>
    <row r="322" spans="1:29" ht="12.3">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row>
    <row r="323" spans="1:29" ht="1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row>
    <row r="324" spans="1:29" ht="12.3">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row>
    <row r="325" spans="1:29" ht="12.3">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row>
    <row r="326" spans="1:29" ht="12.3">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row>
    <row r="327" spans="1:29" ht="12.3">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row>
    <row r="328" spans="1:29" ht="12.3">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row>
    <row r="329" spans="1:29" ht="12.3">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row>
    <row r="330" spans="1:29" ht="12.3">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row>
    <row r="331" spans="1:29" ht="12.3">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row>
    <row r="332" spans="1:29" ht="12.3">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row>
    <row r="333" spans="1:29" ht="12.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row>
    <row r="334" spans="1:29" ht="12.3">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row>
    <row r="335" spans="1:29" ht="12.3">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row>
    <row r="336" spans="1:29" ht="12.3">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row>
    <row r="337" spans="1:29" ht="12.3">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row>
    <row r="338" spans="1:29" ht="12.3">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row>
    <row r="339" spans="1:29" ht="12.3">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row>
    <row r="340" spans="1:29" ht="12.3">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row>
    <row r="341" spans="1:29" ht="12.3">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row>
    <row r="342" spans="1:29" ht="12.3">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row>
    <row r="343" spans="1:29" ht="12.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row>
    <row r="344" spans="1:29" ht="12.3">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row>
    <row r="345" spans="1:29" ht="12.3">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row>
    <row r="346" spans="1:29" ht="12.3">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row>
    <row r="347" spans="1:29" ht="12.3">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row>
    <row r="348" spans="1:29" ht="12.3">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row>
    <row r="349" spans="1:29" ht="12.3">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row>
    <row r="350" spans="1:29" ht="12.3">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row>
    <row r="351" spans="1:29" ht="12.3">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row>
    <row r="352" spans="1:29" ht="12.3">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row>
    <row r="353" spans="1:29" ht="12.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row>
    <row r="354" spans="1:29" ht="12.3">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row>
    <row r="355" spans="1:29" ht="12.3">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row>
    <row r="356" spans="1:29" ht="12.3">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row>
    <row r="357" spans="1:29" ht="12.3">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row>
    <row r="358" spans="1:29" ht="12.3">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row>
    <row r="359" spans="1:29" ht="12.3">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row>
    <row r="360" spans="1:29" ht="12.3">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row>
    <row r="361" spans="1:29" ht="12.3">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row>
    <row r="362" spans="1:29" ht="12.3">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row>
    <row r="363" spans="1:29" ht="12.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row>
    <row r="364" spans="1:29" ht="12.3">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row>
    <row r="365" spans="1:29" ht="12.3">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row>
    <row r="366" spans="1:29" ht="12.3">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row>
    <row r="367" spans="1:29" ht="12.3">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row>
    <row r="368" spans="1:29" ht="12.3">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row>
    <row r="369" spans="1:29" ht="12.3">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row>
    <row r="370" spans="1:29" ht="12.3">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row>
    <row r="371" spans="1:29" ht="12.3">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row>
    <row r="372" spans="1:29" ht="12.3">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row>
    <row r="373" spans="1:29" ht="12.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row>
    <row r="374" spans="1:29" ht="12.3">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row>
    <row r="375" spans="1:29" ht="12.3">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row>
    <row r="376" spans="1:29" ht="12.3">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row>
    <row r="377" spans="1:29" ht="12.3">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row>
    <row r="378" spans="1:29" ht="12.3">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row>
    <row r="379" spans="1:29" ht="12.3">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row>
    <row r="380" spans="1:29" ht="12.3">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row>
    <row r="381" spans="1:29" ht="12.3">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row>
    <row r="382" spans="1:29" ht="12.3">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row>
    <row r="383" spans="1:29" ht="12.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row>
    <row r="384" spans="1:29" ht="12.3">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row>
    <row r="385" spans="1:29" ht="12.3">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row>
    <row r="386" spans="1:29" ht="12.3">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row>
    <row r="387" spans="1:29" ht="12.3">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row>
    <row r="388" spans="1:29" ht="12.3">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row>
    <row r="389" spans="1:29" ht="12.3">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row>
    <row r="390" spans="1:29" ht="12.3">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row>
    <row r="391" spans="1:29" ht="12.3">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row>
    <row r="392" spans="1:29" ht="12.3">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row>
    <row r="393" spans="1:29" ht="12.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row>
    <row r="394" spans="1:29" ht="12.3">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row>
    <row r="395" spans="1:29" ht="12.3">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row>
    <row r="396" spans="1:29" ht="12.3">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row>
    <row r="397" spans="1:29" ht="12.3">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row>
    <row r="398" spans="1:29" ht="12.3">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row>
    <row r="399" spans="1:29" ht="12.3">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row>
    <row r="400" spans="1:29" ht="12.3">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row>
    <row r="401" spans="1:29" ht="12.3">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row>
    <row r="402" spans="1:29" ht="12.3">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row>
    <row r="403" spans="1:29" ht="12.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row>
    <row r="404" spans="1:29" ht="12.3">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row>
    <row r="405" spans="1:29" ht="12.3">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row>
    <row r="406" spans="1:29" ht="12.3">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row>
    <row r="407" spans="1:29" ht="12.3">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row>
    <row r="408" spans="1:29" ht="12.3">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row>
    <row r="409" spans="1:29" ht="12.3">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row>
    <row r="410" spans="1:29" ht="12.3">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row>
    <row r="411" spans="1:29" ht="12.3">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row>
    <row r="412" spans="1:29" ht="12.3">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row>
    <row r="413" spans="1:29" ht="12.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row>
    <row r="414" spans="1:29" ht="12.3">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row>
    <row r="415" spans="1:29" ht="12.3">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row>
    <row r="416" spans="1:29" ht="12.3">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row>
    <row r="417" spans="1:29" ht="12.3">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row>
    <row r="418" spans="1:29" ht="12.3">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row>
    <row r="419" spans="1:29" ht="12.3">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row>
    <row r="420" spans="1:29" ht="12.3">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row>
    <row r="421" spans="1:29" ht="12.3">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row>
    <row r="422" spans="1:29" ht="12.3">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row>
    <row r="423" spans="1:29" ht="1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row>
    <row r="424" spans="1:29" ht="12.3">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row>
    <row r="425" spans="1:29" ht="12.3">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row>
    <row r="426" spans="1:29" ht="12.3">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row>
    <row r="427" spans="1:29" ht="12.3">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row>
    <row r="428" spans="1:29" ht="12.3">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row>
    <row r="429" spans="1:29" ht="12.3">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row>
    <row r="430" spans="1:29" ht="12.3">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row>
    <row r="431" spans="1:29" ht="12.3">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row>
    <row r="432" spans="1:29" ht="12.3">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row>
    <row r="433" spans="1:29" ht="12.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row>
    <row r="434" spans="1:29" ht="12.3">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row>
    <row r="435" spans="1:29" ht="12.3">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row>
    <row r="436" spans="1:29" ht="12.3">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row>
    <row r="437" spans="1:29" ht="12.3">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row>
    <row r="438" spans="1:29" ht="12.3">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row>
    <row r="439" spans="1:29" ht="12.3">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row>
    <row r="440" spans="1:29" ht="12.3">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row>
    <row r="441" spans="1:29" ht="12.3">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row>
    <row r="442" spans="1:29" ht="12.3">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row>
    <row r="443" spans="1:29" ht="12.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row>
    <row r="444" spans="1:29" ht="12.3">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row>
    <row r="445" spans="1:29" ht="12.3">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row>
    <row r="446" spans="1:29" ht="12.3">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row>
    <row r="447" spans="1:29" ht="12.3">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row>
    <row r="448" spans="1:29" ht="12.3">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row>
    <row r="449" spans="1:29" ht="12.3">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row>
    <row r="450" spans="1:29" ht="12.3">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row>
    <row r="451" spans="1:29" ht="12.3">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row>
    <row r="452" spans="1:29" ht="12.3">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row>
    <row r="453" spans="1:29" ht="12.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row>
    <row r="454" spans="1:29" ht="12.3">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row>
    <row r="455" spans="1:29" ht="12.3">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row>
    <row r="456" spans="1:29" ht="12.3">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row>
    <row r="457" spans="1:29" ht="12.3">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row>
    <row r="458" spans="1:29" ht="12.3">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row>
    <row r="459" spans="1:29" ht="12.3">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row>
    <row r="460" spans="1:29" ht="12.3">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row>
    <row r="461" spans="1:29" ht="12.3">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row>
    <row r="462" spans="1:29" ht="12.3">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row>
    <row r="463" spans="1:29" ht="12.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row>
    <row r="464" spans="1:29" ht="12.3">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row>
    <row r="465" spans="1:29" ht="12.3">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row>
    <row r="466" spans="1:29" ht="12.3">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row>
    <row r="467" spans="1:29" ht="12.3">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row>
    <row r="468" spans="1:29" ht="12.3">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row>
    <row r="469" spans="1:29" ht="12.3">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row>
    <row r="470" spans="1:29" ht="12.3">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row>
    <row r="471" spans="1:29" ht="12.3">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row>
    <row r="472" spans="1:29" ht="12.3">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row>
    <row r="473" spans="1:29" ht="12.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row>
    <row r="474" spans="1:29" ht="12.3">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row>
    <row r="475" spans="1:29" ht="12.3">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row>
    <row r="476" spans="1:29" ht="12.3">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row>
    <row r="477" spans="1:29" ht="12.3">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row>
    <row r="478" spans="1:29" ht="12.3">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row>
    <row r="479" spans="1:29" ht="12.3">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row>
    <row r="480" spans="1:29" ht="12.3">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row>
    <row r="481" spans="1:29" ht="12.3">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row>
    <row r="482" spans="1:29" ht="12.3">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row>
    <row r="483" spans="1:29" ht="12.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row>
    <row r="484" spans="1:29" ht="12.3">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row>
    <row r="485" spans="1:29" ht="12.3">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row>
    <row r="486" spans="1:29" ht="12.3">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row>
    <row r="487" spans="1:29" ht="12.3">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row>
    <row r="488" spans="1:29" ht="12.3">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row>
    <row r="489" spans="1:29" ht="12.3">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row>
    <row r="490" spans="1:29" ht="12.3">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row>
    <row r="491" spans="1:29" ht="12.3">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row>
    <row r="492" spans="1:29" ht="12.3">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row>
    <row r="493" spans="1:29" ht="12.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row>
    <row r="494" spans="1:29" ht="12.3">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row>
    <row r="495" spans="1:29" ht="12.3">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row>
    <row r="496" spans="1:29" ht="12.3">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row>
    <row r="497" spans="1:29" ht="12.3">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row>
    <row r="498" spans="1:29" ht="12.3">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row>
    <row r="499" spans="1:29" ht="12.3">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row>
    <row r="500" spans="1:29" ht="12.3">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row>
    <row r="501" spans="1:29" ht="12.3">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row>
    <row r="502" spans="1:29" ht="12.3">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row>
    <row r="503" spans="1:29" ht="12.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row>
    <row r="504" spans="1:29" ht="12.3">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row>
    <row r="505" spans="1:29" ht="12.3">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row>
    <row r="506" spans="1:29" ht="12.3">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row>
    <row r="507" spans="1:29" ht="12.3">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row>
    <row r="508" spans="1:29" ht="12.3">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row>
    <row r="509" spans="1:29" ht="12.3">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row>
    <row r="510" spans="1:29" ht="12.3">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row>
    <row r="511" spans="1:29" ht="12.3">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row>
    <row r="512" spans="1:29" ht="12.3">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row>
    <row r="513" spans="1:29" ht="12.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row>
    <row r="514" spans="1:29" ht="12.3">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row>
    <row r="515" spans="1:29" ht="12.3">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row>
    <row r="516" spans="1:29" ht="12.3">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row>
    <row r="517" spans="1:29" ht="12.3">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row>
    <row r="518" spans="1:29" ht="12.3">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row>
    <row r="519" spans="1:29" ht="12.3">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row>
    <row r="520" spans="1:29" ht="12.3">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row>
    <row r="521" spans="1:29" ht="12.3">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row>
    <row r="522" spans="1:29" ht="12.3">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row>
    <row r="523" spans="1:29" ht="1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row>
    <row r="524" spans="1:29" ht="12.3">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row>
    <row r="525" spans="1:29" ht="12.3">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row>
    <row r="526" spans="1:29" ht="12.3">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row>
    <row r="527" spans="1:29" ht="12.3">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row>
    <row r="528" spans="1:29" ht="12.3">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row>
    <row r="529" spans="1:29" ht="12.3">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row>
    <row r="530" spans="1:29" ht="12.3">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row>
    <row r="531" spans="1:29" ht="12.3">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row>
    <row r="532" spans="1:29" ht="12.3">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row>
    <row r="533" spans="1:29" ht="12.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row>
    <row r="534" spans="1:29" ht="12.3">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row>
    <row r="535" spans="1:29" ht="12.3">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row>
    <row r="536" spans="1:29" ht="12.3">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row>
    <row r="537" spans="1:29" ht="12.3">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row>
    <row r="538" spans="1:29" ht="12.3">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row>
    <row r="539" spans="1:29" ht="12.3">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row>
    <row r="540" spans="1:29" ht="12.3">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row>
    <row r="541" spans="1:29" ht="12.3">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row>
    <row r="542" spans="1:29" ht="12.3">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row>
    <row r="543" spans="1:29" ht="12.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row>
    <row r="544" spans="1:29" ht="12.3">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row>
    <row r="545" spans="1:29" ht="12.3">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row>
    <row r="546" spans="1:29" ht="12.3">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row>
    <row r="547" spans="1:29" ht="12.3">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row>
    <row r="548" spans="1:29" ht="12.3">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row>
    <row r="549" spans="1:29" ht="12.3">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row>
    <row r="550" spans="1:29" ht="12.3">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row>
    <row r="551" spans="1:29" ht="12.3">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row>
    <row r="552" spans="1:29" ht="12.3">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row>
    <row r="553" spans="1:29" ht="12.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row>
    <row r="554" spans="1:29" ht="12.3">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row>
    <row r="555" spans="1:29" ht="12.3">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row>
    <row r="556" spans="1:29" ht="12.3">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row>
    <row r="557" spans="1:29" ht="12.3">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row>
    <row r="558" spans="1:29" ht="12.3">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row>
    <row r="559" spans="1:29" ht="12.3">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row>
    <row r="560" spans="1:29" ht="12.3">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row>
    <row r="561" spans="1:29" ht="12.3">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row>
    <row r="562" spans="1:29" ht="12.3">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row>
    <row r="563" spans="1:29" ht="12.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row>
    <row r="564" spans="1:29" ht="12.3">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row>
    <row r="565" spans="1:29" ht="12.3">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row>
    <row r="566" spans="1:29" ht="12.3">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row>
    <row r="567" spans="1:29" ht="12.3">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row>
    <row r="568" spans="1:29" ht="12.3">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row>
    <row r="569" spans="1:29" ht="12.3">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row>
    <row r="570" spans="1:29" ht="12.3">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row>
    <row r="571" spans="1:29" ht="12.3">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row>
    <row r="572" spans="1:29" ht="12.3">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row>
    <row r="573" spans="1:29" ht="12.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row>
    <row r="574" spans="1:29" ht="12.3">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row>
    <row r="575" spans="1:29" ht="12.3">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row>
    <row r="576" spans="1:29" ht="12.3">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row>
    <row r="577" spans="1:29" ht="12.3">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row>
    <row r="578" spans="1:29" ht="12.3">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row>
    <row r="579" spans="1:29" ht="12.3">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row>
    <row r="580" spans="1:29" ht="12.3">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row>
    <row r="581" spans="1:29" ht="12.3">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row>
    <row r="582" spans="1:29" ht="12.3">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row>
    <row r="583" spans="1:29" ht="12.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row>
    <row r="584" spans="1:29" ht="12.3">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row>
    <row r="585" spans="1:29" ht="12.3">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row>
    <row r="586" spans="1:29" ht="12.3">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row>
    <row r="587" spans="1:29" ht="12.3">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row>
    <row r="588" spans="1:29" ht="12.3">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row>
    <row r="589" spans="1:29" ht="12.3">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row>
    <row r="590" spans="1:29" ht="12.3">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row>
    <row r="591" spans="1:29" ht="12.3">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row>
    <row r="592" spans="1:29" ht="12.3">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row>
    <row r="593" spans="1:29" ht="12.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row>
    <row r="594" spans="1:29" ht="12.3">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row>
    <row r="595" spans="1:29" ht="12.3">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row>
    <row r="596" spans="1:29" ht="12.3">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row>
    <row r="597" spans="1:29" ht="12.3">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row>
    <row r="598" spans="1:29" ht="12.3">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row>
    <row r="599" spans="1:29" ht="12.3">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row>
    <row r="600" spans="1:29" ht="12.3">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row>
    <row r="601" spans="1:29" ht="12.3">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row>
    <row r="602" spans="1:29" ht="12.3">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row>
    <row r="603" spans="1:29" ht="12.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row>
    <row r="604" spans="1:29" ht="12.3">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row>
    <row r="605" spans="1:29" ht="12.3">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row>
    <row r="606" spans="1:29" ht="12.3">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row>
    <row r="607" spans="1:29" ht="12.3">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row>
    <row r="608" spans="1:29" ht="12.3">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row>
    <row r="609" spans="1:29" ht="12.3">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row>
    <row r="610" spans="1:29" ht="12.3">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row>
    <row r="611" spans="1:29" ht="12.3">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row>
    <row r="612" spans="1:29" ht="12.3">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row>
    <row r="613" spans="1:29" ht="12.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row>
    <row r="614" spans="1:29" ht="12.3">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row>
    <row r="615" spans="1:29" ht="12.3">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row>
    <row r="616" spans="1:29" ht="12.3">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row>
    <row r="617" spans="1:29" ht="12.3">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row>
    <row r="618" spans="1:29" ht="12.3">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row>
    <row r="619" spans="1:29" ht="12.3">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row>
    <row r="620" spans="1:29" ht="12.3">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row>
    <row r="621" spans="1:29" ht="12.3">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row>
    <row r="622" spans="1:29" ht="12.3">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row>
    <row r="623" spans="1:29" ht="1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row>
    <row r="624" spans="1:29" ht="12.3">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row>
    <row r="625" spans="1:29" ht="12.3">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row>
    <row r="626" spans="1:29" ht="12.3">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row>
    <row r="627" spans="1:29" ht="12.3">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row>
    <row r="628" spans="1:29" ht="12.3">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row>
    <row r="629" spans="1:29" ht="12.3">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row>
    <row r="630" spans="1:29" ht="12.3">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row>
    <row r="631" spans="1:29" ht="12.3">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row>
    <row r="632" spans="1:29" ht="12.3">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row>
    <row r="633" spans="1:29" ht="12.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row>
    <row r="634" spans="1:29" ht="12.3">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row>
    <row r="635" spans="1:29" ht="12.3">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row>
    <row r="636" spans="1:29" ht="12.3">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row>
    <row r="637" spans="1:29" ht="12.3">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row>
    <row r="638" spans="1:29" ht="12.3">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row>
    <row r="639" spans="1:29" ht="12.3">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row>
    <row r="640" spans="1:29" ht="12.3">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row>
    <row r="641" spans="1:29" ht="12.3">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row>
    <row r="642" spans="1:29" ht="12.3">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row>
    <row r="643" spans="1:29" ht="12.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row>
    <row r="644" spans="1:29" ht="12.3">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row>
    <row r="645" spans="1:29" ht="12.3">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row>
    <row r="646" spans="1:29" ht="12.3">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row>
    <row r="647" spans="1:29" ht="12.3">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row>
    <row r="648" spans="1:29" ht="12.3">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row>
    <row r="649" spans="1:29" ht="12.3">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row>
    <row r="650" spans="1:29" ht="12.3">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row>
    <row r="651" spans="1:29" ht="12.3">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row>
    <row r="652" spans="1:29" ht="12.3">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row>
    <row r="653" spans="1:29" ht="12.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row>
    <row r="654" spans="1:29" ht="12.3">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row>
    <row r="655" spans="1:29" ht="12.3">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row>
    <row r="656" spans="1:29" ht="12.3">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row>
    <row r="657" spans="1:29" ht="12.3">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row>
    <row r="658" spans="1:29" ht="12.3">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row>
    <row r="659" spans="1:29" ht="12.3">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row>
    <row r="660" spans="1:29" ht="12.3">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row>
    <row r="661" spans="1:29" ht="12.3">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row>
    <row r="662" spans="1:29" ht="12.3">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row>
    <row r="663" spans="1:29" ht="12.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row>
    <row r="664" spans="1:29" ht="12.3">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row>
    <row r="665" spans="1:29" ht="12.3">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row>
    <row r="666" spans="1:29" ht="12.3">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row>
    <row r="667" spans="1:29" ht="12.3">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row>
    <row r="668" spans="1:29" ht="12.3">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row>
    <row r="669" spans="1:29" ht="12.3">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row>
    <row r="670" spans="1:29" ht="12.3">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row>
    <row r="671" spans="1:29" ht="12.3">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row>
    <row r="672" spans="1:29" ht="12.3">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row>
    <row r="673" spans="1:29" ht="12.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row>
    <row r="674" spans="1:29" ht="12.3">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row>
    <row r="675" spans="1:29" ht="12.3">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row>
    <row r="676" spans="1:29" ht="12.3">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row>
    <row r="677" spans="1:29" ht="12.3">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row>
    <row r="678" spans="1:29" ht="12.3">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row>
    <row r="679" spans="1:29" ht="12.3">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row>
    <row r="680" spans="1:29" ht="12.3">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row>
    <row r="681" spans="1:29" ht="12.3">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row>
    <row r="682" spans="1:29" ht="12.3">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row>
    <row r="683" spans="1:29" ht="12.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row>
    <row r="684" spans="1:29" ht="12.3">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row>
    <row r="685" spans="1:29" ht="12.3">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row>
    <row r="686" spans="1:29" ht="12.3">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row>
    <row r="687" spans="1:29" ht="12.3">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row>
    <row r="688" spans="1:29" ht="12.3">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row>
    <row r="689" spans="1:29" ht="12.3">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row>
    <row r="690" spans="1:29" ht="12.3">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row>
    <row r="691" spans="1:29" ht="12.3">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row>
    <row r="692" spans="1:29" ht="12.3">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row>
    <row r="693" spans="1:29" ht="12.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row>
    <row r="694" spans="1:29" ht="12.3">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row>
    <row r="695" spans="1:29" ht="12.3">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row>
    <row r="696" spans="1:29" ht="12.3">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row>
    <row r="697" spans="1:29" ht="12.3">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row>
    <row r="698" spans="1:29" ht="12.3">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row>
    <row r="699" spans="1:29" ht="12.3">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row>
    <row r="700" spans="1:29" ht="12.3">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row>
    <row r="701" spans="1:29" ht="12.3">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row>
    <row r="702" spans="1:29" ht="12.3">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row>
    <row r="703" spans="1:29" ht="12.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row>
    <row r="704" spans="1:29" ht="12.3">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row>
    <row r="705" spans="1:29" ht="12.3">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row>
    <row r="706" spans="1:29" ht="12.3">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row>
    <row r="707" spans="1:29" ht="12.3">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row>
    <row r="708" spans="1:29" ht="12.3">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row>
    <row r="709" spans="1:29" ht="12.3">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row>
    <row r="710" spans="1:29" ht="12.3">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row>
    <row r="711" spans="1:29" ht="12.3">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row>
    <row r="712" spans="1:29" ht="12.3">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row>
    <row r="713" spans="1:29" ht="12.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row>
    <row r="714" spans="1:29" ht="12.3">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row>
    <row r="715" spans="1:29" ht="12.3">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row>
    <row r="716" spans="1:29" ht="12.3">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row>
    <row r="717" spans="1:29" ht="12.3">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row>
    <row r="718" spans="1:29" ht="12.3">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row>
    <row r="719" spans="1:29" ht="12.3">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row>
    <row r="720" spans="1:29" ht="12.3">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row>
    <row r="721" spans="1:29" ht="12.3">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row>
    <row r="722" spans="1:29" ht="12.3">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row>
    <row r="723" spans="1:29" ht="1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row>
    <row r="724" spans="1:29" ht="12.3">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row>
    <row r="725" spans="1:29" ht="12.3">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row>
    <row r="726" spans="1:29" ht="12.3">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row>
    <row r="727" spans="1:29" ht="12.3">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row>
    <row r="728" spans="1:29" ht="12.3">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row>
    <row r="729" spans="1:29" ht="12.3">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row>
    <row r="730" spans="1:29" ht="12.3">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row>
    <row r="731" spans="1:29" ht="12.3">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row>
    <row r="732" spans="1:29" ht="12.3">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row>
    <row r="733" spans="1:29" ht="12.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row>
    <row r="734" spans="1:29" ht="12.3">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row>
    <row r="735" spans="1:29" ht="12.3">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row>
    <row r="736" spans="1:29" ht="12.3">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row>
    <row r="737" spans="1:29" ht="12.3">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row>
    <row r="738" spans="1:29" ht="12.3">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row>
    <row r="739" spans="1:29" ht="12.3">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row>
    <row r="740" spans="1:29" ht="12.3">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row>
    <row r="741" spans="1:29" ht="12.3">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row>
    <row r="742" spans="1:29" ht="12.3">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row>
    <row r="743" spans="1:29" ht="12.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row>
    <row r="744" spans="1:29" ht="12.3">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row>
    <row r="745" spans="1:29" ht="12.3">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row>
    <row r="746" spans="1:29" ht="12.3">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row>
    <row r="747" spans="1:29" ht="12.3">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row>
    <row r="748" spans="1:29" ht="12.3">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row>
    <row r="749" spans="1:29" ht="12.3">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row>
    <row r="750" spans="1:29" ht="12.3">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row>
    <row r="751" spans="1:29" ht="12.3">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row>
    <row r="752" spans="1:29" ht="12.3">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row>
    <row r="753" spans="1:29" ht="12.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row>
    <row r="754" spans="1:29" ht="12.3">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row>
    <row r="755" spans="1:29" ht="12.3">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row>
    <row r="756" spans="1:29" ht="12.3">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row>
    <row r="757" spans="1:29" ht="12.3">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row>
    <row r="758" spans="1:29" ht="12.3">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row>
    <row r="759" spans="1:29" ht="12.3">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row>
    <row r="760" spans="1:29" ht="12.3">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row>
    <row r="761" spans="1:29" ht="12.3">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row>
    <row r="762" spans="1:29" ht="12.3">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row>
    <row r="763" spans="1:29" ht="12.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row>
    <row r="764" spans="1:29" ht="12.3">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row>
    <row r="765" spans="1:29" ht="12.3">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row>
    <row r="766" spans="1:29" ht="12.3">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row>
    <row r="767" spans="1:29" ht="12.3">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row>
    <row r="768" spans="1:29" ht="12.3">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row>
    <row r="769" spans="1:29" ht="12.3">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row>
    <row r="770" spans="1:29" ht="12.3">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row>
    <row r="771" spans="1:29" ht="12.3">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row>
    <row r="772" spans="1:29" ht="12.3">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row>
    <row r="773" spans="1:29" ht="12.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row>
    <row r="774" spans="1:29" ht="12.3">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row>
    <row r="775" spans="1:29" ht="12.3">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row>
    <row r="776" spans="1:29" ht="12.3">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row>
    <row r="777" spans="1:29" ht="12.3">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row>
    <row r="778" spans="1:29" ht="12.3">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row>
    <row r="779" spans="1:29" ht="12.3">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row>
    <row r="780" spans="1:29" ht="12.3">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row>
    <row r="781" spans="1:29" ht="12.3">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row>
    <row r="782" spans="1:29" ht="12.3">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row>
    <row r="783" spans="1:29" ht="12.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row>
    <row r="784" spans="1:29" ht="12.3">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row>
    <row r="785" spans="1:29" ht="12.3">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row>
    <row r="786" spans="1:29" ht="12.3">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row>
    <row r="787" spans="1:29" ht="12.3">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row>
    <row r="788" spans="1:29" ht="12.3">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row>
    <row r="789" spans="1:29" ht="12.3">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row>
    <row r="790" spans="1:29" ht="12.3">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row>
    <row r="791" spans="1:29" ht="12.3">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row>
    <row r="792" spans="1:29" ht="12.3">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row>
    <row r="793" spans="1:29" ht="12.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row>
    <row r="794" spans="1:29" ht="12.3">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row>
    <row r="795" spans="1:29" ht="12.3">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row>
    <row r="796" spans="1:29" ht="12.3">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row>
    <row r="797" spans="1:29" ht="12.3">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row>
    <row r="798" spans="1:29" ht="12.3">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row>
    <row r="799" spans="1:29" ht="12.3">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row>
    <row r="800" spans="1:29" ht="12.3">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row>
    <row r="801" spans="1:29" ht="12.3">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row>
    <row r="802" spans="1:29" ht="12.3">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row>
    <row r="803" spans="1:29" ht="12.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row>
    <row r="804" spans="1:29" ht="12.3">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row>
    <row r="805" spans="1:29" ht="12.3">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row>
    <row r="806" spans="1:29" ht="12.3">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row>
    <row r="807" spans="1:29" ht="12.3">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row>
    <row r="808" spans="1:29" ht="12.3">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row>
    <row r="809" spans="1:29" ht="12.3">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row>
    <row r="810" spans="1:29" ht="12.3">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row>
    <row r="811" spans="1:29" ht="12.3">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row>
    <row r="812" spans="1:29" ht="12.3">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row>
    <row r="813" spans="1:29" ht="12.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row>
    <row r="814" spans="1:29" ht="12.3">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row>
    <row r="815" spans="1:29" ht="12.3">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row>
    <row r="816" spans="1:29" ht="12.3">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row>
    <row r="817" spans="1:29" ht="12.3">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row>
    <row r="818" spans="1:29" ht="12.3">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row>
    <row r="819" spans="1:29" ht="12.3">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row>
    <row r="820" spans="1:29" ht="12.3">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row>
    <row r="821" spans="1:29" ht="12.3">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row>
    <row r="822" spans="1:29" ht="12.3">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row>
    <row r="823" spans="1:29" ht="1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row>
    <row r="824" spans="1:29" ht="12.3">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row>
    <row r="825" spans="1:29" ht="12.3">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row>
    <row r="826" spans="1:29" ht="12.3">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row>
    <row r="827" spans="1:29" ht="12.3">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row>
    <row r="828" spans="1:29" ht="12.3">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row>
    <row r="829" spans="1:29" ht="12.3">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row>
    <row r="830" spans="1:29" ht="12.3">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row>
    <row r="831" spans="1:29" ht="12.3">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row>
    <row r="832" spans="1:29" ht="12.3">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row>
    <row r="833" spans="1:29" ht="12.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row>
    <row r="834" spans="1:29" ht="12.3">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row>
    <row r="835" spans="1:29" ht="12.3">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row>
    <row r="836" spans="1:29" ht="12.3">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row>
    <row r="837" spans="1:29" ht="12.3">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row>
    <row r="838" spans="1:29" ht="12.3">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row>
    <row r="839" spans="1:29" ht="12.3">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row>
    <row r="840" spans="1:29" ht="12.3">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row>
    <row r="841" spans="1:29" ht="12.3">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row>
    <row r="842" spans="1:29" ht="12.3">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row>
    <row r="843" spans="1:29" ht="12.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row>
    <row r="844" spans="1:29" ht="12.3">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row>
    <row r="845" spans="1:29" ht="12.3">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row>
    <row r="846" spans="1:29" ht="12.3">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row>
    <row r="847" spans="1:29" ht="12.3">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row>
    <row r="848" spans="1:29" ht="12.3">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row>
    <row r="849" spans="1:29" ht="12.3">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row>
    <row r="850" spans="1:29" ht="12.3">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row>
    <row r="851" spans="1:29" ht="12.3">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row>
    <row r="852" spans="1:29" ht="12.3">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row>
    <row r="853" spans="1:29" ht="12.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row>
    <row r="854" spans="1:29" ht="12.3">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row>
    <row r="855" spans="1:29" ht="12.3">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row>
    <row r="856" spans="1:29" ht="12.3">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row>
    <row r="857" spans="1:29" ht="12.3">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row>
    <row r="858" spans="1:29" ht="12.3">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row>
    <row r="859" spans="1:29" ht="12.3">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row>
    <row r="860" spans="1:29" ht="12.3">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row>
    <row r="861" spans="1:29" ht="12.3">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row>
    <row r="862" spans="1:29" ht="12.3">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row>
    <row r="863" spans="1:29" ht="12.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row>
    <row r="864" spans="1:29" ht="12.3">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row>
    <row r="865" spans="1:29" ht="12.3">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row>
    <row r="866" spans="1:29" ht="12.3">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row>
    <row r="867" spans="1:29" ht="12.3">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row>
    <row r="868" spans="1:29" ht="12.3">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row>
    <row r="869" spans="1:29" ht="12.3">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row>
    <row r="870" spans="1:29" ht="12.3">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row>
    <row r="871" spans="1:29" ht="12.3">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row>
    <row r="872" spans="1:29" ht="12.3">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row>
    <row r="873" spans="1:29" ht="12.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row>
    <row r="874" spans="1:29" ht="12.3">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row>
    <row r="875" spans="1:29" ht="12.3">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row>
    <row r="876" spans="1:29" ht="12.3">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row>
    <row r="877" spans="1:29" ht="12.3">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row>
    <row r="878" spans="1:29" ht="12.3">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row>
    <row r="879" spans="1:29" ht="12.3">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row>
    <row r="880" spans="1:29" ht="12.3">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row>
    <row r="881" spans="1:29" ht="12.3">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row>
    <row r="882" spans="1:29" ht="12.3">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row>
    <row r="883" spans="1:29" ht="12.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row>
    <row r="884" spans="1:29" ht="12.3">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row>
    <row r="885" spans="1:29" ht="12.3">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row>
    <row r="886" spans="1:29" ht="12.3">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row>
    <row r="887" spans="1:29" ht="12.3">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row>
    <row r="888" spans="1:29" ht="12.3">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row>
    <row r="889" spans="1:29" ht="12.3">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row>
    <row r="890" spans="1:29" ht="12.3">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row>
    <row r="891" spans="1:29" ht="12.3">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row>
    <row r="892" spans="1:29" ht="12.3">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row>
    <row r="893" spans="1:29" ht="12.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row>
    <row r="894" spans="1:29" ht="12.3">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row>
    <row r="895" spans="1:29" ht="12.3">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row>
    <row r="896" spans="1:29" ht="12.3">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row>
    <row r="897" spans="1:29" ht="12.3">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row>
    <row r="898" spans="1:29" ht="12.3">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row>
    <row r="899" spans="1:29" ht="12.3">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row>
    <row r="900" spans="1:29" ht="12.3">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row>
    <row r="901" spans="1:29" ht="12.3">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row>
    <row r="902" spans="1:29" ht="12.3">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row>
    <row r="903" spans="1:29" ht="12.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row>
    <row r="904" spans="1:29" ht="12.3">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row>
    <row r="905" spans="1:29" ht="12.3">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row>
    <row r="906" spans="1:29" ht="12.3">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row>
    <row r="907" spans="1:29" ht="12.3">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row>
    <row r="908" spans="1:29" ht="12.3">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row>
    <row r="909" spans="1:29" ht="12.3">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row>
    <row r="910" spans="1:29" ht="12.3">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row>
    <row r="911" spans="1:29" ht="12.3">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row>
    <row r="912" spans="1:29" ht="12.3">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row>
    <row r="913" spans="1:29" ht="12.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row>
    <row r="914" spans="1:29" ht="12.3">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row>
    <row r="915" spans="1:29" ht="12.3">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row>
    <row r="916" spans="1:29" ht="12.3">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row>
    <row r="917" spans="1:29" ht="12.3">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row>
    <row r="918" spans="1:29" ht="12.3">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row>
    <row r="919" spans="1:29" ht="12.3">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row>
    <row r="920" spans="1:29" ht="12.3">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row>
    <row r="921" spans="1:29" ht="12.3">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row>
    <row r="922" spans="1:29" ht="12.3">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row>
    <row r="923" spans="1:29" ht="1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row>
    <row r="924" spans="1:29" ht="12.3">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row>
    <row r="925" spans="1:29" ht="12.3">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row>
    <row r="926" spans="1:29" ht="12.3">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row>
    <row r="927" spans="1:29" ht="12.3">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row>
    <row r="928" spans="1:29" ht="12.3">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row>
    <row r="929" spans="1:29" ht="12.3">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row>
    <row r="930" spans="1:29" ht="12.3">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row>
    <row r="931" spans="1:29" ht="12.3">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row>
    <row r="932" spans="1:29" ht="12.3">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row>
    <row r="933" spans="1:29" ht="12.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row>
    <row r="934" spans="1:29" ht="12.3">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row>
    <row r="935" spans="1:29" ht="12.3">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row>
    <row r="936" spans="1:29" ht="12.3">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row>
    <row r="937" spans="1:29" ht="12.3">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row>
    <row r="938" spans="1:29" ht="12.3">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row>
    <row r="939" spans="1:29" ht="12.3">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row>
    <row r="940" spans="1:29" ht="12.3">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row>
    <row r="941" spans="1:29" ht="12.3">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row>
    <row r="942" spans="1:29" ht="12.3">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row>
    <row r="943" spans="1:29" ht="12.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row>
    <row r="944" spans="1:29" ht="12.3">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row>
    <row r="945" spans="1:29" ht="12.3">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row>
    <row r="946" spans="1:29" ht="12.3">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row>
    <row r="947" spans="1:29" ht="12.3">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row>
    <row r="948" spans="1:29" ht="12.3">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row>
    <row r="949" spans="1:29" ht="12.3">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row>
    <row r="950" spans="1:29" ht="12.3">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row>
    <row r="951" spans="1:29" ht="12.3">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row>
    <row r="952" spans="1:29" ht="12.3">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row>
    <row r="953" spans="1:29" ht="12.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row>
    <row r="954" spans="1:29" ht="12.3">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row>
    <row r="955" spans="1:29" ht="12.3">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row>
    <row r="956" spans="1:29" ht="12.3">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row>
    <row r="957" spans="1:29" ht="12.3">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row>
    <row r="958" spans="1:29" ht="12.3">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row>
    <row r="959" spans="1:29" ht="12.3">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row>
    <row r="960" spans="1:29" ht="12.3">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row>
    <row r="961" spans="1:29" ht="12.3">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row>
    <row r="962" spans="1:29" ht="12.3">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row>
    <row r="963" spans="1:29" ht="12.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row>
    <row r="964" spans="1:29" ht="12.3">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row>
    <row r="965" spans="1:29" ht="12.3">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row>
    <row r="966" spans="1:29" ht="12.3">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row>
    <row r="967" spans="1:29" ht="12.3">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row>
    <row r="968" spans="1:29" ht="12.3">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row>
    <row r="969" spans="1:29" ht="12.3">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row>
    <row r="970" spans="1:29" ht="12.3">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row>
    <row r="971" spans="1:29" ht="12.3">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row>
    <row r="972" spans="1:29" ht="12.3">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row>
    <row r="973" spans="1:29" ht="12.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row>
    <row r="974" spans="1:29" ht="12.3">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row>
    <row r="975" spans="1:29" ht="12.3">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row>
    <row r="976" spans="1:29" ht="12.3">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row>
    <row r="977" spans="1:29" ht="12.3">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row>
    <row r="978" spans="1:29" ht="12.3">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row>
    <row r="979" spans="1:29" ht="12.3">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row>
    <row r="980" spans="1:29" ht="12.3">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row>
    <row r="981" spans="1:29" ht="12.3">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row>
    <row r="982" spans="1:29" ht="12.3">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row>
    <row r="983" spans="1:29" ht="12.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row>
    <row r="984" spans="1:29" ht="12.3">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row>
    <row r="985" spans="1:29" ht="12.3">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row>
    <row r="986" spans="1:29" ht="12.3">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row>
    <row r="987" spans="1:29" ht="12.3">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row>
    <row r="988" spans="1:29" ht="12.3">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row>
    <row r="989" spans="1:29" ht="12.3">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row>
    <row r="990" spans="1:29" ht="12.3">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row>
    <row r="991" spans="1:29" ht="12.3">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row>
    <row r="992" spans="1:29" ht="12.3">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row>
    <row r="993" spans="1:29" ht="12.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row>
    <row r="994" spans="1:29" ht="12.3">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row>
    <row r="995" spans="1:29" ht="12.3">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row>
    <row r="996" spans="1:29" ht="12.3">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row>
    <row r="997" spans="1:29" ht="12.3">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row>
    <row r="998" spans="1:29" ht="12.3">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row>
    <row r="999" spans="1:29" ht="12.3">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row>
    <row r="1000" spans="1:29" ht="12.3">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row>
    <row r="1001" spans="1:29" ht="12.3">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row>
    <row r="1002" spans="1:29" ht="12.3">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c r="AB1002" s="8"/>
      <c r="AC1002" s="8"/>
    </row>
    <row r="1003" spans="1:29" ht="12.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c r="AB1003" s="8"/>
      <c r="AC1003" s="8"/>
    </row>
    <row r="1004" spans="1:29" ht="12.3">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c r="AA1004" s="8"/>
      <c r="AB1004" s="8"/>
      <c r="AC1004" s="8"/>
    </row>
  </sheetData>
  <mergeCells count="2">
    <mergeCell ref="D2:G2"/>
    <mergeCell ref="D29:G29"/>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C1004"/>
  <sheetViews>
    <sheetView workbookViewId="0"/>
  </sheetViews>
  <sheetFormatPr defaultColWidth="12.609375" defaultRowHeight="15.75" customHeight="1"/>
  <cols>
    <col min="1" max="1" width="12.109375" customWidth="1"/>
    <col min="2" max="2" width="3.71875" customWidth="1"/>
    <col min="3" max="3" width="12.88671875" customWidth="1"/>
    <col min="6" max="6" width="7.88671875" customWidth="1"/>
    <col min="7" max="7" width="10.38671875" customWidth="1"/>
    <col min="8" max="8" width="76.5" customWidth="1"/>
    <col min="9" max="9" width="3.609375" customWidth="1"/>
  </cols>
  <sheetData>
    <row r="1" spans="1:29" ht="12.3">
      <c r="A1" s="8"/>
      <c r="B1" s="9"/>
      <c r="C1" s="9"/>
      <c r="D1" s="9"/>
      <c r="E1" s="9"/>
      <c r="F1" s="9"/>
      <c r="G1" s="9"/>
      <c r="H1" s="9"/>
      <c r="I1" s="8"/>
      <c r="J1" s="8"/>
      <c r="K1" s="8"/>
      <c r="L1" s="8"/>
      <c r="M1" s="8"/>
      <c r="N1" s="8"/>
      <c r="O1" s="8"/>
      <c r="P1" s="8"/>
      <c r="Q1" s="8"/>
      <c r="R1" s="8"/>
      <c r="S1" s="8"/>
      <c r="T1" s="8"/>
      <c r="U1" s="8"/>
      <c r="V1" s="8"/>
      <c r="W1" s="8"/>
      <c r="X1" s="8"/>
      <c r="Y1" s="8"/>
      <c r="Z1" s="8"/>
      <c r="AA1" s="8"/>
      <c r="AB1" s="8"/>
      <c r="AC1" s="8"/>
    </row>
    <row r="2" spans="1:29" ht="29.25" customHeight="1">
      <c r="A2" s="8"/>
      <c r="B2" s="56"/>
      <c r="C2" s="12" t="s">
        <v>618</v>
      </c>
      <c r="D2" s="138" t="s">
        <v>142</v>
      </c>
      <c r="E2" s="130"/>
      <c r="F2" s="130"/>
      <c r="G2" s="131"/>
      <c r="H2" s="16"/>
      <c r="I2" s="8"/>
      <c r="J2" s="8"/>
      <c r="K2" s="8"/>
      <c r="L2" s="8"/>
      <c r="M2" s="8"/>
      <c r="N2" s="8"/>
      <c r="O2" s="8"/>
      <c r="P2" s="8"/>
      <c r="Q2" s="8"/>
      <c r="R2" s="8"/>
      <c r="S2" s="8"/>
      <c r="T2" s="8"/>
      <c r="U2" s="8"/>
      <c r="V2" s="8"/>
      <c r="W2" s="8"/>
      <c r="X2" s="8"/>
      <c r="Y2" s="8"/>
      <c r="Z2" s="8"/>
      <c r="AA2" s="8"/>
      <c r="AB2" s="8"/>
      <c r="AC2" s="8"/>
    </row>
    <row r="3" spans="1:29" ht="36.9">
      <c r="A3" s="55"/>
      <c r="B3" s="49" t="s">
        <v>58</v>
      </c>
      <c r="C3" s="12" t="s">
        <v>59</v>
      </c>
      <c r="D3" s="12" t="s">
        <v>143</v>
      </c>
      <c r="E3" s="13" t="s">
        <v>144</v>
      </c>
      <c r="F3" s="13" t="s">
        <v>145</v>
      </c>
      <c r="G3" s="13" t="s">
        <v>146</v>
      </c>
      <c r="H3" s="12" t="s">
        <v>153</v>
      </c>
      <c r="I3" s="8"/>
      <c r="J3" s="8"/>
      <c r="K3" s="8"/>
      <c r="L3" s="8"/>
      <c r="M3" s="8"/>
      <c r="N3" s="8"/>
      <c r="O3" s="8"/>
      <c r="P3" s="8"/>
      <c r="Q3" s="8"/>
      <c r="R3" s="8"/>
      <c r="S3" s="8"/>
      <c r="T3" s="8"/>
      <c r="U3" s="8"/>
      <c r="V3" s="8"/>
      <c r="W3" s="8"/>
      <c r="X3" s="8"/>
      <c r="Y3" s="8"/>
      <c r="Z3" s="8"/>
      <c r="AA3" s="8"/>
      <c r="AB3" s="8"/>
      <c r="AC3" s="8"/>
    </row>
    <row r="4" spans="1:29" ht="12.3">
      <c r="A4" s="58"/>
      <c r="B4" s="50">
        <v>1</v>
      </c>
      <c r="C4" s="16" t="s">
        <v>75</v>
      </c>
      <c r="D4" s="17">
        <v>1.4247000000000001E-6</v>
      </c>
      <c r="E4" s="43">
        <f t="shared" ref="E4:E9" si="0">(1.9754798*(D4/0.9))+0.12512219</f>
        <v>0.12512531718452338</v>
      </c>
      <c r="F4" s="18">
        <f t="shared" ref="F4:F26" si="1">E4*100</f>
        <v>12.512531718452339</v>
      </c>
      <c r="G4" s="33">
        <f t="shared" ref="G4:G26" si="2">E4*1023</f>
        <v>128.00319947976743</v>
      </c>
      <c r="H4" s="16" t="s">
        <v>161</v>
      </c>
      <c r="I4" s="8"/>
      <c r="J4" s="64" t="s">
        <v>162</v>
      </c>
      <c r="K4" s="8"/>
      <c r="L4" s="8"/>
      <c r="M4" s="8"/>
      <c r="O4" s="8"/>
      <c r="P4" s="8"/>
      <c r="Q4" s="8"/>
      <c r="R4" s="8"/>
      <c r="S4" s="8"/>
      <c r="T4" s="8"/>
      <c r="U4" s="8"/>
      <c r="V4" s="8"/>
      <c r="W4" s="8"/>
      <c r="X4" s="8"/>
      <c r="Y4" s="8"/>
      <c r="Z4" s="8"/>
      <c r="AA4" s="8"/>
      <c r="AB4" s="8"/>
      <c r="AC4" s="8"/>
    </row>
    <row r="5" spans="1:29" ht="12.3">
      <c r="A5" s="58"/>
      <c r="B5" s="50">
        <v>2</v>
      </c>
      <c r="C5" s="16" t="s">
        <v>76</v>
      </c>
      <c r="D5" s="17">
        <v>7.0312499999999997E-4</v>
      </c>
      <c r="E5" s="43">
        <f t="shared" si="0"/>
        <v>0.12666553359374999</v>
      </c>
      <c r="F5" s="18">
        <f t="shared" si="1"/>
        <v>12.666553359374999</v>
      </c>
      <c r="G5" s="33">
        <f t="shared" si="2"/>
        <v>129.57884086640624</v>
      </c>
      <c r="H5" s="16" t="s">
        <v>164</v>
      </c>
      <c r="I5" s="8"/>
      <c r="J5" s="56" t="s">
        <v>165</v>
      </c>
      <c r="K5" s="8"/>
      <c r="L5" s="8"/>
      <c r="M5" s="8"/>
      <c r="O5" s="8"/>
      <c r="P5" s="8"/>
      <c r="Q5" s="8"/>
      <c r="R5" s="8"/>
      <c r="S5" s="8"/>
      <c r="T5" s="8"/>
      <c r="U5" s="8"/>
      <c r="V5" s="8"/>
      <c r="W5" s="8"/>
      <c r="X5" s="8"/>
      <c r="Y5" s="8"/>
      <c r="Z5" s="8"/>
      <c r="AA5" s="8"/>
      <c r="AB5" s="8"/>
      <c r="AC5" s="8"/>
    </row>
    <row r="6" spans="1:29" ht="12.3">
      <c r="A6" s="58"/>
      <c r="B6" s="50">
        <v>3</v>
      </c>
      <c r="C6" s="16" t="s">
        <v>77</v>
      </c>
      <c r="D6" s="17">
        <v>1.4062499999999999E-3</v>
      </c>
      <c r="E6" s="43">
        <f t="shared" si="0"/>
        <v>0.12820887718749999</v>
      </c>
      <c r="F6" s="18">
        <f t="shared" si="1"/>
        <v>12.820887718749999</v>
      </c>
      <c r="G6" s="33">
        <f t="shared" si="2"/>
        <v>131.1576813628125</v>
      </c>
      <c r="H6" s="12"/>
      <c r="I6" s="8"/>
      <c r="J6" s="8"/>
      <c r="K6" s="8"/>
      <c r="L6" s="8"/>
      <c r="M6" s="8"/>
      <c r="O6" s="8"/>
      <c r="P6" s="8"/>
      <c r="Q6" s="8"/>
      <c r="R6" s="8"/>
      <c r="S6" s="8"/>
      <c r="T6" s="8"/>
      <c r="U6" s="8"/>
      <c r="V6" s="8"/>
      <c r="W6" s="8"/>
      <c r="X6" s="8"/>
      <c r="Y6" s="8"/>
      <c r="Z6" s="8"/>
      <c r="AA6" s="8"/>
      <c r="AB6" s="8"/>
      <c r="AC6" s="8"/>
    </row>
    <row r="7" spans="1:29" ht="13.8">
      <c r="A7" s="58"/>
      <c r="B7" s="50">
        <v>4</v>
      </c>
      <c r="C7" s="16" t="s">
        <v>78</v>
      </c>
      <c r="D7" s="17">
        <v>2.8124999999999999E-3</v>
      </c>
      <c r="E7" s="43">
        <f t="shared" si="0"/>
        <v>0.13129556437500001</v>
      </c>
      <c r="F7" s="18">
        <f t="shared" si="1"/>
        <v>13.1295564375</v>
      </c>
      <c r="G7" s="33">
        <f t="shared" si="2"/>
        <v>134.31536235562501</v>
      </c>
      <c r="H7" s="109" t="s">
        <v>619</v>
      </c>
      <c r="I7" s="8"/>
      <c r="K7" s="8"/>
      <c r="L7" s="8"/>
      <c r="M7" s="8"/>
      <c r="O7" s="8"/>
      <c r="P7" s="8"/>
      <c r="Q7" s="8"/>
      <c r="R7" s="8"/>
      <c r="S7" s="8"/>
      <c r="T7" s="8"/>
      <c r="U7" s="8"/>
      <c r="V7" s="8"/>
      <c r="W7" s="8"/>
      <c r="X7" s="8"/>
      <c r="Y7" s="8"/>
      <c r="Z7" s="8"/>
      <c r="AA7" s="8"/>
      <c r="AB7" s="8"/>
      <c r="AC7" s="8"/>
    </row>
    <row r="8" spans="1:29" ht="12.3">
      <c r="A8" s="58"/>
      <c r="B8" s="50">
        <v>5</v>
      </c>
      <c r="C8" s="16" t="s">
        <v>79</v>
      </c>
      <c r="D8" s="17">
        <v>5.6249999999999998E-3</v>
      </c>
      <c r="E8" s="43">
        <f t="shared" si="0"/>
        <v>0.13746893874999999</v>
      </c>
      <c r="F8" s="18">
        <f t="shared" si="1"/>
        <v>13.746893875</v>
      </c>
      <c r="G8" s="33">
        <f t="shared" si="2"/>
        <v>140.63072434124999</v>
      </c>
      <c r="H8" s="16"/>
      <c r="I8" s="8"/>
      <c r="J8" s="2" t="s">
        <v>620</v>
      </c>
      <c r="K8" s="8"/>
      <c r="L8" s="8"/>
      <c r="M8" s="8"/>
      <c r="O8" s="8"/>
      <c r="P8" s="8"/>
      <c r="Q8" s="8"/>
      <c r="R8" s="8"/>
      <c r="S8" s="8"/>
      <c r="T8" s="8"/>
      <c r="U8" s="8"/>
      <c r="V8" s="8"/>
      <c r="W8" s="8"/>
      <c r="X8" s="8"/>
      <c r="Y8" s="8"/>
      <c r="Z8" s="8"/>
      <c r="AA8" s="8"/>
      <c r="AB8" s="8"/>
      <c r="AC8" s="8"/>
    </row>
    <row r="9" spans="1:29" ht="12.3">
      <c r="A9" s="58"/>
      <c r="B9" s="50">
        <v>6</v>
      </c>
      <c r="C9" s="16" t="s">
        <v>80</v>
      </c>
      <c r="D9" s="17">
        <v>1.125E-2</v>
      </c>
      <c r="E9" s="43">
        <f t="shared" si="0"/>
        <v>0.14981568749999999</v>
      </c>
      <c r="F9" s="18">
        <f t="shared" si="1"/>
        <v>14.981568749999999</v>
      </c>
      <c r="G9" s="33">
        <f t="shared" si="2"/>
        <v>153.26144831249999</v>
      </c>
      <c r="H9" s="16"/>
      <c r="I9" s="8"/>
      <c r="J9" s="8" t="s">
        <v>621</v>
      </c>
      <c r="K9" s="8"/>
      <c r="L9" s="8"/>
      <c r="M9" s="8"/>
      <c r="O9" s="8"/>
      <c r="P9" s="8"/>
      <c r="Q9" s="8"/>
      <c r="R9" s="8"/>
      <c r="S9" s="8"/>
      <c r="T9" s="8"/>
      <c r="U9" s="8"/>
      <c r="V9" s="8"/>
      <c r="W9" s="8"/>
      <c r="X9" s="8"/>
      <c r="Y9" s="8"/>
      <c r="Z9" s="8"/>
      <c r="AA9" s="8"/>
      <c r="AB9" s="8"/>
      <c r="AC9" s="8"/>
    </row>
    <row r="10" spans="1:29" ht="12.3">
      <c r="A10" s="58"/>
      <c r="B10" s="50">
        <v>7</v>
      </c>
      <c r="C10" s="16" t="s">
        <v>81</v>
      </c>
      <c r="D10" s="17">
        <v>2.2499999999999999E-2</v>
      </c>
      <c r="E10" s="43">
        <f t="shared" ref="E10:E26" si="3">(0.36726845*LOG10((14.98325*(D10/0.9))+1))+0.12240537</f>
        <v>0.17315100437761471</v>
      </c>
      <c r="F10" s="18">
        <f t="shared" si="1"/>
        <v>17.315100437761473</v>
      </c>
      <c r="G10" s="33">
        <f t="shared" si="2"/>
        <v>177.13347747829985</v>
      </c>
      <c r="H10" s="16"/>
      <c r="I10" s="8"/>
      <c r="J10" s="8" t="s">
        <v>622</v>
      </c>
      <c r="K10" s="8"/>
      <c r="L10" s="8"/>
      <c r="M10" s="8"/>
      <c r="O10" s="8"/>
      <c r="P10" s="8"/>
      <c r="Q10" s="8"/>
      <c r="R10" s="8"/>
      <c r="S10" s="8"/>
      <c r="T10" s="8"/>
      <c r="U10" s="8"/>
      <c r="V10" s="8"/>
      <c r="W10" s="8"/>
      <c r="X10" s="8"/>
      <c r="Y10" s="8"/>
      <c r="Z10" s="8"/>
      <c r="AA10" s="8"/>
      <c r="AB10" s="8"/>
      <c r="AC10" s="8"/>
    </row>
    <row r="11" spans="1:29" ht="12.3">
      <c r="A11" s="58"/>
      <c r="B11" s="50">
        <v>8</v>
      </c>
      <c r="C11" s="16" t="s">
        <v>82</v>
      </c>
      <c r="D11" s="17">
        <v>4.4999999999999998E-2</v>
      </c>
      <c r="E11" s="43">
        <f t="shared" si="3"/>
        <v>0.21158922574427691</v>
      </c>
      <c r="F11" s="18">
        <f t="shared" si="1"/>
        <v>21.158922574427692</v>
      </c>
      <c r="G11" s="33">
        <f t="shared" si="2"/>
        <v>216.45577793639526</v>
      </c>
      <c r="H11" s="16"/>
      <c r="I11" s="8"/>
      <c r="J11" s="8" t="s">
        <v>623</v>
      </c>
      <c r="K11" s="8"/>
      <c r="L11" s="8"/>
      <c r="M11" s="8"/>
      <c r="P11" s="8"/>
      <c r="Q11" s="8"/>
      <c r="R11" s="8"/>
      <c r="S11" s="8"/>
      <c r="T11" s="8"/>
      <c r="U11" s="8"/>
      <c r="V11" s="8"/>
      <c r="W11" s="8"/>
      <c r="X11" s="8"/>
      <c r="Y11" s="8"/>
      <c r="Z11" s="8"/>
      <c r="AA11" s="8"/>
      <c r="AB11" s="8"/>
      <c r="AC11" s="8"/>
    </row>
    <row r="12" spans="1:29" ht="12.3">
      <c r="A12" s="58"/>
      <c r="B12" s="50">
        <v>9</v>
      </c>
      <c r="C12" s="16" t="s">
        <v>83</v>
      </c>
      <c r="D12" s="17">
        <v>0.09</v>
      </c>
      <c r="E12" s="43">
        <f t="shared" si="3"/>
        <v>0.2684492775785825</v>
      </c>
      <c r="F12" s="18">
        <f t="shared" si="1"/>
        <v>26.844927757858251</v>
      </c>
      <c r="G12" s="33">
        <f t="shared" si="2"/>
        <v>274.62361096288993</v>
      </c>
      <c r="H12" s="16"/>
      <c r="I12" s="8"/>
      <c r="J12" s="8" t="s">
        <v>624</v>
      </c>
      <c r="K12" s="8"/>
      <c r="L12" s="8"/>
      <c r="M12" s="8"/>
      <c r="O12" s="8"/>
      <c r="P12" s="8"/>
      <c r="Q12" s="8"/>
      <c r="R12" s="8"/>
      <c r="S12" s="8"/>
      <c r="T12" s="8"/>
      <c r="U12" s="8"/>
      <c r="V12" s="8"/>
      <c r="W12" s="8"/>
      <c r="X12" s="8"/>
      <c r="Y12" s="8"/>
      <c r="Z12" s="8"/>
      <c r="AA12" s="8"/>
      <c r="AB12" s="8"/>
      <c r="AC12" s="8"/>
    </row>
    <row r="13" spans="1:29" ht="12.3">
      <c r="A13" s="58"/>
      <c r="B13" s="50">
        <v>10</v>
      </c>
      <c r="C13" s="16" t="s">
        <v>84</v>
      </c>
      <c r="D13" s="69">
        <v>0.12727922061357799</v>
      </c>
      <c r="E13" s="43">
        <f t="shared" si="3"/>
        <v>0.3038391525335597</v>
      </c>
      <c r="F13" s="18">
        <f t="shared" si="1"/>
        <v>30.383915253355969</v>
      </c>
      <c r="G13" s="33">
        <f t="shared" si="2"/>
        <v>310.82745304183157</v>
      </c>
      <c r="H13" s="16"/>
      <c r="I13" s="8"/>
      <c r="J13" s="2" t="s">
        <v>625</v>
      </c>
      <c r="K13" s="8">
        <f>0.014*0.9</f>
        <v>1.26E-2</v>
      </c>
      <c r="L13" s="8"/>
      <c r="M13" s="8"/>
      <c r="O13" s="8"/>
      <c r="P13" s="8"/>
      <c r="Q13" s="8"/>
      <c r="R13" s="8"/>
      <c r="S13" s="8"/>
      <c r="T13" s="8"/>
      <c r="U13" s="8"/>
      <c r="V13" s="8"/>
      <c r="W13" s="8"/>
      <c r="X13" s="8"/>
      <c r="Y13" s="8"/>
      <c r="Z13" s="8"/>
      <c r="AA13" s="8"/>
      <c r="AB13" s="8"/>
      <c r="AC13" s="8"/>
    </row>
    <row r="14" spans="1:29" ht="12.3">
      <c r="A14" s="58"/>
      <c r="B14" s="50">
        <v>11</v>
      </c>
      <c r="C14" s="43" t="s">
        <v>85</v>
      </c>
      <c r="D14" s="69">
        <f>0.18*2^-0.1</f>
        <v>0.16794593847662534</v>
      </c>
      <c r="E14" s="43">
        <f t="shared" si="3"/>
        <v>0.3351724855886149</v>
      </c>
      <c r="F14" s="18">
        <f t="shared" si="1"/>
        <v>33.517248558861489</v>
      </c>
      <c r="G14" s="33">
        <f t="shared" si="2"/>
        <v>342.88145275715306</v>
      </c>
      <c r="H14" s="16"/>
      <c r="I14" s="8"/>
      <c r="J14" s="2" t="s">
        <v>626</v>
      </c>
      <c r="K14" s="8"/>
      <c r="L14" s="8"/>
      <c r="M14" s="8"/>
      <c r="O14" s="8"/>
      <c r="P14" s="8"/>
      <c r="Q14" s="8"/>
      <c r="R14" s="8"/>
      <c r="S14" s="8"/>
      <c r="T14" s="8"/>
      <c r="U14" s="8"/>
      <c r="V14" s="8"/>
      <c r="W14" s="8"/>
      <c r="X14" s="8"/>
      <c r="Y14" s="8"/>
      <c r="Z14" s="8"/>
      <c r="AA14" s="8"/>
      <c r="AB14" s="8"/>
      <c r="AC14" s="8"/>
    </row>
    <row r="15" spans="1:29" ht="12.3">
      <c r="A15" s="58"/>
      <c r="B15" s="50">
        <v>12</v>
      </c>
      <c r="C15" s="16" t="s">
        <v>86</v>
      </c>
      <c r="D15" s="17">
        <v>0.18</v>
      </c>
      <c r="E15" s="43">
        <f t="shared" si="3"/>
        <v>0.34338937037393552</v>
      </c>
      <c r="F15" s="18">
        <f t="shared" si="1"/>
        <v>34.338937037393549</v>
      </c>
      <c r="G15" s="33">
        <f t="shared" si="2"/>
        <v>351.28732589253605</v>
      </c>
      <c r="H15" s="16"/>
      <c r="I15" s="8"/>
      <c r="J15" s="8" t="s">
        <v>597</v>
      </c>
      <c r="K15" s="8"/>
      <c r="L15" s="8"/>
      <c r="M15" s="8"/>
      <c r="O15" s="8"/>
      <c r="P15" s="8"/>
      <c r="Q15" s="8"/>
      <c r="R15" s="8"/>
      <c r="S15" s="8"/>
      <c r="T15" s="8"/>
      <c r="U15" s="8"/>
      <c r="V15" s="8"/>
      <c r="W15" s="8"/>
      <c r="X15" s="8"/>
      <c r="Y15" s="8"/>
      <c r="Z15" s="8"/>
      <c r="AA15" s="8"/>
      <c r="AB15" s="8"/>
      <c r="AC15" s="8"/>
    </row>
    <row r="16" spans="1:29" ht="12.3">
      <c r="A16" s="58"/>
      <c r="B16" s="50">
        <v>13</v>
      </c>
      <c r="C16" s="43" t="s">
        <v>87</v>
      </c>
      <c r="D16" s="69">
        <f>0.18*2^0.2</f>
        <v>0.2067657038994663</v>
      </c>
      <c r="E16" s="43">
        <f t="shared" si="3"/>
        <v>0.36024940817582796</v>
      </c>
      <c r="F16" s="18">
        <f t="shared" si="1"/>
        <v>36.024940817582795</v>
      </c>
      <c r="G16" s="33">
        <f t="shared" si="2"/>
        <v>368.535144563872</v>
      </c>
      <c r="H16" s="16"/>
      <c r="I16" s="8"/>
      <c r="J16" s="8" t="s">
        <v>598</v>
      </c>
      <c r="K16" s="8"/>
      <c r="L16" s="8"/>
      <c r="M16" s="8"/>
      <c r="O16" s="8"/>
      <c r="P16" s="8"/>
      <c r="Q16" s="8"/>
      <c r="R16" s="8"/>
      <c r="S16" s="8"/>
      <c r="T16" s="8"/>
      <c r="U16" s="8"/>
      <c r="V16" s="8"/>
      <c r="W16" s="8"/>
      <c r="X16" s="8"/>
      <c r="Y16" s="8"/>
      <c r="Z16" s="8"/>
      <c r="AA16" s="8"/>
      <c r="AB16" s="8"/>
      <c r="AC16" s="8"/>
    </row>
    <row r="17" spans="1:29" ht="12.3">
      <c r="A17" s="58"/>
      <c r="B17" s="50">
        <v>14</v>
      </c>
      <c r="C17" s="16" t="s">
        <v>88</v>
      </c>
      <c r="D17" s="17">
        <f>0.18*2^0.5</f>
        <v>0.2545584412271571</v>
      </c>
      <c r="E17" s="43">
        <f t="shared" si="3"/>
        <v>0.38652921471022927</v>
      </c>
      <c r="F17" s="18">
        <f t="shared" si="1"/>
        <v>38.652921471022928</v>
      </c>
      <c r="G17" s="33">
        <f t="shared" si="2"/>
        <v>395.41938664856457</v>
      </c>
      <c r="H17" s="16"/>
      <c r="I17" s="8"/>
      <c r="K17" s="8"/>
      <c r="L17" s="8"/>
      <c r="M17" s="8"/>
      <c r="O17" s="8"/>
      <c r="P17" s="8"/>
      <c r="Q17" s="8"/>
      <c r="R17" s="8"/>
      <c r="S17" s="8"/>
      <c r="T17" s="8"/>
      <c r="U17" s="8"/>
      <c r="V17" s="8"/>
      <c r="W17" s="8"/>
      <c r="X17" s="8"/>
      <c r="Y17" s="8"/>
      <c r="Z17" s="8"/>
      <c r="AA17" s="8"/>
      <c r="AB17" s="8"/>
      <c r="AC17" s="8"/>
    </row>
    <row r="18" spans="1:29" ht="12.3">
      <c r="A18" s="58"/>
      <c r="B18" s="50">
        <v>15</v>
      </c>
      <c r="C18" s="16" t="s">
        <v>89</v>
      </c>
      <c r="D18" s="17">
        <v>0.36</v>
      </c>
      <c r="E18" s="43">
        <f t="shared" si="3"/>
        <v>0.43263047731256132</v>
      </c>
      <c r="F18" s="18">
        <f t="shared" si="1"/>
        <v>43.26304773125613</v>
      </c>
      <c r="G18" s="33">
        <f t="shared" si="2"/>
        <v>442.58097829075024</v>
      </c>
      <c r="H18" s="16"/>
      <c r="I18" s="8"/>
      <c r="K18" s="8"/>
      <c r="L18" s="8"/>
      <c r="M18" s="8"/>
      <c r="O18" s="8"/>
      <c r="P18" s="8"/>
      <c r="Q18" s="8"/>
      <c r="R18" s="8"/>
      <c r="S18" s="8"/>
      <c r="T18" s="8"/>
      <c r="U18" s="8"/>
      <c r="V18" s="8"/>
      <c r="W18" s="8"/>
      <c r="X18" s="8"/>
      <c r="Y18" s="8"/>
      <c r="Z18" s="8"/>
      <c r="AA18" s="8"/>
      <c r="AB18" s="8"/>
      <c r="AC18" s="8"/>
    </row>
    <row r="19" spans="1:29" ht="12.3">
      <c r="A19" s="58"/>
      <c r="B19" s="50">
        <v>16</v>
      </c>
      <c r="C19" s="16" t="s">
        <v>90</v>
      </c>
      <c r="D19" s="17">
        <v>0.72</v>
      </c>
      <c r="E19" s="43">
        <f t="shared" si="3"/>
        <v>0.53135712316125061</v>
      </c>
      <c r="F19" s="18">
        <f t="shared" si="1"/>
        <v>53.135712316125058</v>
      </c>
      <c r="G19" s="33">
        <f t="shared" si="2"/>
        <v>543.5783369939594</v>
      </c>
      <c r="H19" s="16"/>
      <c r="I19" s="8"/>
      <c r="J19" s="2" t="s">
        <v>627</v>
      </c>
      <c r="K19" s="8"/>
      <c r="L19" s="8"/>
      <c r="M19" s="8"/>
      <c r="O19" s="8"/>
      <c r="P19" s="8"/>
      <c r="Q19" s="8"/>
      <c r="R19" s="8"/>
      <c r="S19" s="8"/>
      <c r="T19" s="8"/>
      <c r="U19" s="8"/>
      <c r="V19" s="8"/>
      <c r="W19" s="8"/>
      <c r="X19" s="8"/>
      <c r="Y19" s="8"/>
      <c r="Z19" s="8"/>
      <c r="AA19" s="8"/>
      <c r="AB19" s="8"/>
      <c r="AC19" s="8"/>
    </row>
    <row r="20" spans="1:29" ht="12.3">
      <c r="A20" s="58"/>
      <c r="B20" s="82">
        <v>17</v>
      </c>
      <c r="C20" s="73" t="s">
        <v>91</v>
      </c>
      <c r="D20" s="74">
        <v>0.9</v>
      </c>
      <c r="E20" s="98">
        <f t="shared" si="3"/>
        <v>0.5644735828313111</v>
      </c>
      <c r="F20" s="76">
        <f t="shared" si="1"/>
        <v>56.447358283131109</v>
      </c>
      <c r="G20" s="77">
        <f t="shared" si="2"/>
        <v>577.45647523643129</v>
      </c>
      <c r="H20" s="73" t="s">
        <v>205</v>
      </c>
      <c r="I20" s="8"/>
      <c r="J20" s="8" t="s">
        <v>628</v>
      </c>
      <c r="K20" s="8"/>
      <c r="L20" s="8"/>
      <c r="M20" s="8"/>
      <c r="O20" s="8"/>
      <c r="P20" s="8"/>
      <c r="Q20" s="8"/>
      <c r="R20" s="8"/>
      <c r="S20" s="8"/>
      <c r="T20" s="8"/>
      <c r="U20" s="8"/>
      <c r="V20" s="8"/>
      <c r="W20" s="8"/>
      <c r="X20" s="8"/>
      <c r="Y20" s="8"/>
      <c r="Z20" s="8"/>
      <c r="AA20" s="8"/>
      <c r="AB20" s="8"/>
      <c r="AC20" s="8"/>
    </row>
    <row r="21" spans="1:29" ht="12.3">
      <c r="A21" s="58"/>
      <c r="B21" s="50">
        <v>18</v>
      </c>
      <c r="C21" s="16" t="s">
        <v>92</v>
      </c>
      <c r="D21" s="17">
        <v>1.44</v>
      </c>
      <c r="E21" s="43">
        <f t="shared" si="3"/>
        <v>0.63565355161064208</v>
      </c>
      <c r="F21" s="18">
        <f t="shared" si="1"/>
        <v>63.565355161064204</v>
      </c>
      <c r="G21" s="33">
        <f t="shared" si="2"/>
        <v>650.27358329768686</v>
      </c>
      <c r="H21" s="16"/>
      <c r="I21" s="8"/>
      <c r="J21" s="8" t="s">
        <v>629</v>
      </c>
      <c r="K21" s="8"/>
      <c r="L21" s="8"/>
      <c r="M21" s="8"/>
      <c r="O21" s="8"/>
      <c r="P21" s="8"/>
      <c r="Q21" s="8"/>
      <c r="R21" s="8"/>
      <c r="S21" s="8"/>
      <c r="T21" s="8"/>
      <c r="U21" s="8"/>
      <c r="V21" s="8"/>
      <c r="W21" s="8"/>
      <c r="X21" s="8"/>
      <c r="Y21" s="8"/>
      <c r="Z21" s="8"/>
      <c r="AA21" s="8"/>
      <c r="AB21" s="8"/>
      <c r="AC21" s="8"/>
    </row>
    <row r="22" spans="1:29" ht="12.3">
      <c r="A22" s="58"/>
      <c r="B22" s="50">
        <v>19</v>
      </c>
      <c r="C22" s="16" t="s">
        <v>93</v>
      </c>
      <c r="D22" s="17">
        <v>2.88</v>
      </c>
      <c r="E22" s="43">
        <f t="shared" si="3"/>
        <v>0.74298649263017424</v>
      </c>
      <c r="F22" s="18">
        <f t="shared" si="1"/>
        <v>74.298649263017424</v>
      </c>
      <c r="G22" s="33">
        <f t="shared" si="2"/>
        <v>760.07518196066826</v>
      </c>
      <c r="H22" s="16"/>
      <c r="I22" s="8"/>
      <c r="J22" s="8" t="s">
        <v>630</v>
      </c>
      <c r="K22" s="8"/>
      <c r="L22" s="8"/>
      <c r="M22" s="8"/>
      <c r="O22" s="8"/>
      <c r="P22" s="8"/>
      <c r="Q22" s="8"/>
      <c r="R22" s="8"/>
      <c r="S22" s="8"/>
      <c r="T22" s="8"/>
      <c r="U22" s="8"/>
      <c r="V22" s="8"/>
      <c r="W22" s="8"/>
      <c r="X22" s="8"/>
      <c r="Y22" s="8"/>
      <c r="Z22" s="8"/>
      <c r="AA22" s="8"/>
      <c r="AB22" s="8"/>
      <c r="AC22" s="8"/>
    </row>
    <row r="23" spans="1:29" ht="12.3">
      <c r="A23" s="58"/>
      <c r="B23" s="50">
        <v>20</v>
      </c>
      <c r="C23" s="16" t="s">
        <v>94</v>
      </c>
      <c r="D23" s="17">
        <v>5.76</v>
      </c>
      <c r="E23" s="43">
        <f t="shared" si="3"/>
        <v>0.8519075727643256</v>
      </c>
      <c r="F23" s="18">
        <f t="shared" si="1"/>
        <v>85.190757276432564</v>
      </c>
      <c r="G23" s="33">
        <f t="shared" si="2"/>
        <v>871.50144693790514</v>
      </c>
      <c r="H23" s="16"/>
      <c r="I23" s="8"/>
      <c r="J23" s="2" t="s">
        <v>631</v>
      </c>
      <c r="K23" s="8"/>
      <c r="L23" s="8"/>
      <c r="M23" s="8"/>
      <c r="N23" s="2">
        <f>((0.3433893704-0.12512219)/1.9754798)</f>
        <v>0.11048818641425744</v>
      </c>
      <c r="O23" s="8"/>
      <c r="P23" s="8"/>
      <c r="Q23" s="8"/>
      <c r="R23" s="8"/>
      <c r="S23" s="8"/>
      <c r="T23" s="8"/>
      <c r="U23" s="8"/>
      <c r="V23" s="8"/>
      <c r="W23" s="8"/>
      <c r="X23" s="8"/>
      <c r="Y23" s="8"/>
      <c r="Z23" s="8"/>
      <c r="AA23" s="8"/>
      <c r="AB23" s="8"/>
      <c r="AC23" s="8"/>
    </row>
    <row r="24" spans="1:29" ht="12.3">
      <c r="A24" s="58"/>
      <c r="B24" s="50">
        <v>21</v>
      </c>
      <c r="C24" s="16" t="s">
        <v>95</v>
      </c>
      <c r="D24" s="17">
        <v>11.52</v>
      </c>
      <c r="E24" s="43">
        <f t="shared" si="3"/>
        <v>0.96164117332636567</v>
      </c>
      <c r="F24" s="18">
        <f t="shared" si="1"/>
        <v>96.164117332636565</v>
      </c>
      <c r="G24" s="33">
        <f t="shared" si="2"/>
        <v>983.75892031287208</v>
      </c>
      <c r="H24" s="16" t="s">
        <v>632</v>
      </c>
      <c r="I24" s="8"/>
      <c r="J24" s="8" t="s">
        <v>633</v>
      </c>
      <c r="K24" s="8"/>
      <c r="L24" s="8"/>
      <c r="M24" s="8"/>
      <c r="O24" s="8"/>
      <c r="P24" s="8"/>
      <c r="Q24" s="8"/>
      <c r="R24" s="8"/>
      <c r="S24" s="8"/>
      <c r="T24" s="8"/>
      <c r="U24" s="8"/>
      <c r="V24" s="8"/>
      <c r="W24" s="8"/>
      <c r="X24" s="8"/>
      <c r="Y24" s="8"/>
      <c r="Z24" s="8"/>
      <c r="AA24" s="8"/>
      <c r="AB24" s="8"/>
      <c r="AC24" s="8"/>
    </row>
    <row r="25" spans="1:29" ht="12.3">
      <c r="A25" s="58"/>
      <c r="B25" s="50">
        <v>22</v>
      </c>
      <c r="C25" s="16" t="s">
        <v>96</v>
      </c>
      <c r="D25" s="17">
        <v>23.04</v>
      </c>
      <c r="E25" s="43">
        <f t="shared" si="3"/>
        <v>1.0717857769811352</v>
      </c>
      <c r="F25" s="18">
        <f t="shared" si="1"/>
        <v>107.17857769811351</v>
      </c>
      <c r="G25" s="33">
        <f t="shared" si="2"/>
        <v>1096.4368498517013</v>
      </c>
      <c r="H25" s="16"/>
      <c r="I25" s="8"/>
      <c r="J25" s="8" t="s">
        <v>634</v>
      </c>
      <c r="K25" s="8"/>
      <c r="L25" s="8"/>
      <c r="M25" s="8"/>
      <c r="N25" s="8" t="e">
        <f ca="1">pow(10,(((0.3433893704-0.12240537)/0.36726845)-1))/14.98325</f>
        <v>#NAME?</v>
      </c>
      <c r="O25" s="8"/>
      <c r="P25" s="8"/>
      <c r="Q25" s="8"/>
      <c r="R25" s="8"/>
      <c r="S25" s="8"/>
      <c r="T25" s="8"/>
      <c r="U25" s="8"/>
      <c r="V25" s="8"/>
      <c r="W25" s="8"/>
      <c r="X25" s="8"/>
      <c r="Y25" s="8"/>
      <c r="Z25" s="8"/>
      <c r="AA25" s="8"/>
      <c r="AB25" s="8"/>
      <c r="AC25" s="8"/>
    </row>
    <row r="26" spans="1:29" ht="12.3">
      <c r="A26" s="58"/>
      <c r="B26" s="50">
        <v>23</v>
      </c>
      <c r="C26" s="16" t="s">
        <v>97</v>
      </c>
      <c r="D26" s="17">
        <v>46.08</v>
      </c>
      <c r="E26" s="43">
        <f t="shared" si="3"/>
        <v>1.1821370846813897</v>
      </c>
      <c r="F26" s="18">
        <f t="shared" si="1"/>
        <v>118.21370846813896</v>
      </c>
      <c r="G26" s="33">
        <f t="shared" si="2"/>
        <v>1209.3262376290616</v>
      </c>
      <c r="H26" s="16"/>
      <c r="I26" s="8"/>
      <c r="J26" s="8"/>
      <c r="K26" s="8"/>
      <c r="L26" s="8"/>
      <c r="M26" s="8"/>
      <c r="O26" s="8"/>
      <c r="P26" s="8"/>
      <c r="Q26" s="8"/>
      <c r="R26" s="8"/>
      <c r="S26" s="8"/>
      <c r="T26" s="8"/>
      <c r="U26" s="8"/>
      <c r="V26" s="8"/>
      <c r="W26" s="8"/>
      <c r="X26" s="8"/>
      <c r="Y26" s="8"/>
      <c r="Z26" s="8"/>
      <c r="AA26" s="8"/>
      <c r="AB26" s="8"/>
      <c r="AC26" s="8"/>
    </row>
    <row r="27" spans="1:29" ht="12.3">
      <c r="A27" s="58"/>
      <c r="B27" s="50">
        <v>24</v>
      </c>
      <c r="C27" s="5"/>
      <c r="D27" s="5"/>
      <c r="E27" s="5"/>
      <c r="F27" s="5"/>
      <c r="G27" s="5"/>
      <c r="H27" s="43"/>
      <c r="I27" s="8"/>
      <c r="J27" s="8"/>
      <c r="K27" s="8"/>
      <c r="L27" s="8"/>
      <c r="M27" s="8"/>
      <c r="N27" s="8"/>
      <c r="O27" s="8"/>
      <c r="P27" s="8"/>
      <c r="Q27" s="8"/>
      <c r="R27" s="8"/>
      <c r="S27" s="8"/>
      <c r="T27" s="8"/>
      <c r="U27" s="8"/>
      <c r="V27" s="8"/>
      <c r="W27" s="8"/>
      <c r="X27" s="8"/>
      <c r="Y27" s="8"/>
      <c r="Z27" s="8"/>
      <c r="AA27" s="8"/>
      <c r="AB27" s="8"/>
      <c r="AC27" s="8"/>
    </row>
    <row r="28" spans="1:29" ht="12.3">
      <c r="A28" s="81"/>
      <c r="B28" s="81"/>
      <c r="C28" s="81"/>
      <c r="D28" s="81"/>
      <c r="E28" s="81"/>
      <c r="F28" s="81"/>
      <c r="G28" s="81"/>
      <c r="H28" s="81"/>
      <c r="I28" s="81"/>
      <c r="J28" s="81"/>
      <c r="K28" s="81"/>
      <c r="L28" s="81"/>
      <c r="M28" s="81"/>
      <c r="N28" s="81"/>
      <c r="O28" s="81"/>
      <c r="P28" s="81"/>
      <c r="Q28" s="81"/>
      <c r="R28" s="81"/>
      <c r="S28" s="81"/>
      <c r="T28" s="81"/>
      <c r="U28" s="81"/>
      <c r="V28" s="81"/>
      <c r="W28" s="81"/>
      <c r="X28" s="81"/>
      <c r="Y28" s="81"/>
      <c r="Z28" s="81"/>
      <c r="AA28" s="81"/>
      <c r="AB28" s="81"/>
      <c r="AC28" s="81"/>
    </row>
    <row r="29" spans="1:29" ht="12.3">
      <c r="A29" s="8"/>
      <c r="B29" s="43"/>
      <c r="C29" s="12" t="s">
        <v>618</v>
      </c>
      <c r="D29" s="135" t="s">
        <v>142</v>
      </c>
      <c r="E29" s="133"/>
      <c r="F29" s="133"/>
      <c r="G29" s="134"/>
      <c r="H29" s="41" t="s">
        <v>228</v>
      </c>
      <c r="I29" s="8"/>
      <c r="J29" s="8"/>
      <c r="K29" s="8"/>
      <c r="L29" s="8"/>
      <c r="M29" s="8"/>
      <c r="N29" s="8"/>
      <c r="O29" s="8"/>
      <c r="P29" s="8"/>
      <c r="Q29" s="8"/>
      <c r="R29" s="8"/>
      <c r="S29" s="8"/>
      <c r="T29" s="8"/>
      <c r="U29" s="8"/>
      <c r="V29" s="8"/>
      <c r="W29" s="8"/>
      <c r="X29" s="8"/>
      <c r="Y29" s="8"/>
      <c r="Z29" s="8"/>
      <c r="AA29" s="8"/>
      <c r="AB29" s="8"/>
      <c r="AC29" s="8"/>
    </row>
    <row r="30" spans="1:29" ht="36.9">
      <c r="A30" s="8"/>
      <c r="B30" s="41" t="s">
        <v>58</v>
      </c>
      <c r="C30" s="41" t="s">
        <v>59</v>
      </c>
      <c r="D30" s="41" t="s">
        <v>143</v>
      </c>
      <c r="E30" s="83" t="s">
        <v>144</v>
      </c>
      <c r="F30" s="83" t="s">
        <v>145</v>
      </c>
      <c r="G30" s="83" t="s">
        <v>146</v>
      </c>
      <c r="H30" s="43"/>
      <c r="I30" s="8"/>
      <c r="J30" s="8"/>
      <c r="K30" s="8"/>
      <c r="L30" s="8"/>
      <c r="M30" s="8"/>
      <c r="N30" s="8"/>
      <c r="O30" s="8"/>
      <c r="P30" s="8"/>
      <c r="Q30" s="8"/>
      <c r="R30" s="8"/>
      <c r="S30" s="8"/>
      <c r="T30" s="8"/>
      <c r="U30" s="8"/>
      <c r="V30" s="8"/>
      <c r="W30" s="8"/>
      <c r="X30" s="8"/>
      <c r="Y30" s="8"/>
      <c r="Z30" s="8"/>
      <c r="AA30" s="8"/>
      <c r="AB30" s="8"/>
      <c r="AC30" s="8"/>
    </row>
    <row r="31" spans="1:29" ht="14.4">
      <c r="A31" s="58"/>
      <c r="B31" s="69">
        <v>1</v>
      </c>
      <c r="C31" s="43" t="s">
        <v>229</v>
      </c>
      <c r="D31" s="69">
        <v>7.0312499999999997E-4</v>
      </c>
      <c r="E31" s="43">
        <f t="shared" ref="E31:E72" si="4">(1.9754798*(D31/0.9))+0.12512219</f>
        <v>0.12666553359374999</v>
      </c>
      <c r="F31" s="71">
        <f t="shared" ref="F31:F191" si="5">E31*100</f>
        <v>12.666553359374999</v>
      </c>
      <c r="G31" s="84">
        <f t="shared" ref="G31:G191" si="6">E31*1023</f>
        <v>129.57884086640624</v>
      </c>
      <c r="H31" s="43"/>
      <c r="I31" s="8"/>
      <c r="J31" s="8"/>
      <c r="K31" s="8"/>
      <c r="L31" s="8"/>
      <c r="M31" s="8"/>
      <c r="N31" s="8"/>
      <c r="O31" s="8"/>
      <c r="P31" s="8"/>
      <c r="Q31" s="8"/>
      <c r="R31" s="8"/>
      <c r="S31" s="8"/>
      <c r="T31" s="8"/>
      <c r="U31" s="8"/>
      <c r="V31" s="8"/>
      <c r="W31" s="8"/>
      <c r="X31" s="8"/>
      <c r="Y31" s="8"/>
      <c r="Z31" s="8"/>
      <c r="AA31" s="8"/>
      <c r="AB31" s="8"/>
      <c r="AC31" s="8"/>
    </row>
    <row r="32" spans="1:29" ht="14.4">
      <c r="A32" s="58"/>
      <c r="B32" s="69">
        <v>2</v>
      </c>
      <c r="C32" s="43" t="s">
        <v>230</v>
      </c>
      <c r="D32" s="69">
        <v>7.5359071584583004E-4</v>
      </c>
      <c r="E32" s="43">
        <f t="shared" si="4"/>
        <v>0.12677630470735662</v>
      </c>
      <c r="F32" s="71">
        <f t="shared" si="5"/>
        <v>12.677630470735663</v>
      </c>
      <c r="G32" s="84">
        <f t="shared" si="6"/>
        <v>129.69215971562582</v>
      </c>
      <c r="H32" s="43"/>
      <c r="I32" s="8"/>
      <c r="J32" s="8"/>
      <c r="K32" s="8"/>
      <c r="L32" s="8"/>
      <c r="M32" s="8"/>
      <c r="N32" s="8"/>
      <c r="O32" s="8"/>
      <c r="P32" s="8"/>
      <c r="Q32" s="8"/>
      <c r="R32" s="8"/>
      <c r="S32" s="8"/>
      <c r="T32" s="8"/>
      <c r="U32" s="8"/>
      <c r="V32" s="8"/>
      <c r="W32" s="8"/>
      <c r="X32" s="8"/>
      <c r="Y32" s="8"/>
      <c r="Z32" s="8"/>
      <c r="AA32" s="8"/>
      <c r="AB32" s="8"/>
      <c r="AC32" s="8"/>
    </row>
    <row r="33" spans="1:29" ht="14.4">
      <c r="A33" s="58"/>
      <c r="B33" s="69">
        <v>3</v>
      </c>
      <c r="C33" s="43" t="s">
        <v>231</v>
      </c>
      <c r="D33" s="69">
        <v>8.0767853085729003E-4</v>
      </c>
      <c r="E33" s="43">
        <f t="shared" si="4"/>
        <v>0.12689502624733584</v>
      </c>
      <c r="F33" s="71">
        <f t="shared" si="5"/>
        <v>12.689502624733585</v>
      </c>
      <c r="G33" s="84">
        <f t="shared" si="6"/>
        <v>129.81361185102458</v>
      </c>
      <c r="H33" s="43"/>
      <c r="I33" s="8"/>
      <c r="J33" s="8"/>
      <c r="K33" s="8"/>
      <c r="L33" s="8"/>
      <c r="M33" s="8"/>
      <c r="N33" s="8"/>
      <c r="O33" s="8"/>
      <c r="P33" s="8"/>
      <c r="Q33" s="8"/>
      <c r="R33" s="8"/>
      <c r="S33" s="8"/>
      <c r="T33" s="8"/>
      <c r="U33" s="8"/>
      <c r="V33" s="8"/>
      <c r="W33" s="8"/>
      <c r="X33" s="8"/>
      <c r="Y33" s="8"/>
      <c r="Z33" s="8"/>
      <c r="AA33" s="8"/>
      <c r="AB33" s="8"/>
      <c r="AC33" s="8"/>
    </row>
    <row r="34" spans="1:29" ht="14.4">
      <c r="A34" s="58"/>
      <c r="B34" s="69">
        <v>4</v>
      </c>
      <c r="C34" s="43" t="s">
        <v>232</v>
      </c>
      <c r="D34" s="69">
        <v>8.6564841563314401E-4</v>
      </c>
      <c r="E34" s="43">
        <f t="shared" si="4"/>
        <v>0.12702226884331697</v>
      </c>
      <c r="F34" s="71">
        <f t="shared" si="5"/>
        <v>12.702226884331697</v>
      </c>
      <c r="G34" s="84">
        <f t="shared" si="6"/>
        <v>129.94378102671325</v>
      </c>
      <c r="H34" s="43"/>
      <c r="I34" s="8"/>
      <c r="J34" s="8"/>
      <c r="K34" s="8"/>
      <c r="L34" s="8"/>
      <c r="M34" s="8"/>
      <c r="N34" s="8"/>
      <c r="O34" s="8"/>
      <c r="P34" s="8"/>
      <c r="Q34" s="8"/>
      <c r="R34" s="8"/>
      <c r="S34" s="8"/>
      <c r="T34" s="8"/>
      <c r="U34" s="8"/>
      <c r="V34" s="8"/>
      <c r="W34" s="8"/>
      <c r="X34" s="8"/>
      <c r="Y34" s="8"/>
      <c r="Z34" s="8"/>
      <c r="AA34" s="8"/>
      <c r="AB34" s="8"/>
      <c r="AC34" s="8"/>
    </row>
    <row r="35" spans="1:29" ht="14.4">
      <c r="A35" s="58"/>
      <c r="B35" s="69">
        <v>5</v>
      </c>
      <c r="C35" s="43" t="s">
        <v>233</v>
      </c>
      <c r="D35" s="69">
        <v>9.2777899976219098E-4</v>
      </c>
      <c r="E35" s="43">
        <f t="shared" si="4"/>
        <v>0.12715864408099378</v>
      </c>
      <c r="F35" s="71">
        <f t="shared" si="5"/>
        <v>12.715864408099378</v>
      </c>
      <c r="G35" s="84">
        <f t="shared" si="6"/>
        <v>130.08329289485664</v>
      </c>
      <c r="H35" s="43"/>
      <c r="I35" s="8"/>
      <c r="J35" s="8"/>
      <c r="K35" s="8"/>
      <c r="L35" s="8"/>
      <c r="M35" s="8"/>
      <c r="N35" s="8"/>
      <c r="O35" s="8"/>
      <c r="P35" s="8"/>
      <c r="Q35" s="8"/>
      <c r="R35" s="8"/>
      <c r="S35" s="8"/>
      <c r="T35" s="8"/>
      <c r="U35" s="8"/>
      <c r="V35" s="8"/>
      <c r="W35" s="8"/>
      <c r="X35" s="8"/>
      <c r="Y35" s="8"/>
      <c r="Z35" s="8"/>
      <c r="AA35" s="8"/>
      <c r="AB35" s="8"/>
      <c r="AC35" s="8"/>
    </row>
    <row r="36" spans="1:29" ht="14.4">
      <c r="A36" s="58"/>
      <c r="B36" s="69">
        <v>6</v>
      </c>
      <c r="C36" s="43" t="s">
        <v>234</v>
      </c>
      <c r="D36" s="69">
        <v>9.9436891104358197E-4</v>
      </c>
      <c r="E36" s="43">
        <f t="shared" si="4"/>
        <v>0.12730480744168288</v>
      </c>
      <c r="F36" s="71">
        <f t="shared" si="5"/>
        <v>12.730480744168288</v>
      </c>
      <c r="G36" s="84">
        <f t="shared" si="6"/>
        <v>130.23281801284159</v>
      </c>
      <c r="H36" s="43"/>
      <c r="I36" s="8"/>
      <c r="J36" s="8"/>
      <c r="K36" s="8"/>
      <c r="L36" s="8"/>
      <c r="M36" s="8"/>
      <c r="N36" s="8"/>
      <c r="O36" s="8"/>
      <c r="P36" s="8"/>
      <c r="Q36" s="8"/>
      <c r="R36" s="8"/>
      <c r="S36" s="8"/>
      <c r="T36" s="8"/>
      <c r="U36" s="8"/>
      <c r="V36" s="8"/>
      <c r="W36" s="8"/>
      <c r="X36" s="8"/>
      <c r="Y36" s="8"/>
      <c r="Z36" s="8"/>
      <c r="AA36" s="8"/>
      <c r="AB36" s="8"/>
      <c r="AC36" s="8"/>
    </row>
    <row r="37" spans="1:29" ht="14.4">
      <c r="A37" s="58"/>
      <c r="B37" s="69">
        <v>7</v>
      </c>
      <c r="C37" s="43" t="s">
        <v>235</v>
      </c>
      <c r="D37" s="69">
        <v>1.06573821082762E-3</v>
      </c>
      <c r="E37" s="43">
        <f t="shared" si="4"/>
        <v>0.12746146145286455</v>
      </c>
      <c r="F37" s="71">
        <f t="shared" si="5"/>
        <v>12.746146145286454</v>
      </c>
      <c r="G37" s="84">
        <f t="shared" si="6"/>
        <v>130.39307506628043</v>
      </c>
      <c r="H37" s="43"/>
      <c r="I37" s="8"/>
      <c r="J37" s="8"/>
      <c r="K37" s="8"/>
      <c r="L37" s="8"/>
      <c r="M37" s="8"/>
      <c r="N37" s="8"/>
      <c r="O37" s="8"/>
      <c r="P37" s="8"/>
      <c r="Q37" s="8"/>
      <c r="R37" s="8"/>
      <c r="S37" s="8"/>
      <c r="T37" s="8"/>
      <c r="U37" s="8"/>
      <c r="V37" s="8"/>
      <c r="W37" s="8"/>
      <c r="X37" s="8"/>
      <c r="Y37" s="8"/>
      <c r="Z37" s="8"/>
      <c r="AA37" s="8"/>
      <c r="AB37" s="8"/>
      <c r="AC37" s="8"/>
    </row>
    <row r="38" spans="1:29" ht="14.4">
      <c r="A38" s="58"/>
      <c r="B38" s="69">
        <v>8</v>
      </c>
      <c r="C38" s="43" t="s">
        <v>236</v>
      </c>
      <c r="D38" s="69">
        <v>1.1422299323759499E-3</v>
      </c>
      <c r="E38" s="43">
        <f t="shared" si="4"/>
        <v>0.12762935906484896</v>
      </c>
      <c r="F38" s="71">
        <f t="shared" si="5"/>
        <v>12.762935906484895</v>
      </c>
      <c r="G38" s="84">
        <f t="shared" si="6"/>
        <v>130.56483432334048</v>
      </c>
      <c r="H38" s="43"/>
      <c r="I38" s="8"/>
      <c r="J38" s="8"/>
      <c r="K38" s="8"/>
      <c r="L38" s="8"/>
      <c r="M38" s="8"/>
      <c r="N38" s="8"/>
      <c r="O38" s="8"/>
      <c r="P38" s="8"/>
      <c r="Q38" s="8"/>
      <c r="R38" s="8"/>
      <c r="S38" s="8"/>
      <c r="T38" s="8"/>
      <c r="U38" s="8"/>
      <c r="V38" s="8"/>
      <c r="W38" s="8"/>
      <c r="X38" s="8"/>
      <c r="Y38" s="8"/>
      <c r="Z38" s="8"/>
      <c r="AA38" s="8"/>
      <c r="AB38" s="8"/>
      <c r="AC38" s="8"/>
    </row>
    <row r="39" spans="1:29" ht="14.4">
      <c r="A39" s="58"/>
      <c r="B39" s="69">
        <v>9</v>
      </c>
      <c r="C39" s="43" t="s">
        <v>237</v>
      </c>
      <c r="D39" s="69">
        <v>1.22421172963517E-3</v>
      </c>
      <c r="E39" s="43">
        <f t="shared" si="4"/>
        <v>0.12780930726979703</v>
      </c>
      <c r="F39" s="71">
        <f t="shared" si="5"/>
        <v>12.780930726979703</v>
      </c>
      <c r="G39" s="84">
        <f t="shared" si="6"/>
        <v>130.74892133700237</v>
      </c>
      <c r="H39" s="43"/>
      <c r="I39" s="8"/>
      <c r="J39" s="8"/>
      <c r="K39" s="8"/>
      <c r="L39" s="8"/>
      <c r="M39" s="8"/>
      <c r="N39" s="8"/>
      <c r="O39" s="8"/>
      <c r="P39" s="8"/>
      <c r="Q39" s="8"/>
      <c r="R39" s="8"/>
      <c r="S39" s="8"/>
      <c r="T39" s="8"/>
      <c r="U39" s="8"/>
      <c r="V39" s="8"/>
      <c r="W39" s="8"/>
      <c r="X39" s="8"/>
      <c r="Y39" s="8"/>
      <c r="Z39" s="8"/>
      <c r="AA39" s="8"/>
      <c r="AB39" s="8"/>
      <c r="AC39" s="8"/>
    </row>
    <row r="40" spans="1:29" ht="14.4">
      <c r="A40" s="58"/>
      <c r="B40" s="69">
        <v>10</v>
      </c>
      <c r="C40" s="43" t="s">
        <v>238</v>
      </c>
      <c r="D40" s="69">
        <v>1.31207764434863E-3</v>
      </c>
      <c r="E40" s="43">
        <f t="shared" si="4"/>
        <v>0.12800217098049144</v>
      </c>
      <c r="F40" s="71">
        <f t="shared" si="5"/>
        <v>12.800217098049144</v>
      </c>
      <c r="G40" s="84">
        <f t="shared" si="6"/>
        <v>130.94622091304274</v>
      </c>
      <c r="H40" s="43"/>
      <c r="I40" s="8"/>
      <c r="J40" s="8"/>
      <c r="K40" s="8"/>
      <c r="L40" s="8"/>
      <c r="M40" s="8"/>
      <c r="N40" s="8"/>
      <c r="O40" s="8"/>
      <c r="P40" s="8"/>
      <c r="Q40" s="8"/>
      <c r="R40" s="8"/>
      <c r="S40" s="8"/>
      <c r="T40" s="8"/>
      <c r="U40" s="8"/>
      <c r="V40" s="8"/>
      <c r="W40" s="8"/>
      <c r="X40" s="8"/>
      <c r="Y40" s="8"/>
      <c r="Z40" s="8"/>
      <c r="AA40" s="8"/>
      <c r="AB40" s="8"/>
      <c r="AC40" s="8"/>
    </row>
    <row r="41" spans="1:29" ht="14.4">
      <c r="A41" s="58"/>
      <c r="B41" s="69">
        <v>11</v>
      </c>
      <c r="C41" s="43" t="s">
        <v>239</v>
      </c>
      <c r="D41" s="69">
        <v>1.4062499999999999E-3</v>
      </c>
      <c r="E41" s="43">
        <f t="shared" si="4"/>
        <v>0.12820887718749999</v>
      </c>
      <c r="F41" s="71">
        <f t="shared" si="5"/>
        <v>12.820887718749999</v>
      </c>
      <c r="G41" s="84">
        <f t="shared" si="6"/>
        <v>131.1576813628125</v>
      </c>
      <c r="H41" s="43"/>
      <c r="I41" s="8"/>
      <c r="J41" s="8"/>
      <c r="K41" s="8"/>
      <c r="L41" s="8"/>
      <c r="M41" s="8"/>
      <c r="N41" s="8"/>
      <c r="O41" s="8"/>
      <c r="P41" s="8"/>
      <c r="Q41" s="8"/>
      <c r="R41" s="8"/>
      <c r="S41" s="8"/>
      <c r="T41" s="8"/>
      <c r="U41" s="8"/>
      <c r="V41" s="8"/>
      <c r="W41" s="8"/>
      <c r="X41" s="8"/>
      <c r="Y41" s="8"/>
      <c r="Z41" s="8"/>
      <c r="AA41" s="8"/>
      <c r="AB41" s="8"/>
      <c r="AC41" s="8"/>
    </row>
    <row r="42" spans="1:29" ht="14.4">
      <c r="A42" s="58"/>
      <c r="B42" s="69">
        <v>12</v>
      </c>
      <c r="C42" s="43" t="s">
        <v>240</v>
      </c>
      <c r="D42" s="69">
        <v>1.5071814316916601E-3</v>
      </c>
      <c r="E42" s="43">
        <f t="shared" si="4"/>
        <v>0.12843041941471328</v>
      </c>
      <c r="F42" s="71">
        <f t="shared" si="5"/>
        <v>12.843041941471329</v>
      </c>
      <c r="G42" s="84">
        <f t="shared" si="6"/>
        <v>131.38431906125169</v>
      </c>
      <c r="H42" s="43"/>
      <c r="I42" s="8"/>
      <c r="J42" s="8"/>
      <c r="K42" s="8"/>
      <c r="L42" s="8"/>
      <c r="M42" s="8"/>
      <c r="N42" s="8"/>
      <c r="O42" s="8"/>
      <c r="P42" s="8"/>
      <c r="Q42" s="8"/>
      <c r="R42" s="8"/>
      <c r="S42" s="8"/>
      <c r="T42" s="8"/>
      <c r="U42" s="8"/>
      <c r="V42" s="8"/>
      <c r="W42" s="8"/>
      <c r="X42" s="8"/>
      <c r="Y42" s="8"/>
      <c r="Z42" s="8"/>
      <c r="AA42" s="8"/>
      <c r="AB42" s="8"/>
      <c r="AC42" s="8"/>
    </row>
    <row r="43" spans="1:29" ht="14.4">
      <c r="A43" s="58"/>
      <c r="B43" s="69">
        <v>13</v>
      </c>
      <c r="C43" s="43" t="s">
        <v>241</v>
      </c>
      <c r="D43" s="69">
        <v>1.6153570617145801E-3</v>
      </c>
      <c r="E43" s="43">
        <f t="shared" si="4"/>
        <v>0.12866786249467166</v>
      </c>
      <c r="F43" s="71">
        <f t="shared" si="5"/>
        <v>12.866786249467166</v>
      </c>
      <c r="G43" s="84">
        <f t="shared" si="6"/>
        <v>131.62722333204911</v>
      </c>
      <c r="H43" s="43"/>
      <c r="I43" s="8"/>
      <c r="J43" s="8"/>
      <c r="K43" s="8"/>
      <c r="L43" s="8"/>
      <c r="M43" s="8"/>
      <c r="N43" s="8"/>
      <c r="O43" s="8"/>
      <c r="P43" s="8"/>
      <c r="Q43" s="8"/>
      <c r="R43" s="8"/>
      <c r="S43" s="8"/>
      <c r="T43" s="8"/>
      <c r="U43" s="8"/>
      <c r="V43" s="8"/>
      <c r="W43" s="8"/>
      <c r="X43" s="8"/>
      <c r="Y43" s="8"/>
      <c r="Z43" s="8"/>
      <c r="AA43" s="8"/>
      <c r="AB43" s="8"/>
      <c r="AC43" s="8"/>
    </row>
    <row r="44" spans="1:29" ht="14.4">
      <c r="A44" s="58"/>
      <c r="B44" s="69">
        <v>14</v>
      </c>
      <c r="C44" s="43" t="s">
        <v>242</v>
      </c>
      <c r="D44" s="69">
        <v>1.73129683126628E-3</v>
      </c>
      <c r="E44" s="43">
        <f t="shared" si="4"/>
        <v>0.12892234768663394</v>
      </c>
      <c r="F44" s="71">
        <f t="shared" si="5"/>
        <v>12.892234768663394</v>
      </c>
      <c r="G44" s="84">
        <f t="shared" si="6"/>
        <v>131.88756168342653</v>
      </c>
      <c r="H44" s="43"/>
      <c r="I44" s="8"/>
      <c r="J44" s="8"/>
      <c r="K44" s="8"/>
      <c r="L44" s="8"/>
      <c r="M44" s="8"/>
      <c r="N44" s="8"/>
      <c r="O44" s="8"/>
      <c r="P44" s="8"/>
      <c r="Q44" s="8"/>
      <c r="R44" s="8"/>
      <c r="S44" s="8"/>
      <c r="T44" s="8"/>
      <c r="U44" s="8"/>
      <c r="V44" s="8"/>
      <c r="W44" s="8"/>
      <c r="X44" s="8"/>
      <c r="Y44" s="8"/>
      <c r="Z44" s="8"/>
      <c r="AA44" s="8"/>
      <c r="AB44" s="8"/>
      <c r="AC44" s="8"/>
    </row>
    <row r="45" spans="1:29" ht="14.4">
      <c r="A45" s="58"/>
      <c r="B45" s="69">
        <v>15</v>
      </c>
      <c r="C45" s="43" t="s">
        <v>243</v>
      </c>
      <c r="D45" s="69">
        <v>1.85555799952438E-3</v>
      </c>
      <c r="E45" s="43">
        <f t="shared" si="4"/>
        <v>0.12919509816198757</v>
      </c>
      <c r="F45" s="71">
        <f t="shared" si="5"/>
        <v>12.919509816198756</v>
      </c>
      <c r="G45" s="84">
        <f t="shared" si="6"/>
        <v>132.16658541971327</v>
      </c>
      <c r="H45" s="43"/>
      <c r="I45" s="8"/>
      <c r="J45" s="8"/>
      <c r="K45" s="8"/>
      <c r="L45" s="8"/>
      <c r="M45" s="8"/>
      <c r="N45" s="8"/>
      <c r="O45" s="8"/>
      <c r="P45" s="8"/>
      <c r="Q45" s="8"/>
      <c r="R45" s="8"/>
      <c r="S45" s="8"/>
      <c r="T45" s="8"/>
      <c r="U45" s="8"/>
      <c r="V45" s="8"/>
      <c r="W45" s="8"/>
      <c r="X45" s="8"/>
      <c r="Y45" s="8"/>
      <c r="Z45" s="8"/>
      <c r="AA45" s="8"/>
      <c r="AB45" s="8"/>
      <c r="AC45" s="8"/>
    </row>
    <row r="46" spans="1:29" ht="14.4">
      <c r="A46" s="58"/>
      <c r="B46" s="69">
        <v>16</v>
      </c>
      <c r="C46" s="43" t="s">
        <v>244</v>
      </c>
      <c r="D46" s="69">
        <v>1.98873782208716E-3</v>
      </c>
      <c r="E46" s="43">
        <f t="shared" si="4"/>
        <v>0.12948742488336576</v>
      </c>
      <c r="F46" s="71">
        <f t="shared" si="5"/>
        <v>12.948742488336576</v>
      </c>
      <c r="G46" s="84">
        <f t="shared" si="6"/>
        <v>132.46563565568317</v>
      </c>
      <c r="H46" s="43"/>
      <c r="I46" s="8"/>
      <c r="J46" s="8"/>
      <c r="K46" s="8"/>
      <c r="L46" s="8"/>
      <c r="M46" s="8"/>
      <c r="N46" s="8"/>
      <c r="O46" s="8"/>
      <c r="P46" s="8"/>
      <c r="Q46" s="8"/>
      <c r="R46" s="8"/>
      <c r="S46" s="8"/>
      <c r="T46" s="8"/>
      <c r="U46" s="8"/>
      <c r="V46" s="8"/>
      <c r="W46" s="8"/>
      <c r="X46" s="8"/>
      <c r="Y46" s="8"/>
      <c r="Z46" s="8"/>
      <c r="AA46" s="8"/>
      <c r="AB46" s="8"/>
      <c r="AC46" s="8"/>
    </row>
    <row r="47" spans="1:29" ht="14.4">
      <c r="A47" s="58"/>
      <c r="B47" s="69">
        <v>17</v>
      </c>
      <c r="C47" s="43" t="s">
        <v>245</v>
      </c>
      <c r="D47" s="69">
        <v>2.13147642165524E-3</v>
      </c>
      <c r="E47" s="43">
        <f t="shared" si="4"/>
        <v>0.1298007329057291</v>
      </c>
      <c r="F47" s="71">
        <f t="shared" si="5"/>
        <v>12.980073290572911</v>
      </c>
      <c r="G47" s="84">
        <f t="shared" si="6"/>
        <v>132.78614976256088</v>
      </c>
      <c r="H47" s="43"/>
      <c r="I47" s="8"/>
      <c r="J47" s="8"/>
      <c r="K47" s="8"/>
      <c r="L47" s="8"/>
      <c r="M47" s="8"/>
      <c r="N47" s="8"/>
      <c r="O47" s="8"/>
      <c r="P47" s="8"/>
      <c r="Q47" s="8"/>
      <c r="R47" s="8"/>
      <c r="S47" s="8"/>
      <c r="T47" s="8"/>
      <c r="U47" s="8"/>
      <c r="V47" s="8"/>
      <c r="W47" s="8"/>
      <c r="X47" s="8"/>
      <c r="Y47" s="8"/>
      <c r="Z47" s="8"/>
      <c r="AA47" s="8"/>
      <c r="AB47" s="8"/>
      <c r="AC47" s="8"/>
    </row>
    <row r="48" spans="1:29" ht="14.4">
      <c r="A48" s="58"/>
      <c r="B48" s="69">
        <v>18</v>
      </c>
      <c r="C48" s="43" t="s">
        <v>246</v>
      </c>
      <c r="D48" s="69">
        <v>2.2844598647519098E-3</v>
      </c>
      <c r="E48" s="43">
        <f t="shared" si="4"/>
        <v>0.13013652812969792</v>
      </c>
      <c r="F48" s="71">
        <f t="shared" si="5"/>
        <v>13.013652812969791</v>
      </c>
      <c r="G48" s="84">
        <f t="shared" si="6"/>
        <v>133.12966827668097</v>
      </c>
      <c r="H48" s="43"/>
      <c r="I48" s="8"/>
      <c r="J48" s="8"/>
      <c r="K48" s="8"/>
      <c r="L48" s="8"/>
      <c r="M48" s="8"/>
      <c r="N48" s="8"/>
      <c r="O48" s="8"/>
      <c r="P48" s="8"/>
      <c r="Q48" s="8"/>
      <c r="R48" s="8"/>
      <c r="S48" s="8"/>
      <c r="T48" s="8"/>
      <c r="U48" s="8"/>
      <c r="V48" s="8"/>
      <c r="W48" s="8"/>
      <c r="X48" s="8"/>
      <c r="Y48" s="8"/>
      <c r="Z48" s="8"/>
      <c r="AA48" s="8"/>
      <c r="AB48" s="8"/>
      <c r="AC48" s="8"/>
    </row>
    <row r="49" spans="1:29" ht="14.4">
      <c r="A49" s="58"/>
      <c r="B49" s="69">
        <v>19</v>
      </c>
      <c r="C49" s="43" t="s">
        <v>247</v>
      </c>
      <c r="D49" s="69">
        <v>2.44842345927034E-3</v>
      </c>
      <c r="E49" s="43">
        <f t="shared" si="4"/>
        <v>0.13049642453959409</v>
      </c>
      <c r="F49" s="71">
        <f t="shared" si="5"/>
        <v>13.049642453959409</v>
      </c>
      <c r="G49" s="84">
        <f t="shared" si="6"/>
        <v>133.49784230400476</v>
      </c>
      <c r="H49" s="43"/>
      <c r="I49" s="8"/>
      <c r="J49" s="8"/>
      <c r="K49" s="8"/>
      <c r="L49" s="8"/>
      <c r="M49" s="8"/>
      <c r="N49" s="8"/>
      <c r="O49" s="8"/>
      <c r="P49" s="8"/>
      <c r="Q49" s="8"/>
      <c r="R49" s="8"/>
      <c r="S49" s="8"/>
      <c r="T49" s="8"/>
      <c r="U49" s="8"/>
      <c r="V49" s="8"/>
      <c r="W49" s="8"/>
      <c r="X49" s="8"/>
      <c r="Y49" s="8"/>
      <c r="Z49" s="8"/>
      <c r="AA49" s="8"/>
      <c r="AB49" s="8"/>
      <c r="AC49" s="8"/>
    </row>
    <row r="50" spans="1:29" ht="14.4">
      <c r="A50" s="58"/>
      <c r="B50" s="69">
        <v>20</v>
      </c>
      <c r="C50" s="43" t="s">
        <v>248</v>
      </c>
      <c r="D50" s="69">
        <v>2.6241552886972701E-3</v>
      </c>
      <c r="E50" s="43">
        <f t="shared" si="4"/>
        <v>0.13088215196098291</v>
      </c>
      <c r="F50" s="71">
        <f t="shared" si="5"/>
        <v>13.088215196098291</v>
      </c>
      <c r="G50" s="84">
        <f t="shared" si="6"/>
        <v>133.89244145608552</v>
      </c>
      <c r="H50" s="43"/>
      <c r="I50" s="8"/>
      <c r="J50" s="8"/>
      <c r="K50" s="8"/>
      <c r="L50" s="8"/>
      <c r="M50" s="8"/>
      <c r="N50" s="8"/>
      <c r="O50" s="8"/>
      <c r="P50" s="8"/>
      <c r="Q50" s="8"/>
      <c r="R50" s="8"/>
      <c r="S50" s="8"/>
      <c r="T50" s="8"/>
      <c r="U50" s="8"/>
      <c r="V50" s="8"/>
      <c r="W50" s="8"/>
      <c r="X50" s="8"/>
      <c r="Y50" s="8"/>
      <c r="Z50" s="8"/>
      <c r="AA50" s="8"/>
      <c r="AB50" s="8"/>
      <c r="AC50" s="8"/>
    </row>
    <row r="51" spans="1:29" ht="14.4">
      <c r="A51" s="58"/>
      <c r="B51" s="69">
        <v>21</v>
      </c>
      <c r="C51" s="43" t="s">
        <v>249</v>
      </c>
      <c r="D51" s="69">
        <v>2.8124999999999999E-3</v>
      </c>
      <c r="E51" s="43">
        <f t="shared" si="4"/>
        <v>0.13129556437500001</v>
      </c>
      <c r="F51" s="71">
        <f t="shared" si="5"/>
        <v>13.1295564375</v>
      </c>
      <c r="G51" s="84">
        <f t="shared" si="6"/>
        <v>134.31536235562501</v>
      </c>
      <c r="H51" s="43"/>
      <c r="I51" s="8"/>
      <c r="J51" s="8"/>
      <c r="K51" s="8"/>
      <c r="L51" s="8"/>
      <c r="M51" s="8"/>
      <c r="N51" s="8"/>
      <c r="O51" s="8"/>
      <c r="P51" s="8"/>
      <c r="Q51" s="8"/>
      <c r="R51" s="8"/>
      <c r="S51" s="8"/>
      <c r="T51" s="8"/>
      <c r="U51" s="8"/>
      <c r="V51" s="8"/>
      <c r="W51" s="8"/>
      <c r="X51" s="8"/>
      <c r="Y51" s="8"/>
      <c r="Z51" s="8"/>
      <c r="AA51" s="8"/>
      <c r="AB51" s="8"/>
      <c r="AC51" s="8"/>
    </row>
    <row r="52" spans="1:29" ht="14.4">
      <c r="A52" s="58"/>
      <c r="B52" s="69">
        <v>22</v>
      </c>
      <c r="C52" s="43" t="s">
        <v>250</v>
      </c>
      <c r="D52" s="69">
        <v>3.0143628633833202E-3</v>
      </c>
      <c r="E52" s="43">
        <f t="shared" si="4"/>
        <v>0.13173864882942657</v>
      </c>
      <c r="F52" s="71">
        <f t="shared" si="5"/>
        <v>13.173864882942658</v>
      </c>
      <c r="G52" s="84">
        <f t="shared" si="6"/>
        <v>134.76863775250337</v>
      </c>
      <c r="H52" s="43"/>
      <c r="I52" s="8"/>
      <c r="J52" s="8"/>
      <c r="K52" s="8"/>
      <c r="L52" s="8"/>
      <c r="M52" s="8"/>
      <c r="N52" s="8"/>
      <c r="O52" s="8"/>
      <c r="P52" s="8"/>
      <c r="Q52" s="8"/>
      <c r="R52" s="8"/>
      <c r="S52" s="8"/>
      <c r="T52" s="8"/>
      <c r="U52" s="8"/>
      <c r="V52" s="8"/>
      <c r="W52" s="8"/>
      <c r="X52" s="8"/>
      <c r="Y52" s="8"/>
      <c r="Z52" s="8"/>
      <c r="AA52" s="8"/>
      <c r="AB52" s="8"/>
      <c r="AC52" s="8"/>
    </row>
    <row r="53" spans="1:29" ht="14.4">
      <c r="A53" s="58"/>
      <c r="B53" s="69">
        <v>23</v>
      </c>
      <c r="C53" s="43" t="s">
        <v>251</v>
      </c>
      <c r="D53" s="69">
        <v>3.2307141234291601E-3</v>
      </c>
      <c r="E53" s="43">
        <f t="shared" si="4"/>
        <v>0.13221353498934335</v>
      </c>
      <c r="F53" s="71">
        <f t="shared" si="5"/>
        <v>13.221353498934334</v>
      </c>
      <c r="G53" s="84">
        <f t="shared" si="6"/>
        <v>135.25444629409824</v>
      </c>
      <c r="H53" s="43"/>
      <c r="I53" s="8"/>
      <c r="J53" s="8"/>
      <c r="K53" s="8"/>
      <c r="L53" s="8"/>
      <c r="M53" s="8"/>
      <c r="N53" s="8"/>
      <c r="O53" s="8"/>
      <c r="P53" s="8"/>
      <c r="Q53" s="8"/>
      <c r="R53" s="8"/>
      <c r="S53" s="8"/>
      <c r="T53" s="8"/>
      <c r="U53" s="8"/>
      <c r="V53" s="8"/>
      <c r="W53" s="8"/>
      <c r="X53" s="8"/>
      <c r="Y53" s="8"/>
      <c r="Z53" s="8"/>
      <c r="AA53" s="8"/>
      <c r="AB53" s="8"/>
      <c r="AC53" s="8"/>
    </row>
    <row r="54" spans="1:29" ht="14.4">
      <c r="A54" s="58"/>
      <c r="B54" s="69">
        <v>24</v>
      </c>
      <c r="C54" s="43" t="s">
        <v>252</v>
      </c>
      <c r="D54" s="69">
        <v>3.46259366253257E-3</v>
      </c>
      <c r="E54" s="43">
        <f t="shared" si="4"/>
        <v>0.13272250537326788</v>
      </c>
      <c r="F54" s="71">
        <f t="shared" si="5"/>
        <v>13.272250537326787</v>
      </c>
      <c r="G54" s="84">
        <f t="shared" si="6"/>
        <v>135.77512299685304</v>
      </c>
      <c r="H54" s="43"/>
      <c r="I54" s="8"/>
      <c r="J54" s="8"/>
      <c r="K54" s="8"/>
      <c r="L54" s="8"/>
      <c r="M54" s="8"/>
      <c r="N54" s="8"/>
      <c r="O54" s="8"/>
      <c r="P54" s="8"/>
      <c r="Q54" s="8"/>
      <c r="R54" s="8"/>
      <c r="S54" s="8"/>
      <c r="T54" s="8"/>
      <c r="U54" s="8"/>
      <c r="V54" s="8"/>
      <c r="W54" s="8"/>
      <c r="X54" s="8"/>
      <c r="Y54" s="8"/>
      <c r="Z54" s="8"/>
      <c r="AA54" s="8"/>
      <c r="AB54" s="8"/>
      <c r="AC54" s="8"/>
    </row>
    <row r="55" spans="1:29" ht="14.4">
      <c r="A55" s="58"/>
      <c r="B55" s="69">
        <v>25</v>
      </c>
      <c r="C55" s="43" t="s">
        <v>253</v>
      </c>
      <c r="D55" s="69">
        <v>3.71111599904876E-3</v>
      </c>
      <c r="E55" s="43">
        <f t="shared" si="4"/>
        <v>0.13326800632397515</v>
      </c>
      <c r="F55" s="71">
        <f t="shared" si="5"/>
        <v>13.326800632397514</v>
      </c>
      <c r="G55" s="84">
        <f t="shared" si="6"/>
        <v>136.33317046942656</v>
      </c>
      <c r="H55" s="43"/>
      <c r="I55" s="8"/>
      <c r="J55" s="8"/>
      <c r="K55" s="8"/>
      <c r="L55" s="8"/>
      <c r="M55" s="8"/>
      <c r="N55" s="8"/>
      <c r="O55" s="8"/>
      <c r="P55" s="8"/>
      <c r="Q55" s="8"/>
      <c r="R55" s="8"/>
      <c r="S55" s="8"/>
      <c r="T55" s="8"/>
      <c r="U55" s="8"/>
      <c r="V55" s="8"/>
      <c r="W55" s="8"/>
      <c r="X55" s="8"/>
      <c r="Y55" s="8"/>
      <c r="Z55" s="8"/>
      <c r="AA55" s="8"/>
      <c r="AB55" s="8"/>
      <c r="AC55" s="8"/>
    </row>
    <row r="56" spans="1:29" ht="14.4">
      <c r="A56" s="58"/>
      <c r="B56" s="69">
        <v>26</v>
      </c>
      <c r="C56" s="43" t="s">
        <v>254</v>
      </c>
      <c r="D56" s="69">
        <v>3.9774756441743296E-3</v>
      </c>
      <c r="E56" s="43">
        <f t="shared" si="4"/>
        <v>0.13385265976673152</v>
      </c>
      <c r="F56" s="71">
        <f t="shared" si="5"/>
        <v>13.385265976673152</v>
      </c>
      <c r="G56" s="84">
        <f t="shared" si="6"/>
        <v>136.93127094136634</v>
      </c>
      <c r="H56" s="43"/>
      <c r="I56" s="8"/>
      <c r="J56" s="8"/>
      <c r="K56" s="8"/>
      <c r="L56" s="8"/>
      <c r="M56" s="8"/>
      <c r="N56" s="8"/>
      <c r="O56" s="8"/>
      <c r="P56" s="8"/>
      <c r="Q56" s="8"/>
      <c r="R56" s="8"/>
      <c r="S56" s="8"/>
      <c r="T56" s="8"/>
      <c r="U56" s="8"/>
      <c r="V56" s="8"/>
      <c r="W56" s="8"/>
      <c r="X56" s="8"/>
      <c r="Y56" s="8"/>
      <c r="Z56" s="8"/>
      <c r="AA56" s="8"/>
      <c r="AB56" s="8"/>
      <c r="AC56" s="8"/>
    </row>
    <row r="57" spans="1:29" ht="14.4">
      <c r="A57" s="58"/>
      <c r="B57" s="69">
        <v>27</v>
      </c>
      <c r="C57" s="43" t="s">
        <v>255</v>
      </c>
      <c r="D57" s="69">
        <v>4.2629528433104904E-3</v>
      </c>
      <c r="E57" s="43">
        <f t="shared" si="4"/>
        <v>0.13447927581145827</v>
      </c>
      <c r="F57" s="71">
        <f t="shared" si="5"/>
        <v>13.447927581145827</v>
      </c>
      <c r="G57" s="84">
        <f t="shared" si="6"/>
        <v>137.57229915512181</v>
      </c>
      <c r="H57" s="43"/>
      <c r="I57" s="8"/>
      <c r="J57" s="8"/>
      <c r="K57" s="8"/>
      <c r="L57" s="8"/>
      <c r="M57" s="8"/>
      <c r="N57" s="8"/>
      <c r="O57" s="8"/>
      <c r="P57" s="8"/>
      <c r="Q57" s="8"/>
      <c r="R57" s="8"/>
      <c r="S57" s="8"/>
      <c r="T57" s="8"/>
      <c r="U57" s="8"/>
      <c r="V57" s="8"/>
      <c r="W57" s="8"/>
      <c r="X57" s="8"/>
      <c r="Y57" s="8"/>
      <c r="Z57" s="8"/>
      <c r="AA57" s="8"/>
      <c r="AB57" s="8"/>
      <c r="AC57" s="8"/>
    </row>
    <row r="58" spans="1:29" ht="14.4">
      <c r="A58" s="58"/>
      <c r="B58" s="69">
        <v>28</v>
      </c>
      <c r="C58" s="43" t="s">
        <v>256</v>
      </c>
      <c r="D58" s="69">
        <v>4.5689197295038196E-3</v>
      </c>
      <c r="E58" s="43">
        <f t="shared" si="4"/>
        <v>0.13515086625939585</v>
      </c>
      <c r="F58" s="71">
        <f t="shared" si="5"/>
        <v>13.515086625939585</v>
      </c>
      <c r="G58" s="84">
        <f t="shared" si="6"/>
        <v>138.25933618336194</v>
      </c>
      <c r="H58" s="43"/>
      <c r="I58" s="8"/>
      <c r="J58" s="8"/>
      <c r="K58" s="8"/>
      <c r="L58" s="8"/>
      <c r="M58" s="8"/>
      <c r="N58" s="8"/>
      <c r="O58" s="8"/>
      <c r="P58" s="8"/>
      <c r="Q58" s="8"/>
      <c r="R58" s="8"/>
      <c r="S58" s="8"/>
      <c r="T58" s="8"/>
      <c r="U58" s="8"/>
      <c r="V58" s="8"/>
      <c r="W58" s="8"/>
      <c r="X58" s="8"/>
      <c r="Y58" s="8"/>
      <c r="Z58" s="8"/>
      <c r="AA58" s="8"/>
      <c r="AB58" s="8"/>
      <c r="AC58" s="8"/>
    </row>
    <row r="59" spans="1:29" ht="14.4">
      <c r="A59" s="58"/>
      <c r="B59" s="69">
        <v>29</v>
      </c>
      <c r="C59" s="43" t="s">
        <v>257</v>
      </c>
      <c r="D59" s="69">
        <v>4.8968469185406904E-3</v>
      </c>
      <c r="E59" s="43">
        <f t="shared" si="4"/>
        <v>0.13587065907918819</v>
      </c>
      <c r="F59" s="71">
        <f t="shared" si="5"/>
        <v>13.587065907918818</v>
      </c>
      <c r="G59" s="84">
        <f t="shared" si="6"/>
        <v>138.99568423800952</v>
      </c>
      <c r="H59" s="43"/>
      <c r="I59" s="8"/>
      <c r="J59" s="8"/>
      <c r="K59" s="8"/>
      <c r="L59" s="8"/>
      <c r="M59" s="8"/>
      <c r="N59" s="8"/>
      <c r="O59" s="8"/>
      <c r="P59" s="8"/>
      <c r="Q59" s="8"/>
      <c r="R59" s="8"/>
      <c r="S59" s="8"/>
      <c r="T59" s="8"/>
      <c r="U59" s="8"/>
      <c r="V59" s="8"/>
      <c r="W59" s="8"/>
      <c r="X59" s="8"/>
      <c r="Y59" s="8"/>
      <c r="Z59" s="8"/>
      <c r="AA59" s="8"/>
      <c r="AB59" s="8"/>
      <c r="AC59" s="8"/>
    </row>
    <row r="60" spans="1:29" ht="14.4">
      <c r="A60" s="58"/>
      <c r="B60" s="69">
        <v>30</v>
      </c>
      <c r="C60" s="43" t="s">
        <v>258</v>
      </c>
      <c r="D60" s="69">
        <v>5.2483105773945401E-3</v>
      </c>
      <c r="E60" s="43">
        <f t="shared" si="4"/>
        <v>0.13664211392196582</v>
      </c>
      <c r="F60" s="71">
        <f t="shared" si="5"/>
        <v>13.664211392196583</v>
      </c>
      <c r="G60" s="84">
        <f t="shared" si="6"/>
        <v>139.78488254217103</v>
      </c>
      <c r="H60" s="43"/>
      <c r="I60" s="8"/>
      <c r="J60" s="8"/>
      <c r="K60" s="8"/>
      <c r="L60" s="8"/>
      <c r="M60" s="8"/>
      <c r="N60" s="8"/>
      <c r="O60" s="8"/>
      <c r="P60" s="8"/>
      <c r="Q60" s="8"/>
      <c r="R60" s="8"/>
      <c r="S60" s="8"/>
      <c r="T60" s="8"/>
      <c r="U60" s="8"/>
      <c r="V60" s="8"/>
      <c r="W60" s="8"/>
      <c r="X60" s="8"/>
      <c r="Y60" s="8"/>
      <c r="Z60" s="8"/>
      <c r="AA60" s="8"/>
      <c r="AB60" s="8"/>
      <c r="AC60" s="8"/>
    </row>
    <row r="61" spans="1:29" ht="14.4">
      <c r="A61" s="58"/>
      <c r="B61" s="69">
        <v>31</v>
      </c>
      <c r="C61" s="43" t="s">
        <v>259</v>
      </c>
      <c r="D61" s="69">
        <v>5.6249999999999998E-3</v>
      </c>
      <c r="E61" s="43">
        <f t="shared" si="4"/>
        <v>0.13746893874999999</v>
      </c>
      <c r="F61" s="71">
        <f t="shared" si="5"/>
        <v>13.746893875</v>
      </c>
      <c r="G61" s="84">
        <f t="shared" si="6"/>
        <v>140.63072434124999</v>
      </c>
      <c r="H61" s="43"/>
      <c r="I61" s="8"/>
      <c r="J61" s="8"/>
      <c r="K61" s="8"/>
      <c r="L61" s="8"/>
      <c r="M61" s="8"/>
      <c r="N61" s="8"/>
      <c r="O61" s="8"/>
      <c r="P61" s="8"/>
      <c r="Q61" s="8"/>
      <c r="R61" s="8"/>
      <c r="S61" s="8"/>
      <c r="T61" s="8"/>
      <c r="U61" s="8"/>
      <c r="V61" s="8"/>
      <c r="W61" s="8"/>
      <c r="X61" s="8"/>
      <c r="Y61" s="8"/>
      <c r="Z61" s="8"/>
      <c r="AA61" s="8"/>
      <c r="AB61" s="8"/>
      <c r="AC61" s="8"/>
    </row>
    <row r="62" spans="1:29" ht="14.4">
      <c r="A62" s="58"/>
      <c r="B62" s="69">
        <v>32</v>
      </c>
      <c r="C62" s="43" t="s">
        <v>260</v>
      </c>
      <c r="D62" s="69">
        <v>6.0287257267666403E-3</v>
      </c>
      <c r="E62" s="43">
        <f t="shared" si="4"/>
        <v>0.13835510765885312</v>
      </c>
      <c r="F62" s="71">
        <f t="shared" si="5"/>
        <v>13.835510765885312</v>
      </c>
      <c r="G62" s="84">
        <f t="shared" si="6"/>
        <v>141.53727513500675</v>
      </c>
      <c r="H62" s="43"/>
      <c r="I62" s="8"/>
      <c r="J62" s="8"/>
      <c r="K62" s="8"/>
      <c r="L62" s="8"/>
      <c r="M62" s="8"/>
      <c r="N62" s="8"/>
      <c r="O62" s="8"/>
      <c r="P62" s="8"/>
      <c r="Q62" s="8"/>
      <c r="R62" s="8"/>
      <c r="S62" s="8"/>
      <c r="T62" s="8"/>
      <c r="U62" s="8"/>
      <c r="V62" s="8"/>
      <c r="W62" s="8"/>
      <c r="X62" s="8"/>
      <c r="Y62" s="8"/>
      <c r="Z62" s="8"/>
      <c r="AA62" s="8"/>
      <c r="AB62" s="8"/>
      <c r="AC62" s="8"/>
    </row>
    <row r="63" spans="1:29" ht="14.4">
      <c r="A63" s="58"/>
      <c r="B63" s="69">
        <v>33</v>
      </c>
      <c r="C63" s="43" t="s">
        <v>261</v>
      </c>
      <c r="D63" s="69">
        <v>6.4614282468583202E-3</v>
      </c>
      <c r="E63" s="43">
        <f t="shared" si="4"/>
        <v>0.13930487997868668</v>
      </c>
      <c r="F63" s="71">
        <f t="shared" si="5"/>
        <v>13.930487997868667</v>
      </c>
      <c r="G63" s="84">
        <f t="shared" si="6"/>
        <v>142.50889221819648</v>
      </c>
      <c r="H63" s="43"/>
      <c r="I63" s="8"/>
      <c r="J63" s="8"/>
      <c r="K63" s="8"/>
      <c r="L63" s="8"/>
      <c r="M63" s="8"/>
      <c r="N63" s="8"/>
      <c r="O63" s="8"/>
      <c r="P63" s="8"/>
      <c r="Q63" s="8"/>
      <c r="R63" s="8"/>
      <c r="S63" s="8"/>
      <c r="T63" s="8"/>
      <c r="U63" s="8"/>
      <c r="V63" s="8"/>
      <c r="W63" s="8"/>
      <c r="X63" s="8"/>
      <c r="Y63" s="8"/>
      <c r="Z63" s="8"/>
      <c r="AA63" s="8"/>
      <c r="AB63" s="8"/>
      <c r="AC63" s="8"/>
    </row>
    <row r="64" spans="1:29" ht="14.4">
      <c r="A64" s="58"/>
      <c r="B64" s="69">
        <v>34</v>
      </c>
      <c r="C64" s="43" t="s">
        <v>262</v>
      </c>
      <c r="D64" s="69">
        <v>6.9251873250651503E-3</v>
      </c>
      <c r="E64" s="43">
        <f t="shared" si="4"/>
        <v>0.14032282074653582</v>
      </c>
      <c r="F64" s="71">
        <f t="shared" si="5"/>
        <v>14.032282074653581</v>
      </c>
      <c r="G64" s="84">
        <f t="shared" si="6"/>
        <v>143.55024562370613</v>
      </c>
      <c r="H64" s="43"/>
      <c r="I64" s="8"/>
      <c r="J64" s="8"/>
      <c r="K64" s="8"/>
      <c r="L64" s="8"/>
      <c r="M64" s="8"/>
      <c r="N64" s="8"/>
      <c r="O64" s="8"/>
      <c r="P64" s="8"/>
      <c r="Q64" s="8"/>
      <c r="R64" s="8"/>
      <c r="S64" s="8"/>
      <c r="T64" s="8"/>
      <c r="U64" s="8"/>
      <c r="V64" s="8"/>
      <c r="W64" s="8"/>
      <c r="X64" s="8"/>
      <c r="Y64" s="8"/>
      <c r="Z64" s="8"/>
      <c r="AA64" s="8"/>
      <c r="AB64" s="8"/>
      <c r="AC64" s="8"/>
    </row>
    <row r="65" spans="1:29" ht="14.4">
      <c r="A65" s="58"/>
      <c r="B65" s="69">
        <v>35</v>
      </c>
      <c r="C65" s="43" t="s">
        <v>263</v>
      </c>
      <c r="D65" s="69">
        <v>7.4222319980975296E-3</v>
      </c>
      <c r="E65" s="43">
        <f t="shared" si="4"/>
        <v>0.14141382264795033</v>
      </c>
      <c r="F65" s="71">
        <f t="shared" si="5"/>
        <v>14.141382264795032</v>
      </c>
      <c r="G65" s="84">
        <f t="shared" si="6"/>
        <v>144.66634056885317</v>
      </c>
      <c r="H65" s="43"/>
      <c r="I65" s="8"/>
      <c r="J65" s="8"/>
      <c r="K65" s="8"/>
      <c r="L65" s="8"/>
      <c r="M65" s="8"/>
      <c r="N65" s="8"/>
      <c r="O65" s="8"/>
      <c r="P65" s="8"/>
      <c r="Q65" s="8"/>
      <c r="R65" s="8"/>
      <c r="S65" s="8"/>
      <c r="T65" s="8"/>
      <c r="U65" s="8"/>
      <c r="V65" s="8"/>
      <c r="W65" s="8"/>
      <c r="X65" s="8"/>
      <c r="Y65" s="8"/>
      <c r="Z65" s="8"/>
      <c r="AA65" s="8"/>
      <c r="AB65" s="8"/>
      <c r="AC65" s="8"/>
    </row>
    <row r="66" spans="1:29" ht="14.4">
      <c r="A66" s="58"/>
      <c r="B66" s="69">
        <v>36</v>
      </c>
      <c r="C66" s="43" t="s">
        <v>264</v>
      </c>
      <c r="D66" s="69">
        <v>7.9549512883486592E-3</v>
      </c>
      <c r="E66" s="43">
        <f t="shared" si="4"/>
        <v>0.14258312953346305</v>
      </c>
      <c r="F66" s="71">
        <f t="shared" si="5"/>
        <v>14.258312953346305</v>
      </c>
      <c r="G66" s="84">
        <f t="shared" si="6"/>
        <v>145.86254151273272</v>
      </c>
      <c r="H66" s="43"/>
      <c r="I66" s="8"/>
      <c r="J66" s="8"/>
      <c r="K66" s="8"/>
      <c r="L66" s="8"/>
      <c r="M66" s="8"/>
      <c r="N66" s="8"/>
      <c r="O66" s="8"/>
      <c r="P66" s="8"/>
      <c r="Q66" s="8"/>
      <c r="R66" s="8"/>
      <c r="S66" s="8"/>
      <c r="T66" s="8"/>
      <c r="U66" s="8"/>
      <c r="V66" s="8"/>
      <c r="W66" s="8"/>
      <c r="X66" s="8"/>
      <c r="Y66" s="8"/>
      <c r="Z66" s="8"/>
      <c r="AA66" s="8"/>
      <c r="AB66" s="8"/>
      <c r="AC66" s="8"/>
    </row>
    <row r="67" spans="1:29" ht="14.4">
      <c r="A67" s="58"/>
      <c r="B67" s="69">
        <v>37</v>
      </c>
      <c r="C67" s="43" t="s">
        <v>265</v>
      </c>
      <c r="D67" s="69">
        <v>8.5259056866209808E-3</v>
      </c>
      <c r="E67" s="43">
        <f t="shared" si="4"/>
        <v>0.14383636162291652</v>
      </c>
      <c r="F67" s="71">
        <f t="shared" si="5"/>
        <v>14.383636162291651</v>
      </c>
      <c r="G67" s="84">
        <f t="shared" si="6"/>
        <v>147.14459794024361</v>
      </c>
      <c r="H67" s="43"/>
      <c r="I67" s="8"/>
      <c r="J67" s="8"/>
      <c r="K67" s="8"/>
      <c r="L67" s="8"/>
      <c r="M67" s="8"/>
      <c r="N67" s="8"/>
      <c r="O67" s="8"/>
      <c r="P67" s="8"/>
      <c r="Q67" s="8"/>
      <c r="R67" s="8"/>
      <c r="S67" s="8"/>
      <c r="T67" s="8"/>
      <c r="U67" s="8"/>
      <c r="V67" s="8"/>
      <c r="W67" s="8"/>
      <c r="X67" s="8"/>
      <c r="Y67" s="8"/>
      <c r="Z67" s="8"/>
      <c r="AA67" s="8"/>
      <c r="AB67" s="8"/>
      <c r="AC67" s="8"/>
    </row>
    <row r="68" spans="1:29" ht="14.4">
      <c r="A68" s="58"/>
      <c r="B68" s="69">
        <v>38</v>
      </c>
      <c r="C68" s="43" t="s">
        <v>266</v>
      </c>
      <c r="D68" s="69">
        <v>9.1378394590076496E-3</v>
      </c>
      <c r="E68" s="43">
        <f t="shared" si="4"/>
        <v>0.1451795425187917</v>
      </c>
      <c r="F68" s="71">
        <f t="shared" si="5"/>
        <v>14.51795425187917</v>
      </c>
      <c r="G68" s="84">
        <f t="shared" si="6"/>
        <v>148.5186719967239</v>
      </c>
      <c r="H68" s="43"/>
      <c r="I68" s="8"/>
      <c r="J68" s="8"/>
      <c r="K68" s="8"/>
      <c r="L68" s="8"/>
      <c r="M68" s="8"/>
      <c r="N68" s="8"/>
      <c r="O68" s="8"/>
      <c r="P68" s="8"/>
      <c r="Q68" s="8"/>
      <c r="R68" s="8"/>
      <c r="S68" s="8"/>
      <c r="T68" s="8"/>
      <c r="U68" s="8"/>
      <c r="V68" s="8"/>
      <c r="W68" s="8"/>
      <c r="X68" s="8"/>
      <c r="Y68" s="8"/>
      <c r="Z68" s="8"/>
      <c r="AA68" s="8"/>
      <c r="AB68" s="8"/>
      <c r="AC68" s="8"/>
    </row>
    <row r="69" spans="1:29" ht="14.4">
      <c r="A69" s="58"/>
      <c r="B69" s="69">
        <v>39</v>
      </c>
      <c r="C69" s="43" t="s">
        <v>267</v>
      </c>
      <c r="D69" s="69">
        <v>9.7936938370813895E-3</v>
      </c>
      <c r="E69" s="43">
        <f t="shared" si="4"/>
        <v>0.14661912815837641</v>
      </c>
      <c r="F69" s="71">
        <f t="shared" si="5"/>
        <v>14.661912815837642</v>
      </c>
      <c r="G69" s="84">
        <f t="shared" si="6"/>
        <v>149.99136810601908</v>
      </c>
      <c r="H69" s="43"/>
      <c r="I69" s="8"/>
      <c r="J69" s="8"/>
      <c r="K69" s="8"/>
      <c r="L69" s="8"/>
      <c r="M69" s="8"/>
      <c r="N69" s="8"/>
      <c r="O69" s="8"/>
      <c r="P69" s="8"/>
      <c r="Q69" s="8"/>
      <c r="R69" s="8"/>
      <c r="S69" s="8"/>
      <c r="T69" s="8"/>
      <c r="U69" s="8"/>
      <c r="V69" s="8"/>
      <c r="W69" s="8"/>
      <c r="X69" s="8"/>
      <c r="Y69" s="8"/>
      <c r="Z69" s="8"/>
      <c r="AA69" s="8"/>
      <c r="AB69" s="8"/>
      <c r="AC69" s="8"/>
    </row>
    <row r="70" spans="1:29" ht="14.4">
      <c r="A70" s="58"/>
      <c r="B70" s="69">
        <v>40</v>
      </c>
      <c r="C70" s="43" t="s">
        <v>268</v>
      </c>
      <c r="D70" s="69">
        <v>1.0496621154789E-2</v>
      </c>
      <c r="E70" s="43">
        <f t="shared" si="4"/>
        <v>0.14816203784393148</v>
      </c>
      <c r="F70" s="71">
        <f t="shared" si="5"/>
        <v>14.816203784393148</v>
      </c>
      <c r="G70" s="84">
        <f t="shared" si="6"/>
        <v>151.56976471434191</v>
      </c>
      <c r="H70" s="43"/>
      <c r="I70" s="8"/>
      <c r="J70" s="8"/>
      <c r="K70" s="8"/>
      <c r="L70" s="8"/>
      <c r="M70" s="8"/>
      <c r="N70" s="8"/>
      <c r="O70" s="8"/>
      <c r="P70" s="8"/>
      <c r="Q70" s="8"/>
      <c r="R70" s="8"/>
      <c r="S70" s="8"/>
      <c r="T70" s="8"/>
      <c r="U70" s="8"/>
      <c r="V70" s="8"/>
      <c r="W70" s="8"/>
      <c r="X70" s="8"/>
      <c r="Y70" s="8"/>
      <c r="Z70" s="8"/>
      <c r="AA70" s="8"/>
      <c r="AB70" s="8"/>
      <c r="AC70" s="8"/>
    </row>
    <row r="71" spans="1:29" ht="14.4">
      <c r="A71" s="58"/>
      <c r="B71" s="69">
        <v>41</v>
      </c>
      <c r="C71" s="43" t="s">
        <v>269</v>
      </c>
      <c r="D71" s="69">
        <v>1.125E-2</v>
      </c>
      <c r="E71" s="43">
        <f t="shared" si="4"/>
        <v>0.14981568749999999</v>
      </c>
      <c r="F71" s="71">
        <f t="shared" si="5"/>
        <v>14.981568749999999</v>
      </c>
      <c r="G71" s="84">
        <f t="shared" si="6"/>
        <v>153.26144831249999</v>
      </c>
      <c r="H71" s="43"/>
      <c r="I71" s="8"/>
      <c r="J71" s="8"/>
      <c r="K71" s="8"/>
      <c r="L71" s="8"/>
      <c r="M71" s="8"/>
      <c r="N71" s="8"/>
      <c r="O71" s="8"/>
      <c r="P71" s="8"/>
      <c r="Q71" s="8"/>
      <c r="R71" s="8"/>
      <c r="S71" s="8"/>
      <c r="T71" s="8"/>
      <c r="U71" s="8"/>
      <c r="V71" s="8"/>
      <c r="W71" s="8"/>
      <c r="X71" s="8"/>
      <c r="Y71" s="8"/>
      <c r="Z71" s="8"/>
      <c r="AA71" s="8"/>
      <c r="AB71" s="8"/>
      <c r="AC71" s="8"/>
    </row>
    <row r="72" spans="1:29" ht="14.4">
      <c r="A72" s="58"/>
      <c r="B72" s="69">
        <v>42</v>
      </c>
      <c r="C72" s="43" t="s">
        <v>270</v>
      </c>
      <c r="D72" s="69">
        <v>1.2057451453533201E-2</v>
      </c>
      <c r="E72" s="43">
        <f t="shared" si="4"/>
        <v>0.15158802531770607</v>
      </c>
      <c r="F72" s="71">
        <f t="shared" si="5"/>
        <v>15.158802531770608</v>
      </c>
      <c r="G72" s="84">
        <f t="shared" si="6"/>
        <v>155.07454990001332</v>
      </c>
      <c r="H72" s="43" t="s">
        <v>635</v>
      </c>
      <c r="I72" s="8"/>
      <c r="J72" s="8"/>
      <c r="K72" s="8"/>
      <c r="L72" s="8"/>
      <c r="M72" s="8"/>
      <c r="N72" s="8"/>
      <c r="O72" s="8"/>
      <c r="P72" s="8"/>
      <c r="Q72" s="8"/>
      <c r="R72" s="8"/>
      <c r="S72" s="8"/>
      <c r="T72" s="8"/>
      <c r="U72" s="8"/>
      <c r="V72" s="8"/>
      <c r="W72" s="8"/>
      <c r="X72" s="8"/>
      <c r="Y72" s="8"/>
      <c r="Z72" s="8"/>
      <c r="AA72" s="8"/>
      <c r="AB72" s="8"/>
      <c r="AC72" s="8"/>
    </row>
    <row r="73" spans="1:29" ht="14.4">
      <c r="A73" s="58"/>
      <c r="B73" s="69">
        <v>43</v>
      </c>
      <c r="C73" s="43" t="s">
        <v>271</v>
      </c>
      <c r="D73" s="69">
        <v>1.2922856493716601E-2</v>
      </c>
      <c r="E73" s="43">
        <f t="shared" ref="E73:E191" si="7">(0.36726845*LOG10((14.98325*(D73/0.9))+1))+0.12240537</f>
        <v>0.15348600316867136</v>
      </c>
      <c r="F73" s="71">
        <f t="shared" si="5"/>
        <v>15.348600316867136</v>
      </c>
      <c r="G73" s="84">
        <f t="shared" si="6"/>
        <v>157.01618124155081</v>
      </c>
      <c r="H73" s="43"/>
      <c r="I73" s="8"/>
      <c r="J73" s="8"/>
      <c r="K73" s="8"/>
      <c r="L73" s="8"/>
      <c r="M73" s="8"/>
      <c r="N73" s="8"/>
      <c r="O73" s="8"/>
      <c r="P73" s="8"/>
      <c r="Q73" s="8"/>
      <c r="R73" s="8"/>
      <c r="S73" s="8"/>
      <c r="T73" s="8"/>
      <c r="U73" s="8"/>
      <c r="V73" s="8"/>
      <c r="W73" s="8"/>
      <c r="X73" s="8"/>
      <c r="Y73" s="8"/>
      <c r="Z73" s="8"/>
      <c r="AA73" s="8"/>
      <c r="AB73" s="8"/>
      <c r="AC73" s="8"/>
    </row>
    <row r="74" spans="1:29" ht="14.4">
      <c r="A74" s="58"/>
      <c r="B74" s="69">
        <v>44</v>
      </c>
      <c r="C74" s="43" t="s">
        <v>272</v>
      </c>
      <c r="D74" s="69">
        <v>1.3850374650130301E-2</v>
      </c>
      <c r="E74" s="43">
        <f t="shared" si="7"/>
        <v>0.15550011000400304</v>
      </c>
      <c r="F74" s="71">
        <f t="shared" si="5"/>
        <v>15.550011000400305</v>
      </c>
      <c r="G74" s="84">
        <f t="shared" si="6"/>
        <v>159.07661253409512</v>
      </c>
      <c r="H74" s="43"/>
      <c r="I74" s="8"/>
      <c r="J74" s="8"/>
      <c r="K74" s="8"/>
      <c r="L74" s="8"/>
      <c r="M74" s="8"/>
      <c r="N74" s="8"/>
      <c r="O74" s="8"/>
      <c r="P74" s="8"/>
      <c r="Q74" s="8"/>
      <c r="R74" s="8"/>
      <c r="S74" s="8"/>
      <c r="T74" s="8"/>
      <c r="U74" s="8"/>
      <c r="V74" s="8"/>
      <c r="W74" s="8"/>
      <c r="X74" s="8"/>
      <c r="Y74" s="8"/>
      <c r="Z74" s="8"/>
      <c r="AA74" s="8"/>
      <c r="AB74" s="8"/>
      <c r="AC74" s="8"/>
    </row>
    <row r="75" spans="1:29" ht="14.4">
      <c r="A75" s="58"/>
      <c r="B75" s="69">
        <v>45</v>
      </c>
      <c r="C75" s="43" t="s">
        <v>273</v>
      </c>
      <c r="D75" s="69">
        <v>1.4844463996195E-2</v>
      </c>
      <c r="E75" s="43">
        <f t="shared" si="7"/>
        <v>0.15763090798791549</v>
      </c>
      <c r="F75" s="71">
        <f t="shared" si="5"/>
        <v>15.763090798791549</v>
      </c>
      <c r="G75" s="84">
        <f t="shared" si="6"/>
        <v>161.25641887163755</v>
      </c>
      <c r="H75" s="43"/>
      <c r="I75" s="8"/>
      <c r="J75" s="8"/>
      <c r="K75" s="8"/>
      <c r="L75" s="8"/>
      <c r="M75" s="8"/>
      <c r="N75" s="8"/>
      <c r="O75" s="8"/>
      <c r="P75" s="8"/>
      <c r="Q75" s="8"/>
      <c r="R75" s="8"/>
      <c r="S75" s="8"/>
      <c r="T75" s="8"/>
      <c r="U75" s="8"/>
      <c r="V75" s="8"/>
      <c r="W75" s="8"/>
      <c r="X75" s="8"/>
      <c r="Y75" s="8"/>
      <c r="Z75" s="8"/>
      <c r="AA75" s="8"/>
      <c r="AB75" s="8"/>
      <c r="AC75" s="8"/>
    </row>
    <row r="76" spans="1:29" ht="14.4">
      <c r="A76" s="58"/>
      <c r="B76" s="69">
        <v>46</v>
      </c>
      <c r="C76" s="43" t="s">
        <v>274</v>
      </c>
      <c r="D76" s="69">
        <v>1.5909902576697301E-2</v>
      </c>
      <c r="E76" s="43">
        <f t="shared" si="7"/>
        <v>0.15988347322580065</v>
      </c>
      <c r="F76" s="71">
        <f t="shared" si="5"/>
        <v>15.988347322580065</v>
      </c>
      <c r="G76" s="84">
        <f t="shared" si="6"/>
        <v>163.56079310999408</v>
      </c>
      <c r="H76" s="43"/>
      <c r="I76" s="8"/>
      <c r="J76" s="8"/>
      <c r="K76" s="8"/>
      <c r="L76" s="8"/>
      <c r="M76" s="8"/>
      <c r="N76" s="8"/>
      <c r="O76" s="8"/>
      <c r="P76" s="8"/>
      <c r="Q76" s="8"/>
      <c r="R76" s="8"/>
      <c r="S76" s="8"/>
      <c r="T76" s="8"/>
      <c r="U76" s="8"/>
      <c r="V76" s="8"/>
      <c r="W76" s="8"/>
      <c r="X76" s="8"/>
      <c r="Y76" s="8"/>
      <c r="Z76" s="8"/>
      <c r="AA76" s="8"/>
      <c r="AB76" s="8"/>
      <c r="AC76" s="8"/>
    </row>
    <row r="77" spans="1:29" ht="14.4">
      <c r="A77" s="58"/>
      <c r="B77" s="69">
        <v>47</v>
      </c>
      <c r="C77" s="43" t="s">
        <v>275</v>
      </c>
      <c r="D77" s="69">
        <v>1.7051811373241899E-2</v>
      </c>
      <c r="E77" s="43">
        <f t="shared" si="7"/>
        <v>0.16226290876646426</v>
      </c>
      <c r="F77" s="71">
        <f t="shared" si="5"/>
        <v>16.226290876646427</v>
      </c>
      <c r="G77" s="84">
        <f t="shared" si="6"/>
        <v>165.99495566809296</v>
      </c>
      <c r="H77" s="43"/>
      <c r="I77" s="8"/>
      <c r="J77" s="8"/>
      <c r="K77" s="8"/>
      <c r="L77" s="8"/>
      <c r="M77" s="8"/>
      <c r="N77" s="8"/>
      <c r="O77" s="8"/>
      <c r="P77" s="8"/>
      <c r="Q77" s="8"/>
      <c r="R77" s="8"/>
      <c r="S77" s="8"/>
      <c r="T77" s="8"/>
      <c r="U77" s="8"/>
      <c r="V77" s="8"/>
      <c r="W77" s="8"/>
      <c r="X77" s="8"/>
      <c r="Y77" s="8"/>
      <c r="Z77" s="8"/>
      <c r="AA77" s="8"/>
      <c r="AB77" s="8"/>
      <c r="AC77" s="8"/>
    </row>
    <row r="78" spans="1:29" ht="14.4">
      <c r="A78" s="58"/>
      <c r="B78" s="69">
        <v>48</v>
      </c>
      <c r="C78" s="43" t="s">
        <v>276</v>
      </c>
      <c r="D78" s="69">
        <v>1.8275678918015299E-2</v>
      </c>
      <c r="E78" s="43">
        <f t="shared" si="7"/>
        <v>0.164774321397478</v>
      </c>
      <c r="F78" s="71">
        <f t="shared" si="5"/>
        <v>16.477432139747801</v>
      </c>
      <c r="G78" s="84">
        <f t="shared" si="6"/>
        <v>168.56413078961998</v>
      </c>
      <c r="H78" s="43"/>
      <c r="I78" s="8"/>
      <c r="J78" s="8"/>
      <c r="K78" s="8"/>
      <c r="L78" s="8"/>
      <c r="M78" s="8"/>
      <c r="N78" s="8"/>
      <c r="O78" s="8"/>
      <c r="P78" s="8"/>
      <c r="Q78" s="8"/>
      <c r="R78" s="8"/>
      <c r="S78" s="8"/>
      <c r="T78" s="8"/>
      <c r="U78" s="8"/>
      <c r="V78" s="8"/>
      <c r="W78" s="8"/>
      <c r="X78" s="8"/>
      <c r="Y78" s="8"/>
      <c r="Z78" s="8"/>
      <c r="AA78" s="8"/>
      <c r="AB78" s="8"/>
      <c r="AC78" s="8"/>
    </row>
    <row r="79" spans="1:29" ht="14.4">
      <c r="A79" s="58"/>
      <c r="B79" s="69">
        <v>49</v>
      </c>
      <c r="C79" s="43" t="s">
        <v>277</v>
      </c>
      <c r="D79" s="69">
        <v>1.9587387674162699E-2</v>
      </c>
      <c r="E79" s="43">
        <f t="shared" si="7"/>
        <v>0.16742279646761865</v>
      </c>
      <c r="F79" s="71">
        <f t="shared" si="5"/>
        <v>16.742279646761865</v>
      </c>
      <c r="G79" s="84">
        <f t="shared" si="6"/>
        <v>171.27352078637389</v>
      </c>
      <c r="H79" s="43"/>
      <c r="I79" s="8"/>
      <c r="J79" s="8"/>
      <c r="K79" s="8"/>
      <c r="L79" s="8"/>
      <c r="M79" s="8"/>
      <c r="N79" s="8"/>
      <c r="O79" s="8"/>
      <c r="P79" s="8"/>
      <c r="Q79" s="8"/>
      <c r="R79" s="8"/>
      <c r="S79" s="8"/>
      <c r="T79" s="8"/>
      <c r="U79" s="8"/>
      <c r="V79" s="8"/>
      <c r="W79" s="8"/>
      <c r="X79" s="8"/>
      <c r="Y79" s="8"/>
      <c r="Z79" s="8"/>
      <c r="AA79" s="8"/>
      <c r="AB79" s="8"/>
      <c r="AC79" s="8"/>
    </row>
    <row r="80" spans="1:29" ht="14.4">
      <c r="A80" s="58"/>
      <c r="B80" s="69">
        <v>50</v>
      </c>
      <c r="C80" s="43" t="s">
        <v>278</v>
      </c>
      <c r="D80" s="69">
        <v>2.0993242309578102E-2</v>
      </c>
      <c r="E80" s="43">
        <f t="shared" si="7"/>
        <v>0.17021337087112287</v>
      </c>
      <c r="F80" s="71">
        <f t="shared" si="5"/>
        <v>17.021337087112286</v>
      </c>
      <c r="G80" s="84">
        <f t="shared" si="6"/>
        <v>174.1282784011587</v>
      </c>
      <c r="H80" s="43"/>
      <c r="I80" s="8"/>
      <c r="J80" s="8"/>
      <c r="K80" s="8"/>
      <c r="L80" s="8"/>
      <c r="M80" s="8"/>
      <c r="N80" s="8"/>
      <c r="O80" s="8"/>
      <c r="P80" s="8"/>
      <c r="Q80" s="8"/>
      <c r="R80" s="8"/>
      <c r="S80" s="8"/>
      <c r="T80" s="8"/>
      <c r="U80" s="8"/>
      <c r="V80" s="8"/>
      <c r="W80" s="8"/>
      <c r="X80" s="8"/>
      <c r="Y80" s="8"/>
      <c r="Z80" s="8"/>
      <c r="AA80" s="8"/>
      <c r="AB80" s="8"/>
      <c r="AC80" s="8"/>
    </row>
    <row r="81" spans="1:29" ht="14.4">
      <c r="A81" s="58"/>
      <c r="B81" s="69">
        <v>51</v>
      </c>
      <c r="C81" s="43" t="s">
        <v>279</v>
      </c>
      <c r="D81" s="69">
        <v>2.2499999999999999E-2</v>
      </c>
      <c r="E81" s="43">
        <f t="shared" si="7"/>
        <v>0.17315100437761471</v>
      </c>
      <c r="F81" s="71">
        <f t="shared" si="5"/>
        <v>17.315100437761473</v>
      </c>
      <c r="G81" s="84">
        <f t="shared" si="6"/>
        <v>177.13347747829985</v>
      </c>
      <c r="H81" s="43"/>
      <c r="I81" s="8"/>
      <c r="J81" s="8"/>
      <c r="K81" s="8"/>
      <c r="L81" s="8"/>
      <c r="M81" s="8"/>
      <c r="N81" s="8"/>
      <c r="O81" s="8"/>
      <c r="P81" s="8"/>
      <c r="Q81" s="8"/>
      <c r="R81" s="8"/>
      <c r="S81" s="8"/>
      <c r="T81" s="8"/>
      <c r="U81" s="8"/>
      <c r="V81" s="8"/>
      <c r="W81" s="8"/>
      <c r="X81" s="8"/>
      <c r="Y81" s="8"/>
      <c r="Z81" s="8"/>
      <c r="AA81" s="8"/>
      <c r="AB81" s="8"/>
      <c r="AC81" s="8"/>
    </row>
    <row r="82" spans="1:29" ht="14.4">
      <c r="A82" s="58"/>
      <c r="B82" s="69">
        <v>52</v>
      </c>
      <c r="C82" s="43" t="s">
        <v>280</v>
      </c>
      <c r="D82" s="69">
        <v>2.4114902907066499E-2</v>
      </c>
      <c r="E82" s="43">
        <f t="shared" si="7"/>
        <v>0.17624054954233059</v>
      </c>
      <c r="F82" s="71">
        <f t="shared" si="5"/>
        <v>17.62405495423306</v>
      </c>
      <c r="G82" s="84">
        <f t="shared" si="6"/>
        <v>180.29408218180419</v>
      </c>
      <c r="H82" s="43"/>
      <c r="I82" s="8"/>
      <c r="J82" s="8"/>
      <c r="K82" s="8"/>
      <c r="L82" s="8"/>
      <c r="M82" s="8"/>
      <c r="N82" s="8"/>
      <c r="O82" s="8"/>
      <c r="P82" s="8"/>
      <c r="Q82" s="8"/>
      <c r="R82" s="8"/>
      <c r="S82" s="8"/>
      <c r="T82" s="8"/>
      <c r="U82" s="8"/>
      <c r="V82" s="8"/>
      <c r="W82" s="8"/>
      <c r="X82" s="8"/>
      <c r="Y82" s="8"/>
      <c r="Z82" s="8"/>
      <c r="AA82" s="8"/>
      <c r="AB82" s="8"/>
      <c r="AC82" s="8"/>
    </row>
    <row r="83" spans="1:29" ht="14.4">
      <c r="A83" s="58"/>
      <c r="B83" s="69">
        <v>53</v>
      </c>
      <c r="C83" s="43" t="s">
        <v>281</v>
      </c>
      <c r="D83" s="69">
        <v>2.5845712987433201E-2</v>
      </c>
      <c r="E83" s="43">
        <f t="shared" si="7"/>
        <v>0.1794867204821893</v>
      </c>
      <c r="F83" s="71">
        <f t="shared" si="5"/>
        <v>17.948672048218931</v>
      </c>
      <c r="G83" s="84">
        <f t="shared" si="6"/>
        <v>183.61491505327965</v>
      </c>
      <c r="H83" s="43"/>
      <c r="I83" s="8"/>
      <c r="J83" s="8"/>
      <c r="K83" s="8"/>
      <c r="L83" s="8"/>
      <c r="M83" s="8"/>
      <c r="N83" s="8"/>
      <c r="O83" s="8"/>
      <c r="P83" s="8"/>
      <c r="Q83" s="8"/>
      <c r="R83" s="8"/>
      <c r="S83" s="8"/>
      <c r="T83" s="8"/>
      <c r="U83" s="8"/>
      <c r="V83" s="8"/>
      <c r="W83" s="8"/>
      <c r="X83" s="8"/>
      <c r="Y83" s="8"/>
      <c r="Z83" s="8"/>
      <c r="AA83" s="8"/>
      <c r="AB83" s="8"/>
      <c r="AC83" s="8"/>
    </row>
    <row r="84" spans="1:29" ht="14.4">
      <c r="A84" s="58"/>
      <c r="B84" s="69">
        <v>54</v>
      </c>
      <c r="C84" s="43" t="s">
        <v>282</v>
      </c>
      <c r="D84" s="69">
        <v>2.7700749300260601E-2</v>
      </c>
      <c r="E84" s="43">
        <f t="shared" si="7"/>
        <v>0.18289406085271992</v>
      </c>
      <c r="F84" s="71">
        <f t="shared" si="5"/>
        <v>18.289406085271992</v>
      </c>
      <c r="G84" s="84">
        <f t="shared" si="6"/>
        <v>187.10062425233247</v>
      </c>
      <c r="H84" s="43"/>
      <c r="I84" s="8"/>
      <c r="J84" s="8"/>
      <c r="K84" s="8"/>
      <c r="L84" s="8"/>
      <c r="M84" s="8"/>
      <c r="N84" s="8"/>
      <c r="O84" s="8"/>
      <c r="P84" s="8"/>
      <c r="Q84" s="8"/>
      <c r="R84" s="8"/>
      <c r="S84" s="8"/>
      <c r="T84" s="8"/>
      <c r="U84" s="8"/>
      <c r="V84" s="8"/>
      <c r="W84" s="8"/>
      <c r="X84" s="8"/>
      <c r="Y84" s="8"/>
      <c r="Z84" s="8"/>
      <c r="AA84" s="8"/>
      <c r="AB84" s="8"/>
      <c r="AC84" s="8"/>
    </row>
    <row r="85" spans="1:29" ht="14.4">
      <c r="A85" s="58"/>
      <c r="B85" s="69">
        <v>55</v>
      </c>
      <c r="C85" s="43" t="s">
        <v>283</v>
      </c>
      <c r="D85" s="69">
        <v>2.9688927992390101E-2</v>
      </c>
      <c r="E85" s="43">
        <f t="shared" si="7"/>
        <v>0.18646691140703833</v>
      </c>
      <c r="F85" s="71">
        <f t="shared" si="5"/>
        <v>18.646691140703833</v>
      </c>
      <c r="G85" s="84">
        <f t="shared" si="6"/>
        <v>190.7556503694002</v>
      </c>
      <c r="H85" s="43"/>
      <c r="I85" s="8"/>
      <c r="J85" s="8"/>
      <c r="K85" s="8"/>
      <c r="L85" s="8"/>
      <c r="M85" s="8"/>
      <c r="N85" s="8"/>
      <c r="O85" s="8"/>
      <c r="P85" s="8"/>
      <c r="Q85" s="8"/>
      <c r="R85" s="8"/>
      <c r="S85" s="8"/>
      <c r="T85" s="8"/>
      <c r="U85" s="8"/>
      <c r="V85" s="8"/>
      <c r="W85" s="8"/>
      <c r="X85" s="8"/>
      <c r="Y85" s="8"/>
      <c r="Z85" s="8"/>
      <c r="AA85" s="8"/>
      <c r="AB85" s="8"/>
      <c r="AC85" s="8"/>
    </row>
    <row r="86" spans="1:29" ht="14.4">
      <c r="A86" s="58"/>
      <c r="B86" s="69">
        <v>56</v>
      </c>
      <c r="C86" s="43" t="s">
        <v>284</v>
      </c>
      <c r="D86" s="69">
        <v>3.1819805153394602E-2</v>
      </c>
      <c r="E86" s="43">
        <f t="shared" si="7"/>
        <v>0.19020937755899414</v>
      </c>
      <c r="F86" s="71">
        <f t="shared" si="5"/>
        <v>19.020937755899414</v>
      </c>
      <c r="G86" s="84">
        <f t="shared" si="6"/>
        <v>194.584193242851</v>
      </c>
      <c r="H86" s="43"/>
      <c r="I86" s="8"/>
      <c r="J86" s="8"/>
      <c r="K86" s="8"/>
      <c r="L86" s="8"/>
      <c r="M86" s="8"/>
      <c r="N86" s="8"/>
      <c r="O86" s="8"/>
      <c r="P86" s="8"/>
      <c r="Q86" s="8"/>
      <c r="R86" s="8"/>
      <c r="S86" s="8"/>
      <c r="T86" s="8"/>
      <c r="U86" s="8"/>
      <c r="V86" s="8"/>
      <c r="W86" s="8"/>
      <c r="X86" s="8"/>
      <c r="Y86" s="8"/>
      <c r="Z86" s="8"/>
      <c r="AA86" s="8"/>
      <c r="AB86" s="8"/>
      <c r="AC86" s="8"/>
    </row>
    <row r="87" spans="1:29" ht="14.4">
      <c r="A87" s="58"/>
      <c r="B87" s="69">
        <v>57</v>
      </c>
      <c r="C87" s="43" t="s">
        <v>285</v>
      </c>
      <c r="D87" s="69">
        <v>3.4103622746483903E-2</v>
      </c>
      <c r="E87" s="43">
        <f t="shared" si="7"/>
        <v>0.19412529740635187</v>
      </c>
      <c r="F87" s="71">
        <f t="shared" si="5"/>
        <v>19.412529740635186</v>
      </c>
      <c r="G87" s="84">
        <f t="shared" si="6"/>
        <v>198.59017924669797</v>
      </c>
      <c r="H87" s="43"/>
      <c r="I87" s="8"/>
      <c r="J87" s="8"/>
      <c r="K87" s="8"/>
      <c r="L87" s="8"/>
      <c r="M87" s="8"/>
      <c r="N87" s="8"/>
      <c r="O87" s="8"/>
      <c r="P87" s="8"/>
      <c r="Q87" s="8"/>
      <c r="R87" s="8"/>
      <c r="S87" s="8"/>
      <c r="T87" s="8"/>
      <c r="U87" s="8"/>
      <c r="V87" s="8"/>
      <c r="W87" s="8"/>
      <c r="X87" s="8"/>
      <c r="Y87" s="8"/>
      <c r="Z87" s="8"/>
      <c r="AA87" s="8"/>
      <c r="AB87" s="8"/>
      <c r="AC87" s="8"/>
    </row>
    <row r="88" spans="1:29" ht="14.4">
      <c r="A88" s="58"/>
      <c r="B88" s="69">
        <v>58</v>
      </c>
      <c r="C88" s="43" t="s">
        <v>286</v>
      </c>
      <c r="D88" s="69">
        <v>3.6551357836030599E-2</v>
      </c>
      <c r="E88" s="43">
        <f t="shared" si="7"/>
        <v>0.19821821069452111</v>
      </c>
      <c r="F88" s="71">
        <f t="shared" si="5"/>
        <v>19.82182106945211</v>
      </c>
      <c r="G88" s="84">
        <f t="shared" si="6"/>
        <v>202.77722954049509</v>
      </c>
      <c r="H88" s="43"/>
      <c r="I88" s="8"/>
      <c r="J88" s="8"/>
      <c r="K88" s="8"/>
      <c r="L88" s="8"/>
      <c r="M88" s="8"/>
      <c r="N88" s="8"/>
      <c r="O88" s="8"/>
      <c r="P88" s="8"/>
      <c r="Q88" s="8"/>
      <c r="R88" s="8"/>
      <c r="S88" s="8"/>
      <c r="T88" s="8"/>
      <c r="U88" s="8"/>
      <c r="V88" s="8"/>
      <c r="W88" s="8"/>
      <c r="X88" s="8"/>
      <c r="Y88" s="8"/>
      <c r="Z88" s="8"/>
      <c r="AA88" s="8"/>
      <c r="AB88" s="8"/>
      <c r="AC88" s="8"/>
    </row>
    <row r="89" spans="1:29" ht="14.4">
      <c r="A89" s="58"/>
      <c r="B89" s="69">
        <v>59</v>
      </c>
      <c r="C89" s="43" t="s">
        <v>287</v>
      </c>
      <c r="D89" s="69">
        <v>3.9174775348325502E-2</v>
      </c>
      <c r="E89" s="43">
        <f t="shared" si="7"/>
        <v>0.20249132921518673</v>
      </c>
      <c r="F89" s="71">
        <f t="shared" si="5"/>
        <v>20.249132921518672</v>
      </c>
      <c r="G89" s="84">
        <f t="shared" si="6"/>
        <v>207.14862978713603</v>
      </c>
      <c r="H89" s="43"/>
      <c r="I89" s="8"/>
      <c r="J89" s="8"/>
      <c r="K89" s="8"/>
      <c r="L89" s="8"/>
      <c r="M89" s="8"/>
      <c r="N89" s="8"/>
      <c r="O89" s="8"/>
      <c r="P89" s="8"/>
      <c r="Q89" s="8"/>
      <c r="R89" s="8"/>
      <c r="S89" s="8"/>
      <c r="T89" s="8"/>
      <c r="U89" s="8"/>
      <c r="V89" s="8"/>
      <c r="W89" s="8"/>
      <c r="X89" s="8"/>
      <c r="Y89" s="8"/>
      <c r="Z89" s="8"/>
      <c r="AA89" s="8"/>
      <c r="AB89" s="8"/>
      <c r="AC89" s="8"/>
    </row>
    <row r="90" spans="1:29" ht="14.4">
      <c r="A90" s="58"/>
      <c r="B90" s="69">
        <v>60</v>
      </c>
      <c r="C90" s="43" t="s">
        <v>288</v>
      </c>
      <c r="D90" s="69">
        <v>4.19864846191563E-2</v>
      </c>
      <c r="E90" s="43">
        <f t="shared" si="7"/>
        <v>0.20694750913580573</v>
      </c>
      <c r="F90" s="71">
        <f t="shared" si="5"/>
        <v>20.694750913580574</v>
      </c>
      <c r="G90" s="84">
        <f t="shared" si="6"/>
        <v>211.70730184592927</v>
      </c>
      <c r="H90" s="43"/>
      <c r="I90" s="8"/>
      <c r="J90" s="8"/>
      <c r="K90" s="8"/>
      <c r="L90" s="8"/>
      <c r="M90" s="8"/>
      <c r="N90" s="8"/>
      <c r="O90" s="8"/>
      <c r="P90" s="8"/>
      <c r="Q90" s="8"/>
      <c r="R90" s="8"/>
      <c r="S90" s="8"/>
      <c r="T90" s="8"/>
      <c r="U90" s="8"/>
      <c r="V90" s="8"/>
      <c r="W90" s="8"/>
      <c r="X90" s="8"/>
      <c r="Y90" s="8"/>
      <c r="Z90" s="8"/>
      <c r="AA90" s="8"/>
      <c r="AB90" s="8"/>
      <c r="AC90" s="8"/>
    </row>
    <row r="91" spans="1:29" ht="14.4">
      <c r="A91" s="58"/>
      <c r="B91" s="69">
        <v>61</v>
      </c>
      <c r="C91" s="43" t="s">
        <v>289</v>
      </c>
      <c r="D91" s="69">
        <v>4.4999999999999998E-2</v>
      </c>
      <c r="E91" s="43">
        <f t="shared" si="7"/>
        <v>0.21158922574427691</v>
      </c>
      <c r="F91" s="71">
        <f t="shared" si="5"/>
        <v>21.158922574427692</v>
      </c>
      <c r="G91" s="84">
        <f t="shared" si="6"/>
        <v>216.45577793639526</v>
      </c>
      <c r="H91" s="43"/>
      <c r="I91" s="8"/>
      <c r="J91" s="8"/>
      <c r="K91" s="8"/>
      <c r="L91" s="8"/>
      <c r="M91" s="8"/>
      <c r="N91" s="8"/>
      <c r="O91" s="8"/>
      <c r="P91" s="8"/>
      <c r="Q91" s="8"/>
      <c r="R91" s="8"/>
      <c r="S91" s="8"/>
      <c r="T91" s="8"/>
      <c r="U91" s="8"/>
      <c r="V91" s="8"/>
      <c r="W91" s="8"/>
      <c r="X91" s="8"/>
      <c r="Y91" s="8"/>
      <c r="Z91" s="8"/>
      <c r="AA91" s="8"/>
      <c r="AB91" s="8"/>
      <c r="AC91" s="8"/>
    </row>
    <row r="92" spans="1:29" ht="14.4">
      <c r="A92" s="58"/>
      <c r="B92" s="69">
        <v>62</v>
      </c>
      <c r="C92" s="43" t="s">
        <v>290</v>
      </c>
      <c r="D92" s="69">
        <v>4.8229805814133102E-2</v>
      </c>
      <c r="E92" s="43">
        <f t="shared" si="7"/>
        <v>0.21641855106765534</v>
      </c>
      <c r="F92" s="71">
        <f t="shared" si="5"/>
        <v>21.641855106765533</v>
      </c>
      <c r="G92" s="84">
        <f t="shared" si="6"/>
        <v>221.39617774221142</v>
      </c>
      <c r="H92" s="43"/>
      <c r="I92" s="8"/>
      <c r="J92" s="8"/>
      <c r="K92" s="8"/>
      <c r="L92" s="8"/>
      <c r="M92" s="8"/>
      <c r="N92" s="8"/>
      <c r="O92" s="8"/>
      <c r="P92" s="8"/>
      <c r="Q92" s="8"/>
      <c r="R92" s="8"/>
      <c r="S92" s="8"/>
      <c r="T92" s="8"/>
      <c r="U92" s="8"/>
      <c r="V92" s="8"/>
      <c r="W92" s="8"/>
      <c r="X92" s="8"/>
      <c r="Y92" s="8"/>
      <c r="Z92" s="8"/>
      <c r="AA92" s="8"/>
      <c r="AB92" s="8"/>
      <c r="AC92" s="8"/>
    </row>
    <row r="93" spans="1:29" ht="14.4">
      <c r="A93" s="58"/>
      <c r="B93" s="69">
        <v>63</v>
      </c>
      <c r="C93" s="43" t="s">
        <v>291</v>
      </c>
      <c r="D93" s="69">
        <v>5.1691425974866499E-2</v>
      </c>
      <c r="E93" s="43">
        <f t="shared" si="7"/>
        <v>0.22143713478455884</v>
      </c>
      <c r="F93" s="71">
        <f t="shared" si="5"/>
        <v>22.143713478455883</v>
      </c>
      <c r="G93" s="84">
        <f t="shared" si="6"/>
        <v>226.53018888460369</v>
      </c>
      <c r="H93" s="43"/>
      <c r="I93" s="8"/>
      <c r="J93" s="8"/>
      <c r="K93" s="8"/>
      <c r="L93" s="8"/>
      <c r="M93" s="8"/>
      <c r="N93" s="8"/>
      <c r="O93" s="8"/>
      <c r="P93" s="8"/>
      <c r="Q93" s="8"/>
      <c r="R93" s="8"/>
      <c r="S93" s="8"/>
      <c r="T93" s="8"/>
      <c r="U93" s="8"/>
      <c r="V93" s="8"/>
      <c r="W93" s="8"/>
      <c r="X93" s="8"/>
      <c r="Y93" s="8"/>
      <c r="Z93" s="8"/>
      <c r="AA93" s="8"/>
      <c r="AB93" s="8"/>
      <c r="AC93" s="8"/>
    </row>
    <row r="94" spans="1:29" ht="14.4">
      <c r="A94" s="58"/>
      <c r="B94" s="69">
        <v>64</v>
      </c>
      <c r="C94" s="43" t="s">
        <v>292</v>
      </c>
      <c r="D94" s="69">
        <v>5.5401498600521203E-2</v>
      </c>
      <c r="E94" s="43">
        <f t="shared" si="7"/>
        <v>0.22664618879855836</v>
      </c>
      <c r="F94" s="71">
        <f t="shared" si="5"/>
        <v>22.664618879855837</v>
      </c>
      <c r="G94" s="84">
        <f t="shared" si="6"/>
        <v>231.8590511409252</v>
      </c>
      <c r="H94" s="43"/>
      <c r="I94" s="8"/>
      <c r="J94" s="8"/>
      <c r="K94" s="8"/>
      <c r="L94" s="8"/>
      <c r="M94" s="8"/>
      <c r="N94" s="8"/>
      <c r="O94" s="8"/>
      <c r="P94" s="8"/>
      <c r="Q94" s="8"/>
      <c r="R94" s="8"/>
      <c r="S94" s="8"/>
      <c r="T94" s="8"/>
      <c r="U94" s="8"/>
      <c r="V94" s="8"/>
      <c r="W94" s="8"/>
      <c r="X94" s="8"/>
      <c r="Y94" s="8"/>
      <c r="Z94" s="8"/>
      <c r="AA94" s="8"/>
      <c r="AB94" s="8"/>
      <c r="AC94" s="8"/>
    </row>
    <row r="95" spans="1:29" ht="14.4">
      <c r="A95" s="58"/>
      <c r="B95" s="69">
        <v>65</v>
      </c>
      <c r="C95" s="43" t="s">
        <v>293</v>
      </c>
      <c r="D95" s="69">
        <v>5.9377855984780202E-2</v>
      </c>
      <c r="E95" s="43">
        <f t="shared" si="7"/>
        <v>0.23204647577558754</v>
      </c>
      <c r="F95" s="71">
        <f t="shared" si="5"/>
        <v>23.204647577558752</v>
      </c>
      <c r="G95" s="84">
        <f t="shared" si="6"/>
        <v>237.38354471842607</v>
      </c>
      <c r="H95" s="43"/>
      <c r="I95" s="8"/>
      <c r="J95" s="8"/>
      <c r="K95" s="8"/>
      <c r="L95" s="8"/>
      <c r="M95" s="8"/>
      <c r="N95" s="8"/>
      <c r="O95" s="8"/>
      <c r="P95" s="8"/>
      <c r="Q95" s="8"/>
      <c r="R95" s="8"/>
      <c r="S95" s="8"/>
      <c r="T95" s="8"/>
      <c r="U95" s="8"/>
      <c r="V95" s="8"/>
      <c r="W95" s="8"/>
      <c r="X95" s="8"/>
      <c r="Y95" s="8"/>
      <c r="Z95" s="8"/>
      <c r="AA95" s="8"/>
      <c r="AB95" s="8"/>
      <c r="AC95" s="8"/>
    </row>
    <row r="96" spans="1:29" ht="14.4">
      <c r="A96" s="58"/>
      <c r="B96" s="69">
        <v>66</v>
      </c>
      <c r="C96" s="43" t="s">
        <v>294</v>
      </c>
      <c r="D96" s="69">
        <v>6.3639610306789204E-2</v>
      </c>
      <c r="E96" s="43">
        <f t="shared" si="7"/>
        <v>0.23763830187405716</v>
      </c>
      <c r="F96" s="71">
        <f t="shared" si="5"/>
        <v>23.763830187405716</v>
      </c>
      <c r="G96" s="84">
        <f t="shared" si="6"/>
        <v>243.10398281716047</v>
      </c>
      <c r="H96" s="43"/>
      <c r="I96" s="8"/>
      <c r="J96" s="8"/>
      <c r="K96" s="8"/>
      <c r="L96" s="8"/>
      <c r="M96" s="8"/>
      <c r="N96" s="8"/>
      <c r="O96" s="8"/>
      <c r="P96" s="8"/>
      <c r="Q96" s="8"/>
      <c r="R96" s="8"/>
      <c r="S96" s="8"/>
      <c r="T96" s="8"/>
      <c r="U96" s="8"/>
      <c r="V96" s="8"/>
      <c r="W96" s="8"/>
      <c r="X96" s="8"/>
      <c r="Y96" s="8"/>
      <c r="Z96" s="8"/>
      <c r="AA96" s="8"/>
      <c r="AB96" s="8"/>
      <c r="AC96" s="8"/>
    </row>
    <row r="97" spans="1:29" ht="14.4">
      <c r="A97" s="58"/>
      <c r="B97" s="69">
        <v>67</v>
      </c>
      <c r="C97" s="43" t="s">
        <v>295</v>
      </c>
      <c r="D97" s="69">
        <v>6.8207245492967902E-2</v>
      </c>
      <c r="E97" s="43">
        <f t="shared" si="7"/>
        <v>0.24342151381425023</v>
      </c>
      <c r="F97" s="71">
        <f t="shared" si="5"/>
        <v>24.342151381425023</v>
      </c>
      <c r="G97" s="84">
        <f t="shared" si="6"/>
        <v>249.02020863197799</v>
      </c>
      <c r="H97" s="43"/>
      <c r="I97" s="8"/>
      <c r="J97" s="8"/>
      <c r="K97" s="8"/>
      <c r="L97" s="8"/>
      <c r="M97" s="8"/>
      <c r="N97" s="8"/>
      <c r="O97" s="8"/>
      <c r="P97" s="8"/>
      <c r="Q97" s="8"/>
      <c r="R97" s="8"/>
      <c r="S97" s="8"/>
      <c r="T97" s="8"/>
      <c r="U97" s="8"/>
      <c r="V97" s="8"/>
      <c r="W97" s="8"/>
      <c r="X97" s="8"/>
      <c r="Y97" s="8"/>
      <c r="Z97" s="8"/>
      <c r="AA97" s="8"/>
      <c r="AB97" s="8"/>
      <c r="AC97" s="8"/>
    </row>
    <row r="98" spans="1:29" ht="14.4">
      <c r="A98" s="58"/>
      <c r="B98" s="69">
        <v>68</v>
      </c>
      <c r="C98" s="43" t="s">
        <v>296</v>
      </c>
      <c r="D98" s="69">
        <v>7.31027156720611E-2</v>
      </c>
      <c r="E98" s="43">
        <f t="shared" si="7"/>
        <v>0.24939550034642</v>
      </c>
      <c r="F98" s="71">
        <f t="shared" si="5"/>
        <v>24.939550034642</v>
      </c>
      <c r="G98" s="84">
        <f t="shared" si="6"/>
        <v>255.13159685438765</v>
      </c>
      <c r="H98" s="43"/>
      <c r="I98" s="8"/>
      <c r="J98" s="8"/>
      <c r="K98" s="8"/>
      <c r="L98" s="8"/>
      <c r="M98" s="8"/>
      <c r="N98" s="8"/>
      <c r="O98" s="8"/>
      <c r="P98" s="8"/>
      <c r="Q98" s="8"/>
      <c r="R98" s="8"/>
      <c r="S98" s="8"/>
      <c r="T98" s="8"/>
      <c r="U98" s="8"/>
      <c r="V98" s="8"/>
      <c r="W98" s="8"/>
      <c r="X98" s="8"/>
      <c r="Y98" s="8"/>
      <c r="Z98" s="8"/>
      <c r="AA98" s="8"/>
      <c r="AB98" s="8"/>
      <c r="AC98" s="8"/>
    </row>
    <row r="99" spans="1:29" ht="14.4">
      <c r="A99" s="58"/>
      <c r="B99" s="69">
        <v>69</v>
      </c>
      <c r="C99" s="43" t="s">
        <v>297</v>
      </c>
      <c r="D99" s="69">
        <v>7.8349550696651102E-2</v>
      </c>
      <c r="E99" s="43">
        <f t="shared" si="7"/>
        <v>0.2555591980878002</v>
      </c>
      <c r="F99" s="71">
        <f t="shared" si="5"/>
        <v>25.555919808780018</v>
      </c>
      <c r="G99" s="84">
        <f t="shared" si="6"/>
        <v>261.43705964381962</v>
      </c>
      <c r="H99" s="43"/>
      <c r="I99" s="8"/>
      <c r="J99" s="8"/>
      <c r="K99" s="8"/>
      <c r="L99" s="8"/>
      <c r="M99" s="8"/>
      <c r="N99" s="8"/>
      <c r="O99" s="8"/>
      <c r="P99" s="8"/>
      <c r="Q99" s="8"/>
      <c r="R99" s="8"/>
      <c r="S99" s="8"/>
      <c r="T99" s="8"/>
      <c r="U99" s="8"/>
      <c r="V99" s="8"/>
      <c r="W99" s="8"/>
      <c r="X99" s="8"/>
      <c r="Y99" s="8"/>
      <c r="Z99" s="8"/>
      <c r="AA99" s="8"/>
      <c r="AB99" s="8"/>
      <c r="AC99" s="8"/>
    </row>
    <row r="100" spans="1:29" ht="14.4">
      <c r="A100" s="58"/>
      <c r="B100" s="69">
        <v>70</v>
      </c>
      <c r="C100" s="43" t="s">
        <v>298</v>
      </c>
      <c r="D100" s="69">
        <v>8.39729692383126E-2</v>
      </c>
      <c r="E100" s="43">
        <f t="shared" si="7"/>
        <v>0.26191110161055381</v>
      </c>
      <c r="F100" s="71">
        <f t="shared" si="5"/>
        <v>26.191110161055381</v>
      </c>
      <c r="G100" s="84">
        <f t="shared" si="6"/>
        <v>267.93505694759654</v>
      </c>
      <c r="H100" s="43"/>
      <c r="I100" s="8"/>
      <c r="J100" s="8"/>
      <c r="K100" s="8"/>
      <c r="L100" s="8"/>
      <c r="M100" s="8"/>
      <c r="N100" s="8"/>
      <c r="O100" s="8"/>
      <c r="P100" s="8"/>
      <c r="Q100" s="8"/>
      <c r="R100" s="8"/>
      <c r="S100" s="8"/>
      <c r="T100" s="8"/>
      <c r="U100" s="8"/>
      <c r="V100" s="8"/>
      <c r="W100" s="8"/>
      <c r="X100" s="8"/>
      <c r="Y100" s="8"/>
      <c r="Z100" s="8"/>
      <c r="AA100" s="8"/>
      <c r="AB100" s="8"/>
      <c r="AC100" s="8"/>
    </row>
    <row r="101" spans="1:29" ht="14.4">
      <c r="A101" s="58"/>
      <c r="B101" s="69">
        <v>71</v>
      </c>
      <c r="C101" s="43" t="s">
        <v>299</v>
      </c>
      <c r="D101" s="69">
        <v>0.09</v>
      </c>
      <c r="E101" s="43">
        <f t="shared" si="7"/>
        <v>0.2684492775785825</v>
      </c>
      <c r="F101" s="71">
        <f t="shared" si="5"/>
        <v>26.844927757858251</v>
      </c>
      <c r="G101" s="84">
        <f t="shared" si="6"/>
        <v>274.62361096288993</v>
      </c>
      <c r="H101" s="43"/>
      <c r="I101" s="8"/>
      <c r="J101" s="8"/>
      <c r="K101" s="8"/>
      <c r="L101" s="8"/>
      <c r="M101" s="8"/>
      <c r="N101" s="8"/>
      <c r="O101" s="8"/>
      <c r="P101" s="8"/>
      <c r="Q101" s="8"/>
      <c r="R101" s="8"/>
      <c r="S101" s="8"/>
      <c r="T101" s="8"/>
      <c r="U101" s="8"/>
      <c r="V101" s="8"/>
      <c r="W101" s="8"/>
      <c r="X101" s="8"/>
      <c r="Y101" s="8"/>
      <c r="Z101" s="8"/>
      <c r="AA101" s="8"/>
      <c r="AB101" s="8"/>
      <c r="AC101" s="8"/>
    </row>
    <row r="102" spans="1:29" ht="14.4">
      <c r="A102" s="58"/>
      <c r="B102" s="69">
        <v>72</v>
      </c>
      <c r="C102" s="43" t="s">
        <v>300</v>
      </c>
      <c r="D102" s="69">
        <v>9.6459611628266301E-2</v>
      </c>
      <c r="E102" s="43">
        <f t="shared" si="7"/>
        <v>0.2751713826539034</v>
      </c>
      <c r="F102" s="71">
        <f t="shared" si="5"/>
        <v>27.51713826539034</v>
      </c>
      <c r="G102" s="84">
        <f t="shared" si="6"/>
        <v>281.50032445494315</v>
      </c>
      <c r="H102" s="43"/>
      <c r="I102" s="8"/>
      <c r="J102" s="8"/>
      <c r="K102" s="8"/>
      <c r="L102" s="8"/>
      <c r="M102" s="8"/>
      <c r="N102" s="8"/>
      <c r="O102" s="8"/>
      <c r="P102" s="8"/>
      <c r="Q102" s="8"/>
      <c r="R102" s="8"/>
      <c r="S102" s="8"/>
      <c r="T102" s="8"/>
      <c r="U102" s="8"/>
      <c r="V102" s="8"/>
      <c r="W102" s="8"/>
      <c r="X102" s="8"/>
      <c r="Y102" s="8"/>
      <c r="Z102" s="8"/>
      <c r="AA102" s="8"/>
      <c r="AB102" s="8"/>
      <c r="AC102" s="8"/>
    </row>
    <row r="103" spans="1:29" ht="14.4">
      <c r="A103" s="58"/>
      <c r="B103" s="69">
        <v>73</v>
      </c>
      <c r="C103" s="43" t="s">
        <v>301</v>
      </c>
      <c r="D103" s="69">
        <v>0.103382851949733</v>
      </c>
      <c r="E103" s="43">
        <f t="shared" si="7"/>
        <v>0.28207468482545633</v>
      </c>
      <c r="F103" s="71">
        <f t="shared" si="5"/>
        <v>28.207468482545632</v>
      </c>
      <c r="G103" s="84">
        <f t="shared" si="6"/>
        <v>288.56240257644185</v>
      </c>
      <c r="H103" s="43"/>
      <c r="I103" s="8"/>
      <c r="J103" s="8"/>
      <c r="K103" s="8"/>
      <c r="L103" s="8"/>
      <c r="M103" s="8"/>
      <c r="N103" s="8"/>
      <c r="O103" s="8"/>
      <c r="P103" s="8"/>
      <c r="Q103" s="8"/>
      <c r="R103" s="8"/>
      <c r="S103" s="8"/>
      <c r="T103" s="8"/>
      <c r="U103" s="8"/>
      <c r="V103" s="8"/>
      <c r="W103" s="8"/>
      <c r="X103" s="8"/>
      <c r="Y103" s="8"/>
      <c r="Z103" s="8"/>
      <c r="AA103" s="8"/>
      <c r="AB103" s="8"/>
      <c r="AC103" s="8"/>
    </row>
    <row r="104" spans="1:29" ht="14.4">
      <c r="A104" s="58"/>
      <c r="B104" s="69">
        <v>74</v>
      </c>
      <c r="C104" s="43" t="s">
        <v>302</v>
      </c>
      <c r="D104" s="69">
        <v>0.110802997201042</v>
      </c>
      <c r="E104" s="43">
        <f t="shared" si="7"/>
        <v>0.28915608775671314</v>
      </c>
      <c r="F104" s="71">
        <f t="shared" si="5"/>
        <v>28.915608775671313</v>
      </c>
      <c r="G104" s="84">
        <f t="shared" si="6"/>
        <v>295.80667777511752</v>
      </c>
      <c r="H104" s="43"/>
      <c r="I104" s="8"/>
      <c r="J104" s="8"/>
      <c r="K104" s="8"/>
      <c r="L104" s="8"/>
      <c r="M104" s="8"/>
      <c r="N104" s="8"/>
      <c r="O104" s="8"/>
      <c r="P104" s="8"/>
      <c r="Q104" s="8"/>
      <c r="R104" s="8"/>
      <c r="S104" s="8"/>
      <c r="T104" s="8"/>
      <c r="U104" s="8"/>
      <c r="V104" s="8"/>
      <c r="W104" s="8"/>
      <c r="X104" s="8"/>
      <c r="Y104" s="8"/>
      <c r="Z104" s="8"/>
      <c r="AA104" s="8"/>
      <c r="AB104" s="8"/>
      <c r="AC104" s="8"/>
    </row>
    <row r="105" spans="1:29" ht="14.4">
      <c r="A105" s="58"/>
      <c r="B105" s="69">
        <v>75</v>
      </c>
      <c r="C105" s="43" t="s">
        <v>303</v>
      </c>
      <c r="D105" s="69">
        <v>0.11875571196956</v>
      </c>
      <c r="E105" s="43">
        <f t="shared" si="7"/>
        <v>0.29641215770477325</v>
      </c>
      <c r="F105" s="71">
        <f t="shared" si="5"/>
        <v>29.641215770477324</v>
      </c>
      <c r="G105" s="84">
        <f t="shared" si="6"/>
        <v>303.22963733198304</v>
      </c>
      <c r="H105" s="43"/>
      <c r="I105" s="8"/>
      <c r="J105" s="8"/>
      <c r="K105" s="8"/>
      <c r="L105" s="8"/>
      <c r="M105" s="8"/>
      <c r="N105" s="8"/>
      <c r="O105" s="8"/>
      <c r="P105" s="8"/>
      <c r="Q105" s="8"/>
      <c r="R105" s="8"/>
      <c r="S105" s="8"/>
      <c r="T105" s="8"/>
      <c r="U105" s="8"/>
      <c r="V105" s="8"/>
      <c r="W105" s="8"/>
      <c r="X105" s="8"/>
      <c r="Y105" s="8"/>
      <c r="Z105" s="8"/>
      <c r="AA105" s="8"/>
      <c r="AB105" s="8"/>
      <c r="AC105" s="8"/>
    </row>
    <row r="106" spans="1:29" ht="14.4">
      <c r="A106" s="58"/>
      <c r="B106" s="69">
        <v>76</v>
      </c>
      <c r="C106" s="43" t="s">
        <v>304</v>
      </c>
      <c r="D106" s="69">
        <v>0.12727922061357799</v>
      </c>
      <c r="E106" s="43">
        <f t="shared" si="7"/>
        <v>0.3038391525335597</v>
      </c>
      <c r="F106" s="71">
        <f t="shared" si="5"/>
        <v>30.383915253355969</v>
      </c>
      <c r="G106" s="84">
        <f t="shared" si="6"/>
        <v>310.82745304183157</v>
      </c>
      <c r="H106" s="43"/>
      <c r="I106" s="8"/>
      <c r="J106" s="8"/>
      <c r="K106" s="8"/>
      <c r="L106" s="8"/>
      <c r="M106" s="8"/>
      <c r="N106" s="8"/>
      <c r="O106" s="8"/>
      <c r="P106" s="8"/>
      <c r="Q106" s="8"/>
      <c r="R106" s="8"/>
      <c r="S106" s="8"/>
      <c r="T106" s="8"/>
      <c r="U106" s="8"/>
      <c r="V106" s="8"/>
      <c r="W106" s="8"/>
      <c r="X106" s="8"/>
      <c r="Y106" s="8"/>
      <c r="Z106" s="8"/>
      <c r="AA106" s="8"/>
      <c r="AB106" s="8"/>
      <c r="AC106" s="8"/>
    </row>
    <row r="107" spans="1:29" ht="14.4">
      <c r="A107" s="58"/>
      <c r="B107" s="69">
        <v>77</v>
      </c>
      <c r="C107" s="43" t="s">
        <v>305</v>
      </c>
      <c r="D107" s="69">
        <v>0.136414490985935</v>
      </c>
      <c r="E107" s="43">
        <f t="shared" si="7"/>
        <v>0.31143305232752777</v>
      </c>
      <c r="F107" s="71">
        <f t="shared" si="5"/>
        <v>31.143305232752777</v>
      </c>
      <c r="G107" s="84">
        <f t="shared" si="6"/>
        <v>318.59601253106092</v>
      </c>
      <c r="H107" s="43"/>
      <c r="I107" s="8"/>
      <c r="J107" s="8"/>
      <c r="K107" s="8"/>
      <c r="L107" s="8"/>
      <c r="M107" s="8"/>
      <c r="N107" s="8"/>
      <c r="O107" s="8"/>
      <c r="P107" s="8"/>
      <c r="Q107" s="8"/>
      <c r="R107" s="8"/>
      <c r="S107" s="8"/>
      <c r="T107" s="8"/>
      <c r="U107" s="8"/>
      <c r="V107" s="8"/>
      <c r="W107" s="8"/>
      <c r="X107" s="8"/>
      <c r="Y107" s="8"/>
      <c r="Z107" s="8"/>
      <c r="AA107" s="8"/>
      <c r="AB107" s="8"/>
      <c r="AC107" s="8"/>
    </row>
    <row r="108" spans="1:29" ht="14.4">
      <c r="A108" s="58"/>
      <c r="B108" s="69">
        <v>78</v>
      </c>
      <c r="C108" s="43" t="s">
        <v>306</v>
      </c>
      <c r="D108" s="69">
        <v>0.14620543134412201</v>
      </c>
      <c r="E108" s="43">
        <f t="shared" si="7"/>
        <v>0.31918959110957518</v>
      </c>
      <c r="F108" s="71">
        <f t="shared" si="5"/>
        <v>31.918959110957516</v>
      </c>
      <c r="G108" s="84">
        <f t="shared" si="6"/>
        <v>326.53095170509539</v>
      </c>
      <c r="H108" s="43"/>
      <c r="I108" s="8"/>
      <c r="J108" s="8"/>
      <c r="K108" s="8"/>
      <c r="L108" s="8"/>
      <c r="M108" s="8"/>
      <c r="N108" s="8"/>
      <c r="O108" s="8"/>
      <c r="P108" s="8"/>
      <c r="Q108" s="8"/>
      <c r="R108" s="8"/>
      <c r="S108" s="8"/>
      <c r="T108" s="8"/>
      <c r="U108" s="8"/>
      <c r="V108" s="8"/>
      <c r="W108" s="8"/>
      <c r="X108" s="8"/>
      <c r="Y108" s="8"/>
      <c r="Z108" s="8"/>
      <c r="AA108" s="8"/>
      <c r="AB108" s="8"/>
      <c r="AC108" s="8"/>
    </row>
    <row r="109" spans="1:29" ht="14.4">
      <c r="A109" s="58"/>
      <c r="B109" s="69">
        <v>79</v>
      </c>
      <c r="C109" s="43" t="s">
        <v>307</v>
      </c>
      <c r="D109" s="69">
        <v>0.15669910139330201</v>
      </c>
      <c r="E109" s="43">
        <f t="shared" si="7"/>
        <v>0.32710428917675322</v>
      </c>
      <c r="F109" s="71">
        <f t="shared" si="5"/>
        <v>32.710428917675323</v>
      </c>
      <c r="G109" s="84">
        <f t="shared" si="6"/>
        <v>334.62768782781853</v>
      </c>
      <c r="H109" s="43"/>
      <c r="I109" s="8"/>
      <c r="J109" s="8"/>
      <c r="K109" s="8"/>
      <c r="L109" s="8"/>
      <c r="M109" s="8"/>
      <c r="N109" s="8"/>
      <c r="O109" s="8"/>
      <c r="P109" s="8"/>
      <c r="Q109" s="8"/>
      <c r="R109" s="8"/>
      <c r="S109" s="8"/>
      <c r="T109" s="8"/>
      <c r="U109" s="8"/>
      <c r="V109" s="8"/>
      <c r="W109" s="8"/>
      <c r="X109" s="8"/>
      <c r="Y109" s="8"/>
      <c r="Z109" s="8"/>
      <c r="AA109" s="8"/>
      <c r="AB109" s="8"/>
      <c r="AC109" s="8"/>
    </row>
    <row r="110" spans="1:29" ht="14.4">
      <c r="A110" s="58"/>
      <c r="B110" s="69">
        <v>80</v>
      </c>
      <c r="C110" s="43" t="s">
        <v>85</v>
      </c>
      <c r="D110" s="69">
        <v>0.16794593847662501</v>
      </c>
      <c r="E110" s="43">
        <f t="shared" si="7"/>
        <v>0.33517248558861468</v>
      </c>
      <c r="F110" s="71">
        <f t="shared" si="5"/>
        <v>33.517248558861468</v>
      </c>
      <c r="G110" s="84">
        <f t="shared" si="6"/>
        <v>342.88145275715283</v>
      </c>
      <c r="H110" s="43"/>
      <c r="I110" s="8"/>
      <c r="J110" s="8"/>
      <c r="K110" s="8"/>
      <c r="L110" s="8"/>
      <c r="M110" s="8"/>
      <c r="N110" s="8"/>
      <c r="O110" s="8"/>
      <c r="P110" s="8"/>
      <c r="Q110" s="8"/>
      <c r="R110" s="8"/>
      <c r="S110" s="8"/>
      <c r="T110" s="8"/>
      <c r="U110" s="8"/>
      <c r="V110" s="8"/>
      <c r="W110" s="8"/>
      <c r="X110" s="8"/>
      <c r="Y110" s="8"/>
      <c r="Z110" s="8"/>
      <c r="AA110" s="8"/>
      <c r="AB110" s="8"/>
      <c r="AC110" s="8"/>
    </row>
    <row r="111" spans="1:29" ht="14.4">
      <c r="A111" s="58"/>
      <c r="B111" s="69">
        <v>81</v>
      </c>
      <c r="C111" s="43" t="s">
        <v>308</v>
      </c>
      <c r="D111" s="69">
        <v>0.18</v>
      </c>
      <c r="E111" s="43">
        <f t="shared" si="7"/>
        <v>0.34338937037393552</v>
      </c>
      <c r="F111" s="71">
        <f t="shared" si="5"/>
        <v>34.338937037393549</v>
      </c>
      <c r="G111" s="84">
        <f t="shared" si="6"/>
        <v>351.28732589253605</v>
      </c>
      <c r="H111" s="43"/>
      <c r="I111" s="8"/>
      <c r="J111" s="8"/>
      <c r="K111" s="8"/>
      <c r="L111" s="8"/>
      <c r="M111" s="8"/>
      <c r="N111" s="8"/>
      <c r="O111" s="8"/>
      <c r="P111" s="8"/>
      <c r="Q111" s="8"/>
      <c r="R111" s="8"/>
      <c r="S111" s="8"/>
      <c r="T111" s="8"/>
      <c r="U111" s="8"/>
      <c r="V111" s="8"/>
      <c r="W111" s="8"/>
      <c r="X111" s="8"/>
      <c r="Y111" s="8"/>
      <c r="Z111" s="8"/>
      <c r="AA111" s="8"/>
      <c r="AB111" s="8"/>
      <c r="AC111" s="8"/>
    </row>
    <row r="112" spans="1:29" ht="14.4">
      <c r="A112" s="58"/>
      <c r="B112" s="69">
        <v>82</v>
      </c>
      <c r="C112" s="43" t="s">
        <v>309</v>
      </c>
      <c r="D112" s="69">
        <v>0.19291922325653199</v>
      </c>
      <c r="E112" s="43">
        <f t="shared" si="7"/>
        <v>0.35175001606031769</v>
      </c>
      <c r="F112" s="71">
        <f t="shared" si="5"/>
        <v>35.175001606031771</v>
      </c>
      <c r="G112" s="84">
        <f t="shared" si="6"/>
        <v>359.84026642970503</v>
      </c>
      <c r="H112" s="43"/>
      <c r="I112" s="8"/>
      <c r="J112" s="8"/>
      <c r="K112" s="8"/>
      <c r="L112" s="8"/>
      <c r="M112" s="8"/>
      <c r="N112" s="8"/>
      <c r="O112" s="8"/>
      <c r="P112" s="8"/>
      <c r="Q112" s="8"/>
      <c r="R112" s="8"/>
      <c r="S112" s="8"/>
      <c r="T112" s="8"/>
      <c r="U112" s="8"/>
      <c r="V112" s="8"/>
      <c r="W112" s="8"/>
      <c r="X112" s="8"/>
      <c r="Y112" s="8"/>
      <c r="Z112" s="8"/>
      <c r="AA112" s="8"/>
      <c r="AB112" s="8"/>
      <c r="AC112" s="8"/>
    </row>
    <row r="113" spans="1:29" ht="14.4">
      <c r="A113" s="58"/>
      <c r="B113" s="69">
        <v>83</v>
      </c>
      <c r="C113" s="43" t="s">
        <v>87</v>
      </c>
      <c r="D113" s="69">
        <v>0.206765703899466</v>
      </c>
      <c r="E113" s="43">
        <f t="shared" si="7"/>
        <v>0.36024940817582773</v>
      </c>
      <c r="F113" s="71">
        <f t="shared" si="5"/>
        <v>36.024940817582774</v>
      </c>
      <c r="G113" s="84">
        <f t="shared" si="6"/>
        <v>368.53514456387177</v>
      </c>
      <c r="H113" s="43"/>
      <c r="I113" s="8"/>
      <c r="J113" s="8"/>
      <c r="K113" s="8"/>
      <c r="L113" s="8"/>
      <c r="M113" s="8"/>
      <c r="N113" s="8"/>
      <c r="O113" s="8"/>
      <c r="P113" s="8"/>
      <c r="Q113" s="8"/>
      <c r="R113" s="8"/>
      <c r="S113" s="8"/>
      <c r="T113" s="8"/>
      <c r="U113" s="8"/>
      <c r="V113" s="8"/>
      <c r="W113" s="8"/>
      <c r="X113" s="8"/>
      <c r="Y113" s="8"/>
      <c r="Z113" s="8"/>
      <c r="AA113" s="8"/>
      <c r="AB113" s="8"/>
      <c r="AC113" s="8"/>
    </row>
    <row r="114" spans="1:29" ht="14.4">
      <c r="A114" s="58"/>
      <c r="B114" s="69">
        <v>84</v>
      </c>
      <c r="C114" s="43" t="s">
        <v>310</v>
      </c>
      <c r="D114" s="69">
        <v>0.22160599440208401</v>
      </c>
      <c r="E114" s="43">
        <f t="shared" si="7"/>
        <v>0.36888247442038707</v>
      </c>
      <c r="F114" s="71">
        <f t="shared" si="5"/>
        <v>36.888247442038704</v>
      </c>
      <c r="G114" s="84">
        <f t="shared" si="6"/>
        <v>377.36677133205598</v>
      </c>
      <c r="H114" s="43"/>
      <c r="I114" s="8"/>
      <c r="J114" s="8"/>
      <c r="K114" s="8"/>
      <c r="L114" s="8"/>
      <c r="M114" s="8"/>
      <c r="N114" s="8"/>
      <c r="O114" s="8"/>
      <c r="P114" s="8"/>
      <c r="Q114" s="8"/>
      <c r="R114" s="8"/>
      <c r="S114" s="8"/>
      <c r="T114" s="8"/>
      <c r="U114" s="8"/>
      <c r="V114" s="8"/>
      <c r="W114" s="8"/>
      <c r="X114" s="8"/>
      <c r="Y114" s="8"/>
      <c r="Z114" s="8"/>
      <c r="AA114" s="8"/>
      <c r="AB114" s="8"/>
      <c r="AC114" s="8"/>
    </row>
    <row r="115" spans="1:29" ht="14.4">
      <c r="A115" s="58"/>
      <c r="B115" s="69">
        <v>85</v>
      </c>
      <c r="C115" s="43" t="s">
        <v>311</v>
      </c>
      <c r="D115" s="69">
        <v>0.23751142393912</v>
      </c>
      <c r="E115" s="43">
        <f t="shared" si="7"/>
        <v>0.37764411225529704</v>
      </c>
      <c r="F115" s="71">
        <f t="shared" si="5"/>
        <v>37.764411225529706</v>
      </c>
      <c r="G115" s="84">
        <f t="shared" si="6"/>
        <v>386.32992683716884</v>
      </c>
      <c r="H115" s="43"/>
      <c r="I115" s="8"/>
      <c r="J115" s="8"/>
      <c r="K115" s="8"/>
      <c r="L115" s="8"/>
      <c r="M115" s="8"/>
      <c r="N115" s="8"/>
      <c r="O115" s="8"/>
      <c r="P115" s="8"/>
      <c r="Q115" s="8"/>
      <c r="R115" s="8"/>
      <c r="S115" s="8"/>
      <c r="T115" s="8"/>
      <c r="U115" s="8"/>
      <c r="V115" s="8"/>
      <c r="W115" s="8"/>
      <c r="X115" s="8"/>
      <c r="Y115" s="8"/>
      <c r="Z115" s="8"/>
      <c r="AA115" s="8"/>
      <c r="AB115" s="8"/>
      <c r="AC115" s="8"/>
    </row>
    <row r="116" spans="1:29" ht="14.4">
      <c r="A116" s="58"/>
      <c r="B116" s="69">
        <v>86</v>
      </c>
      <c r="C116" s="43" t="s">
        <v>312</v>
      </c>
      <c r="D116" s="69">
        <v>0.25455844122715698</v>
      </c>
      <c r="E116" s="43">
        <f t="shared" si="7"/>
        <v>0.38652921471022916</v>
      </c>
      <c r="F116" s="71">
        <f t="shared" si="5"/>
        <v>38.652921471022914</v>
      </c>
      <c r="G116" s="84">
        <f t="shared" si="6"/>
        <v>395.41938664856445</v>
      </c>
      <c r="H116" s="43"/>
      <c r="I116" s="8"/>
      <c r="J116" s="8"/>
      <c r="K116" s="8"/>
      <c r="L116" s="8"/>
      <c r="M116" s="8"/>
      <c r="N116" s="8"/>
      <c r="O116" s="8"/>
      <c r="P116" s="8"/>
      <c r="Q116" s="8"/>
      <c r="R116" s="8"/>
      <c r="S116" s="8"/>
      <c r="T116" s="8"/>
      <c r="U116" s="8"/>
      <c r="V116" s="8"/>
      <c r="W116" s="8"/>
      <c r="X116" s="8"/>
      <c r="Y116" s="8"/>
      <c r="Z116" s="8"/>
      <c r="AA116" s="8"/>
      <c r="AB116" s="8"/>
      <c r="AC116" s="8"/>
    </row>
    <row r="117" spans="1:29" ht="14.4">
      <c r="A117" s="58"/>
      <c r="B117" s="69">
        <v>87</v>
      </c>
      <c r="C117" s="43" t="s">
        <v>313</v>
      </c>
      <c r="D117" s="69">
        <v>0.272828981971871</v>
      </c>
      <c r="E117" s="43">
        <f t="shared" si="7"/>
        <v>0.39553269425686183</v>
      </c>
      <c r="F117" s="71">
        <f t="shared" si="5"/>
        <v>39.553269425686182</v>
      </c>
      <c r="G117" s="84">
        <f t="shared" si="6"/>
        <v>404.62994622476964</v>
      </c>
      <c r="H117" s="43"/>
      <c r="I117" s="8"/>
      <c r="J117" s="8"/>
      <c r="K117" s="8"/>
      <c r="L117" s="8"/>
      <c r="M117" s="8"/>
      <c r="N117" s="8"/>
      <c r="O117" s="8"/>
      <c r="P117" s="8"/>
      <c r="Q117" s="8"/>
      <c r="R117" s="8"/>
      <c r="S117" s="8"/>
      <c r="T117" s="8"/>
      <c r="U117" s="8"/>
      <c r="V117" s="8"/>
      <c r="W117" s="8"/>
      <c r="X117" s="8"/>
      <c r="Y117" s="8"/>
      <c r="Z117" s="8"/>
      <c r="AA117" s="8"/>
      <c r="AB117" s="8"/>
      <c r="AC117" s="8"/>
    </row>
    <row r="118" spans="1:29" ht="14.4">
      <c r="A118" s="58"/>
      <c r="B118" s="69">
        <v>88</v>
      </c>
      <c r="C118" s="43" t="s">
        <v>314</v>
      </c>
      <c r="D118" s="69">
        <v>0.29241086268824401</v>
      </c>
      <c r="E118" s="43">
        <f t="shared" si="7"/>
        <v>0.40464950464573884</v>
      </c>
      <c r="F118" s="71">
        <f t="shared" si="5"/>
        <v>40.464950464573882</v>
      </c>
      <c r="G118" s="84">
        <f t="shared" si="6"/>
        <v>413.95644325259082</v>
      </c>
      <c r="H118" s="43"/>
      <c r="I118" s="8"/>
      <c r="J118" s="8"/>
      <c r="K118" s="8"/>
      <c r="L118" s="8"/>
      <c r="M118" s="8"/>
      <c r="N118" s="8"/>
      <c r="O118" s="8"/>
      <c r="P118" s="8"/>
      <c r="Q118" s="8"/>
      <c r="R118" s="8"/>
      <c r="S118" s="8"/>
      <c r="T118" s="8"/>
      <c r="U118" s="8"/>
      <c r="V118" s="8"/>
      <c r="W118" s="8"/>
      <c r="X118" s="8"/>
      <c r="Y118" s="8"/>
      <c r="Z118" s="8"/>
      <c r="AA118" s="8"/>
      <c r="AB118" s="8"/>
      <c r="AC118" s="8"/>
    </row>
    <row r="119" spans="1:29" ht="14.4">
      <c r="A119" s="58"/>
      <c r="B119" s="69">
        <v>89</v>
      </c>
      <c r="C119" s="43" t="s">
        <v>315</v>
      </c>
      <c r="D119" s="69">
        <v>0.31339820278660402</v>
      </c>
      <c r="E119" s="43">
        <f t="shared" si="7"/>
        <v>0.41387466064690676</v>
      </c>
      <c r="F119" s="71">
        <f t="shared" si="5"/>
        <v>41.387466064690678</v>
      </c>
      <c r="G119" s="84">
        <f t="shared" si="6"/>
        <v>423.39377784178561</v>
      </c>
      <c r="H119" s="43"/>
      <c r="I119" s="8"/>
      <c r="J119" s="8"/>
      <c r="K119" s="8"/>
      <c r="L119" s="8"/>
      <c r="M119" s="8"/>
      <c r="N119" s="8"/>
      <c r="O119" s="8"/>
      <c r="P119" s="8"/>
      <c r="Q119" s="8"/>
      <c r="R119" s="8"/>
      <c r="S119" s="8"/>
      <c r="T119" s="8"/>
      <c r="U119" s="8"/>
      <c r="V119" s="8"/>
      <c r="W119" s="8"/>
      <c r="X119" s="8"/>
      <c r="Y119" s="8"/>
      <c r="Z119" s="8"/>
      <c r="AA119" s="8"/>
      <c r="AB119" s="8"/>
      <c r="AC119" s="8"/>
    </row>
    <row r="120" spans="1:29" ht="14.4">
      <c r="A120" s="58"/>
      <c r="B120" s="69">
        <v>90</v>
      </c>
      <c r="C120" s="43" t="s">
        <v>316</v>
      </c>
      <c r="D120" s="69">
        <v>0.33589187695325001</v>
      </c>
      <c r="E120" s="43">
        <f t="shared" si="7"/>
        <v>0.42320325567474137</v>
      </c>
      <c r="F120" s="71">
        <f t="shared" si="5"/>
        <v>42.320325567474136</v>
      </c>
      <c r="G120" s="84">
        <f t="shared" si="6"/>
        <v>432.9369305552604</v>
      </c>
      <c r="H120" s="43"/>
      <c r="I120" s="8"/>
      <c r="J120" s="8"/>
      <c r="K120" s="8"/>
      <c r="L120" s="8"/>
      <c r="M120" s="8"/>
      <c r="N120" s="8"/>
      <c r="O120" s="8"/>
      <c r="P120" s="8"/>
      <c r="Q120" s="8"/>
      <c r="R120" s="8"/>
      <c r="S120" s="8"/>
      <c r="T120" s="8"/>
      <c r="U120" s="8"/>
      <c r="V120" s="8"/>
      <c r="W120" s="8"/>
      <c r="X120" s="8"/>
      <c r="Y120" s="8"/>
      <c r="Z120" s="8"/>
      <c r="AA120" s="8"/>
      <c r="AB120" s="8"/>
      <c r="AC120" s="8"/>
    </row>
    <row r="121" spans="1:29" ht="14.4">
      <c r="A121" s="58"/>
      <c r="B121" s="69">
        <v>91</v>
      </c>
      <c r="C121" s="43" t="s">
        <v>317</v>
      </c>
      <c r="D121" s="69">
        <v>0.36</v>
      </c>
      <c r="E121" s="43">
        <f t="shared" si="7"/>
        <v>0.43263047731256132</v>
      </c>
      <c r="F121" s="71">
        <f t="shared" si="5"/>
        <v>43.26304773125613</v>
      </c>
      <c r="G121" s="84">
        <f t="shared" si="6"/>
        <v>442.58097829075024</v>
      </c>
      <c r="H121" s="43"/>
      <c r="I121" s="8"/>
      <c r="J121" s="8"/>
      <c r="K121" s="8"/>
      <c r="L121" s="8"/>
      <c r="M121" s="8"/>
      <c r="N121" s="8"/>
      <c r="O121" s="8"/>
      <c r="P121" s="8"/>
      <c r="Q121" s="8"/>
      <c r="R121" s="8"/>
      <c r="S121" s="8"/>
      <c r="T121" s="8"/>
      <c r="U121" s="8"/>
      <c r="V121" s="8"/>
      <c r="W121" s="8"/>
      <c r="X121" s="8"/>
      <c r="Y121" s="8"/>
      <c r="Z121" s="8"/>
      <c r="AA121" s="8"/>
      <c r="AB121" s="8"/>
      <c r="AC121" s="8"/>
    </row>
    <row r="122" spans="1:29" ht="14.4">
      <c r="A122" s="58"/>
      <c r="B122" s="69">
        <v>92</v>
      </c>
      <c r="C122" s="43" t="s">
        <v>318</v>
      </c>
      <c r="D122" s="69">
        <v>0.38583844651306498</v>
      </c>
      <c r="E122" s="43">
        <f t="shared" si="7"/>
        <v>0.44215162078293085</v>
      </c>
      <c r="F122" s="71">
        <f t="shared" si="5"/>
        <v>44.215162078293083</v>
      </c>
      <c r="G122" s="84">
        <f t="shared" si="6"/>
        <v>452.32110806093829</v>
      </c>
      <c r="H122" s="43"/>
      <c r="I122" s="8"/>
      <c r="J122" s="8"/>
      <c r="K122" s="8"/>
      <c r="L122" s="8"/>
      <c r="M122" s="8"/>
      <c r="N122" s="8"/>
      <c r="O122" s="8"/>
      <c r="P122" s="8"/>
      <c r="Q122" s="8"/>
      <c r="R122" s="8"/>
      <c r="S122" s="8"/>
      <c r="T122" s="8"/>
      <c r="U122" s="8"/>
      <c r="V122" s="8"/>
      <c r="W122" s="8"/>
      <c r="X122" s="8"/>
      <c r="Y122" s="8"/>
      <c r="Z122" s="8"/>
      <c r="AA122" s="8"/>
      <c r="AB122" s="8"/>
      <c r="AC122" s="8"/>
    </row>
    <row r="123" spans="1:29" ht="14.4">
      <c r="A123" s="58"/>
      <c r="B123" s="69">
        <v>93</v>
      </c>
      <c r="C123" s="43" t="s">
        <v>319</v>
      </c>
      <c r="D123" s="69">
        <v>0.41353140779893199</v>
      </c>
      <c r="E123" s="43">
        <f t="shared" si="7"/>
        <v>0.45176210043490389</v>
      </c>
      <c r="F123" s="71">
        <f t="shared" si="5"/>
        <v>45.176210043490386</v>
      </c>
      <c r="G123" s="84">
        <f t="shared" si="6"/>
        <v>462.15262874490668</v>
      </c>
      <c r="H123" s="43"/>
      <c r="I123" s="8"/>
      <c r="J123" s="8"/>
      <c r="K123" s="8"/>
      <c r="L123" s="8"/>
      <c r="M123" s="8"/>
      <c r="N123" s="8"/>
      <c r="O123" s="8"/>
      <c r="P123" s="8"/>
      <c r="Q123" s="8"/>
      <c r="R123" s="8"/>
      <c r="S123" s="8"/>
      <c r="T123" s="8"/>
      <c r="U123" s="8"/>
      <c r="V123" s="8"/>
      <c r="W123" s="8"/>
      <c r="X123" s="8"/>
      <c r="Y123" s="8"/>
      <c r="Z123" s="8"/>
      <c r="AA123" s="8"/>
      <c r="AB123" s="8"/>
      <c r="AC123" s="8"/>
    </row>
    <row r="124" spans="1:29" ht="14.4">
      <c r="A124" s="58"/>
      <c r="B124" s="69">
        <v>94</v>
      </c>
      <c r="C124" s="43" t="s">
        <v>320</v>
      </c>
      <c r="D124" s="69">
        <v>0.44321198880416901</v>
      </c>
      <c r="E124" s="43">
        <f t="shared" si="7"/>
        <v>0.4614574593399417</v>
      </c>
      <c r="F124" s="71">
        <f t="shared" si="5"/>
        <v>46.145745933994171</v>
      </c>
      <c r="G124" s="84">
        <f t="shared" si="6"/>
        <v>472.07098090476035</v>
      </c>
      <c r="H124" s="43"/>
      <c r="I124" s="8"/>
      <c r="J124" s="8"/>
      <c r="K124" s="8"/>
      <c r="L124" s="8"/>
      <c r="M124" s="8"/>
      <c r="N124" s="8"/>
      <c r="O124" s="8"/>
      <c r="P124" s="8"/>
      <c r="Q124" s="8"/>
      <c r="R124" s="8"/>
      <c r="S124" s="8"/>
      <c r="T124" s="8"/>
      <c r="U124" s="8"/>
      <c r="V124" s="8"/>
      <c r="W124" s="8"/>
      <c r="X124" s="8"/>
      <c r="Y124" s="8"/>
      <c r="Z124" s="8"/>
      <c r="AA124" s="8"/>
      <c r="AB124" s="8"/>
      <c r="AC124" s="8"/>
    </row>
    <row r="125" spans="1:29" ht="14.4">
      <c r="A125" s="58"/>
      <c r="B125" s="69">
        <v>95</v>
      </c>
      <c r="C125" s="43" t="s">
        <v>321</v>
      </c>
      <c r="D125" s="69">
        <v>0.47502284787824101</v>
      </c>
      <c r="E125" s="43">
        <f t="shared" si="7"/>
        <v>0.47123337710412738</v>
      </c>
      <c r="F125" s="71">
        <f t="shared" si="5"/>
        <v>47.123337710412741</v>
      </c>
      <c r="G125" s="84">
        <f t="shared" si="6"/>
        <v>482.07174477752233</v>
      </c>
      <c r="H125" s="43"/>
      <c r="I125" s="8"/>
      <c r="J125" s="8"/>
      <c r="K125" s="8"/>
      <c r="L125" s="8"/>
      <c r="M125" s="8"/>
      <c r="N125" s="8"/>
      <c r="O125" s="8"/>
      <c r="P125" s="8"/>
      <c r="Q125" s="8"/>
      <c r="R125" s="8"/>
      <c r="S125" s="8"/>
      <c r="T125" s="8"/>
      <c r="U125" s="8"/>
      <c r="V125" s="8"/>
      <c r="W125" s="8"/>
      <c r="X125" s="8"/>
      <c r="Y125" s="8"/>
      <c r="Z125" s="8"/>
      <c r="AA125" s="8"/>
      <c r="AB125" s="8"/>
      <c r="AC125" s="8"/>
    </row>
    <row r="126" spans="1:29" ht="14.4">
      <c r="A126" s="58"/>
      <c r="B126" s="69">
        <v>96</v>
      </c>
      <c r="C126" s="43" t="s">
        <v>322</v>
      </c>
      <c r="D126" s="69">
        <v>0.50911688245431397</v>
      </c>
      <c r="E126" s="43">
        <f t="shared" si="7"/>
        <v>0.48108567601588997</v>
      </c>
      <c r="F126" s="71">
        <f t="shared" si="5"/>
        <v>48.108567601588994</v>
      </c>
      <c r="G126" s="84">
        <f t="shared" si="6"/>
        <v>492.15064656425545</v>
      </c>
      <c r="H126" s="43"/>
      <c r="I126" s="8"/>
      <c r="J126" s="8"/>
      <c r="K126" s="8"/>
      <c r="L126" s="8"/>
      <c r="M126" s="8"/>
      <c r="N126" s="8"/>
      <c r="O126" s="8"/>
      <c r="P126" s="8"/>
      <c r="Q126" s="8"/>
      <c r="R126" s="8"/>
      <c r="S126" s="8"/>
      <c r="T126" s="8"/>
      <c r="U126" s="8"/>
      <c r="V126" s="8"/>
      <c r="W126" s="8"/>
      <c r="X126" s="8"/>
      <c r="Y126" s="8"/>
      <c r="Z126" s="8"/>
      <c r="AA126" s="8"/>
      <c r="AB126" s="8"/>
      <c r="AC126" s="8"/>
    </row>
    <row r="127" spans="1:29" ht="14.4">
      <c r="A127" s="58"/>
      <c r="B127" s="69">
        <v>97</v>
      </c>
      <c r="C127" s="43" t="s">
        <v>323</v>
      </c>
      <c r="D127" s="69">
        <v>0.545657963943743</v>
      </c>
      <c r="E127" s="43">
        <f t="shared" si="7"/>
        <v>0.49101032565618252</v>
      </c>
      <c r="F127" s="71">
        <f t="shared" si="5"/>
        <v>49.101032565618254</v>
      </c>
      <c r="G127" s="84">
        <f t="shared" si="6"/>
        <v>502.30356314627471</v>
      </c>
      <c r="H127" s="43"/>
      <c r="I127" s="8"/>
      <c r="J127" s="8"/>
      <c r="K127" s="8"/>
      <c r="L127" s="8"/>
      <c r="M127" s="8"/>
      <c r="N127" s="8"/>
      <c r="O127" s="8"/>
      <c r="P127" s="8"/>
      <c r="Q127" s="8"/>
      <c r="R127" s="8"/>
      <c r="S127" s="8"/>
      <c r="T127" s="8"/>
      <c r="U127" s="8"/>
      <c r="V127" s="8"/>
      <c r="W127" s="8"/>
      <c r="X127" s="8"/>
      <c r="Y127" s="8"/>
      <c r="Z127" s="8"/>
      <c r="AA127" s="8"/>
      <c r="AB127" s="8"/>
      <c r="AC127" s="8"/>
    </row>
    <row r="128" spans="1:29" ht="14.4">
      <c r="A128" s="58"/>
      <c r="B128" s="69">
        <v>98</v>
      </c>
      <c r="C128" s="43" t="s">
        <v>324</v>
      </c>
      <c r="D128" s="69">
        <v>0.58482172537648902</v>
      </c>
      <c r="E128" s="43">
        <f t="shared" si="7"/>
        <v>0.50100344610235981</v>
      </c>
      <c r="F128" s="71">
        <f t="shared" si="5"/>
        <v>50.100344610235979</v>
      </c>
      <c r="G128" s="84">
        <f t="shared" si="6"/>
        <v>512.5265253627141</v>
      </c>
      <c r="H128" s="43"/>
      <c r="I128" s="8"/>
      <c r="J128" s="8"/>
      <c r="K128" s="8"/>
      <c r="L128" s="8"/>
      <c r="M128" s="8"/>
      <c r="N128" s="8"/>
      <c r="O128" s="8"/>
      <c r="P128" s="8"/>
      <c r="Q128" s="8"/>
      <c r="R128" s="8"/>
      <c r="S128" s="8"/>
      <c r="T128" s="8"/>
      <c r="U128" s="8"/>
      <c r="V128" s="8"/>
      <c r="W128" s="8"/>
      <c r="X128" s="8"/>
      <c r="Y128" s="8"/>
      <c r="Z128" s="8"/>
      <c r="AA128" s="8"/>
      <c r="AB128" s="8"/>
      <c r="AC128" s="8"/>
    </row>
    <row r="129" spans="1:29" ht="14.4">
      <c r="A129" s="58"/>
      <c r="B129" s="69">
        <v>99</v>
      </c>
      <c r="C129" s="43" t="s">
        <v>325</v>
      </c>
      <c r="D129" s="69">
        <v>0.62679640557320904</v>
      </c>
      <c r="E129" s="43">
        <f t="shared" si="7"/>
        <v>0.51106130985833786</v>
      </c>
      <c r="F129" s="71">
        <f t="shared" si="5"/>
        <v>51.106130985833786</v>
      </c>
      <c r="G129" s="84">
        <f t="shared" si="6"/>
        <v>522.81571998507968</v>
      </c>
      <c r="H129" s="43"/>
      <c r="I129" s="8"/>
      <c r="J129" s="8"/>
      <c r="K129" s="8"/>
      <c r="L129" s="8"/>
      <c r="M129" s="8"/>
      <c r="N129" s="8"/>
      <c r="O129" s="8"/>
      <c r="P129" s="8"/>
      <c r="Q129" s="8"/>
      <c r="R129" s="8"/>
      <c r="S129" s="8"/>
      <c r="T129" s="8"/>
      <c r="U129" s="8"/>
      <c r="V129" s="8"/>
      <c r="W129" s="8"/>
      <c r="X129" s="8"/>
      <c r="Y129" s="8"/>
      <c r="Z129" s="8"/>
      <c r="AA129" s="8"/>
      <c r="AB129" s="8"/>
      <c r="AC129" s="8"/>
    </row>
    <row r="130" spans="1:29" ht="14.4">
      <c r="A130" s="58"/>
      <c r="B130" s="69">
        <v>100</v>
      </c>
      <c r="C130" s="43" t="s">
        <v>326</v>
      </c>
      <c r="D130" s="69">
        <v>0.67178375390650102</v>
      </c>
      <c r="E130" s="43">
        <f t="shared" si="7"/>
        <v>0.52118034264245605</v>
      </c>
      <c r="F130" s="71">
        <f t="shared" si="5"/>
        <v>52.118034264245608</v>
      </c>
      <c r="G130" s="84">
        <f t="shared" si="6"/>
        <v>533.16749052323257</v>
      </c>
      <c r="H130" s="43"/>
      <c r="I130" s="8"/>
      <c r="J130" s="8"/>
      <c r="K130" s="8"/>
      <c r="L130" s="8"/>
      <c r="M130" s="8"/>
      <c r="N130" s="8"/>
      <c r="O130" s="8"/>
      <c r="P130" s="8"/>
      <c r="Q130" s="8"/>
      <c r="R130" s="8"/>
      <c r="S130" s="8"/>
      <c r="T130" s="8"/>
      <c r="U130" s="8"/>
      <c r="V130" s="8"/>
      <c r="W130" s="8"/>
      <c r="X130" s="8"/>
      <c r="Y130" s="8"/>
      <c r="Z130" s="8"/>
      <c r="AA130" s="8"/>
      <c r="AB130" s="8"/>
      <c r="AC130" s="8"/>
    </row>
    <row r="131" spans="1:29" ht="14.4">
      <c r="A131" s="58"/>
      <c r="B131" s="69">
        <v>101</v>
      </c>
      <c r="C131" s="43" t="s">
        <v>327</v>
      </c>
      <c r="D131" s="69">
        <v>0.72</v>
      </c>
      <c r="E131" s="43">
        <f t="shared" si="7"/>
        <v>0.53135712316125061</v>
      </c>
      <c r="F131" s="71">
        <f t="shared" si="5"/>
        <v>53.135712316125058</v>
      </c>
      <c r="G131" s="84">
        <f t="shared" si="6"/>
        <v>543.5783369939594</v>
      </c>
      <c r="H131" s="43"/>
      <c r="I131" s="8"/>
      <c r="J131" s="8"/>
      <c r="K131" s="8"/>
      <c r="L131" s="8"/>
      <c r="M131" s="8"/>
      <c r="N131" s="8"/>
      <c r="O131" s="8"/>
      <c r="P131" s="8"/>
      <c r="Q131" s="8"/>
      <c r="R131" s="8"/>
      <c r="S131" s="8"/>
      <c r="T131" s="8"/>
      <c r="U131" s="8"/>
      <c r="V131" s="8"/>
      <c r="W131" s="8"/>
      <c r="X131" s="8"/>
      <c r="Y131" s="8"/>
      <c r="Z131" s="8"/>
      <c r="AA131" s="8"/>
      <c r="AB131" s="8"/>
      <c r="AC131" s="8"/>
    </row>
    <row r="132" spans="1:29" ht="14.4">
      <c r="A132" s="58"/>
      <c r="B132" s="69">
        <v>102</v>
      </c>
      <c r="C132" s="43" t="s">
        <v>328</v>
      </c>
      <c r="D132" s="69">
        <v>0.77167689302613096</v>
      </c>
      <c r="E132" s="43">
        <f t="shared" si="7"/>
        <v>0.54158838199248749</v>
      </c>
      <c r="F132" s="71">
        <f t="shared" si="5"/>
        <v>54.158838199248748</v>
      </c>
      <c r="G132" s="84">
        <f t="shared" si="6"/>
        <v>554.04491477831471</v>
      </c>
      <c r="H132" s="43"/>
      <c r="I132" s="8"/>
      <c r="J132" s="8"/>
      <c r="K132" s="8"/>
      <c r="L132" s="8"/>
      <c r="M132" s="8"/>
      <c r="N132" s="8"/>
      <c r="O132" s="8"/>
      <c r="P132" s="8"/>
      <c r="Q132" s="8"/>
      <c r="R132" s="8"/>
      <c r="S132" s="8"/>
      <c r="T132" s="8"/>
      <c r="U132" s="8"/>
      <c r="V132" s="8"/>
      <c r="W132" s="8"/>
      <c r="X132" s="8"/>
      <c r="Y132" s="8"/>
      <c r="Z132" s="8"/>
      <c r="AA132" s="8"/>
      <c r="AB132" s="8"/>
      <c r="AC132" s="8"/>
    </row>
    <row r="133" spans="1:29" ht="14.4">
      <c r="A133" s="58"/>
      <c r="B133" s="69">
        <v>103</v>
      </c>
      <c r="C133" s="43" t="s">
        <v>329</v>
      </c>
      <c r="D133" s="69">
        <v>0.82706281559786499</v>
      </c>
      <c r="E133" s="43">
        <f t="shared" si="7"/>
        <v>0.55187099969469944</v>
      </c>
      <c r="F133" s="71">
        <f t="shared" si="5"/>
        <v>55.187099969469941</v>
      </c>
      <c r="G133" s="84">
        <f t="shared" si="6"/>
        <v>564.56403268767758</v>
      </c>
      <c r="H133" s="43"/>
      <c r="I133" s="8"/>
      <c r="J133" s="8"/>
      <c r="K133" s="8"/>
      <c r="L133" s="8"/>
      <c r="M133" s="8"/>
      <c r="N133" s="8"/>
      <c r="O133" s="8"/>
      <c r="P133" s="8"/>
      <c r="Q133" s="8"/>
      <c r="R133" s="8"/>
      <c r="S133" s="8"/>
      <c r="T133" s="8"/>
      <c r="U133" s="8"/>
      <c r="V133" s="8"/>
      <c r="W133" s="8"/>
      <c r="X133" s="8"/>
      <c r="Y133" s="8"/>
      <c r="Z133" s="8"/>
      <c r="AA133" s="8"/>
      <c r="AB133" s="8"/>
      <c r="AC133" s="8"/>
    </row>
    <row r="134" spans="1:29" ht="14.4">
      <c r="A134" s="58"/>
      <c r="B134" s="69">
        <v>104</v>
      </c>
      <c r="C134" s="43" t="s">
        <v>330</v>
      </c>
      <c r="D134" s="69">
        <v>0.88642397760833902</v>
      </c>
      <c r="E134" s="43">
        <f t="shared" si="7"/>
        <v>0.56220200425344691</v>
      </c>
      <c r="F134" s="71">
        <f t="shared" si="5"/>
        <v>56.220200425344693</v>
      </c>
      <c r="G134" s="84">
        <f t="shared" si="6"/>
        <v>575.1326503512762</v>
      </c>
      <c r="H134" s="43"/>
      <c r="I134" s="8"/>
      <c r="J134" s="8"/>
      <c r="K134" s="8"/>
      <c r="L134" s="8"/>
      <c r="M134" s="8"/>
      <c r="N134" s="8"/>
      <c r="O134" s="8"/>
      <c r="P134" s="8"/>
      <c r="Q134" s="8"/>
      <c r="R134" s="8"/>
      <c r="S134" s="8"/>
      <c r="T134" s="8"/>
      <c r="U134" s="8"/>
      <c r="V134" s="8"/>
      <c r="W134" s="8"/>
      <c r="X134" s="8"/>
      <c r="Y134" s="8"/>
      <c r="Z134" s="8"/>
      <c r="AA134" s="8"/>
      <c r="AB134" s="8"/>
      <c r="AC134" s="8"/>
    </row>
    <row r="135" spans="1:29" ht="14.4">
      <c r="A135" s="58"/>
      <c r="B135" s="69">
        <v>105</v>
      </c>
      <c r="C135" s="43" t="s">
        <v>331</v>
      </c>
      <c r="D135" s="69">
        <v>0.95004569575648301</v>
      </c>
      <c r="E135" s="43">
        <f t="shared" si="7"/>
        <v>0.57257856796688777</v>
      </c>
      <c r="F135" s="71">
        <f t="shared" si="5"/>
        <v>57.257856796688777</v>
      </c>
      <c r="G135" s="84">
        <f t="shared" si="6"/>
        <v>585.74787503012624</v>
      </c>
      <c r="H135" s="43"/>
      <c r="I135" s="8"/>
      <c r="J135" s="8"/>
      <c r="K135" s="8"/>
      <c r="L135" s="8"/>
      <c r="M135" s="8"/>
      <c r="N135" s="8"/>
      <c r="O135" s="8"/>
      <c r="P135" s="8"/>
      <c r="Q135" s="8"/>
      <c r="R135" s="8"/>
      <c r="S135" s="8"/>
      <c r="T135" s="8"/>
      <c r="U135" s="8"/>
      <c r="V135" s="8"/>
      <c r="W135" s="8"/>
      <c r="X135" s="8"/>
      <c r="Y135" s="8"/>
      <c r="Z135" s="8"/>
      <c r="AA135" s="8"/>
      <c r="AB135" s="8"/>
      <c r="AC135" s="8"/>
    </row>
    <row r="136" spans="1:29" ht="14.4">
      <c r="A136" s="58"/>
      <c r="B136" s="69">
        <v>106</v>
      </c>
      <c r="C136" s="43" t="s">
        <v>332</v>
      </c>
      <c r="D136" s="69">
        <v>1.0182337649086199</v>
      </c>
      <c r="E136" s="43">
        <f t="shared" si="7"/>
        <v>0.58299800386524414</v>
      </c>
      <c r="F136" s="71">
        <f t="shared" si="5"/>
        <v>58.299800386524417</v>
      </c>
      <c r="G136" s="84">
        <f t="shared" si="6"/>
        <v>596.40695795414479</v>
      </c>
      <c r="H136" s="43"/>
      <c r="I136" s="8"/>
      <c r="J136" s="8"/>
      <c r="K136" s="8"/>
      <c r="L136" s="8"/>
      <c r="M136" s="8"/>
      <c r="N136" s="8"/>
      <c r="O136" s="8"/>
      <c r="P136" s="8"/>
      <c r="Q136" s="8"/>
      <c r="R136" s="8"/>
      <c r="S136" s="8"/>
      <c r="T136" s="8"/>
      <c r="U136" s="8"/>
      <c r="V136" s="8"/>
      <c r="W136" s="8"/>
      <c r="X136" s="8"/>
      <c r="Y136" s="8"/>
      <c r="Z136" s="8"/>
      <c r="AA136" s="8"/>
      <c r="AB136" s="8"/>
      <c r="AC136" s="8"/>
    </row>
    <row r="137" spans="1:29" ht="14.4">
      <c r="A137" s="58"/>
      <c r="B137" s="69">
        <v>107</v>
      </c>
      <c r="C137" s="43" t="s">
        <v>333</v>
      </c>
      <c r="D137" s="69">
        <v>1.09131592788748</v>
      </c>
      <c r="E137" s="43">
        <f t="shared" si="7"/>
        <v>0.59345776175063147</v>
      </c>
      <c r="F137" s="71">
        <f t="shared" si="5"/>
        <v>59.345776175063151</v>
      </c>
      <c r="G137" s="84">
        <f t="shared" si="6"/>
        <v>607.10729027089599</v>
      </c>
      <c r="H137" s="43"/>
      <c r="I137" s="8"/>
      <c r="J137" s="8"/>
      <c r="K137" s="8"/>
      <c r="L137" s="8"/>
      <c r="M137" s="8"/>
      <c r="N137" s="8"/>
      <c r="O137" s="8"/>
      <c r="P137" s="8"/>
      <c r="Q137" s="8"/>
      <c r="R137" s="8"/>
      <c r="S137" s="8"/>
      <c r="T137" s="8"/>
      <c r="U137" s="8"/>
      <c r="V137" s="8"/>
      <c r="W137" s="8"/>
      <c r="X137" s="8"/>
      <c r="Y137" s="8"/>
      <c r="Z137" s="8"/>
      <c r="AA137" s="8"/>
      <c r="AB137" s="8"/>
      <c r="AC137" s="8"/>
    </row>
    <row r="138" spans="1:29" ht="14.4">
      <c r="A138" s="58"/>
      <c r="B138" s="69">
        <v>108</v>
      </c>
      <c r="C138" s="43" t="s">
        <v>334</v>
      </c>
      <c r="D138" s="69">
        <v>1.16964345075297</v>
      </c>
      <c r="E138" s="43">
        <f t="shared" si="7"/>
        <v>0.60395542393558999</v>
      </c>
      <c r="F138" s="71">
        <f t="shared" si="5"/>
        <v>60.395542393558998</v>
      </c>
      <c r="G138" s="84">
        <f t="shared" si="6"/>
        <v>617.8463986861085</v>
      </c>
      <c r="H138" s="43"/>
      <c r="I138" s="8"/>
      <c r="J138" s="8"/>
      <c r="K138" s="8"/>
      <c r="L138" s="8"/>
      <c r="M138" s="8"/>
      <c r="N138" s="8"/>
      <c r="O138" s="8"/>
      <c r="P138" s="8"/>
      <c r="Q138" s="8"/>
      <c r="R138" s="8"/>
      <c r="S138" s="8"/>
      <c r="T138" s="8"/>
      <c r="U138" s="8"/>
      <c r="V138" s="8"/>
      <c r="W138" s="8"/>
      <c r="X138" s="8"/>
      <c r="Y138" s="8"/>
      <c r="Z138" s="8"/>
      <c r="AA138" s="8"/>
      <c r="AB138" s="8"/>
      <c r="AC138" s="8"/>
    </row>
    <row r="139" spans="1:29" ht="14.4">
      <c r="A139" s="58"/>
      <c r="B139" s="69">
        <v>109</v>
      </c>
      <c r="C139" s="43" t="s">
        <v>335</v>
      </c>
      <c r="D139" s="69">
        <v>1.2535928111464101</v>
      </c>
      <c r="E139" s="43">
        <f t="shared" si="7"/>
        <v>0.61448870075078676</v>
      </c>
      <c r="F139" s="71">
        <f t="shared" si="5"/>
        <v>61.448870075078673</v>
      </c>
      <c r="G139" s="84">
        <f t="shared" si="6"/>
        <v>628.62194086805482</v>
      </c>
      <c r="H139" s="43"/>
      <c r="I139" s="8"/>
      <c r="J139" s="8"/>
      <c r="K139" s="8"/>
      <c r="L139" s="8"/>
      <c r="M139" s="8"/>
      <c r="N139" s="8"/>
      <c r="O139" s="8"/>
      <c r="P139" s="8"/>
      <c r="Q139" s="8"/>
      <c r="R139" s="8"/>
      <c r="S139" s="8"/>
      <c r="T139" s="8"/>
      <c r="U139" s="8"/>
      <c r="V139" s="8"/>
      <c r="W139" s="8"/>
      <c r="X139" s="8"/>
      <c r="Y139" s="8"/>
      <c r="Z139" s="8"/>
      <c r="AA139" s="8"/>
      <c r="AB139" s="8"/>
      <c r="AC139" s="8"/>
    </row>
    <row r="140" spans="1:29" ht="14.4">
      <c r="A140" s="58"/>
      <c r="B140" s="69">
        <v>110</v>
      </c>
      <c r="C140" s="43" t="s">
        <v>336</v>
      </c>
      <c r="D140" s="69">
        <v>1.3435675078130001</v>
      </c>
      <c r="E140" s="43">
        <f t="shared" si="7"/>
        <v>0.62505542588467056</v>
      </c>
      <c r="F140" s="71">
        <f t="shared" si="5"/>
        <v>62.505542588467058</v>
      </c>
      <c r="G140" s="84">
        <f t="shared" si="6"/>
        <v>639.43170068001803</v>
      </c>
      <c r="H140" s="43"/>
      <c r="I140" s="8"/>
      <c r="J140" s="8"/>
      <c r="K140" s="8"/>
      <c r="L140" s="8"/>
      <c r="M140" s="8"/>
      <c r="N140" s="8"/>
      <c r="O140" s="8"/>
      <c r="P140" s="8"/>
      <c r="Q140" s="8"/>
      <c r="R140" s="8"/>
      <c r="S140" s="8"/>
      <c r="T140" s="8"/>
      <c r="U140" s="8"/>
      <c r="V140" s="8"/>
      <c r="W140" s="8"/>
      <c r="X140" s="8"/>
      <c r="Y140" s="8"/>
      <c r="Z140" s="8"/>
      <c r="AA140" s="8"/>
      <c r="AB140" s="8"/>
      <c r="AC140" s="8"/>
    </row>
    <row r="141" spans="1:29" ht="14.4">
      <c r="A141" s="58"/>
      <c r="B141" s="69">
        <v>111</v>
      </c>
      <c r="C141" s="43" t="s">
        <v>337</v>
      </c>
      <c r="D141" s="69">
        <v>1.44</v>
      </c>
      <c r="E141" s="43">
        <f t="shared" si="7"/>
        <v>0.63565355161064208</v>
      </c>
      <c r="F141" s="71">
        <f t="shared" si="5"/>
        <v>63.565355161064204</v>
      </c>
      <c r="G141" s="84">
        <f t="shared" si="6"/>
        <v>650.27358329768686</v>
      </c>
      <c r="H141" s="43"/>
      <c r="I141" s="8"/>
      <c r="J141" s="8"/>
      <c r="K141" s="8"/>
      <c r="L141" s="8"/>
      <c r="M141" s="8"/>
      <c r="N141" s="8"/>
      <c r="O141" s="8"/>
      <c r="P141" s="8"/>
      <c r="Q141" s="8"/>
      <c r="R141" s="8"/>
      <c r="S141" s="8"/>
      <c r="T141" s="8"/>
      <c r="U141" s="8"/>
      <c r="V141" s="8"/>
      <c r="W141" s="8"/>
      <c r="X141" s="8"/>
      <c r="Y141" s="8"/>
      <c r="Z141" s="8"/>
      <c r="AA141" s="8"/>
      <c r="AB141" s="8"/>
      <c r="AC141" s="8"/>
    </row>
    <row r="142" spans="1:29" ht="14.4">
      <c r="A142" s="58"/>
      <c r="B142" s="69">
        <v>112</v>
      </c>
      <c r="C142" s="43" t="s">
        <v>338</v>
      </c>
      <c r="D142" s="69">
        <v>1.5433537860522599</v>
      </c>
      <c r="E142" s="43">
        <f t="shared" si="7"/>
        <v>0.6462811439504591</v>
      </c>
      <c r="F142" s="71">
        <f t="shared" si="5"/>
        <v>64.628114395045912</v>
      </c>
      <c r="G142" s="84">
        <f t="shared" si="6"/>
        <v>661.14561026131969</v>
      </c>
      <c r="H142" s="43"/>
      <c r="I142" s="8"/>
      <c r="J142" s="8"/>
      <c r="K142" s="8"/>
      <c r="L142" s="8"/>
      <c r="M142" s="8"/>
      <c r="N142" s="8"/>
      <c r="O142" s="8"/>
      <c r="P142" s="8"/>
      <c r="Q142" s="8"/>
      <c r="R142" s="8"/>
      <c r="S142" s="8"/>
      <c r="T142" s="8"/>
      <c r="U142" s="8"/>
      <c r="V142" s="8"/>
      <c r="W142" s="8"/>
      <c r="X142" s="8"/>
      <c r="Y142" s="8"/>
      <c r="Z142" s="8"/>
      <c r="AA142" s="8"/>
      <c r="AB142" s="8"/>
      <c r="AC142" s="8"/>
    </row>
    <row r="143" spans="1:29" ht="14.4">
      <c r="A143" s="58"/>
      <c r="B143" s="69">
        <v>113</v>
      </c>
      <c r="C143" s="43" t="s">
        <v>339</v>
      </c>
      <c r="D143" s="69">
        <v>1.65412563119573</v>
      </c>
      <c r="E143" s="43">
        <f t="shared" si="7"/>
        <v>0.65693637781622261</v>
      </c>
      <c r="F143" s="71">
        <f t="shared" si="5"/>
        <v>65.693637781622257</v>
      </c>
      <c r="G143" s="84">
        <f t="shared" si="6"/>
        <v>672.04591450599571</v>
      </c>
      <c r="H143" s="43"/>
      <c r="I143" s="8"/>
      <c r="J143" s="8"/>
      <c r="K143" s="8"/>
      <c r="L143" s="8"/>
      <c r="M143" s="8"/>
      <c r="N143" s="8"/>
      <c r="O143" s="8"/>
      <c r="P143" s="8"/>
      <c r="Q143" s="8"/>
      <c r="R143" s="8"/>
      <c r="S143" s="8"/>
      <c r="T143" s="8"/>
      <c r="U143" s="8"/>
      <c r="V143" s="8"/>
      <c r="W143" s="8"/>
      <c r="X143" s="8"/>
      <c r="Y143" s="8"/>
      <c r="Z143" s="8"/>
      <c r="AA143" s="8"/>
      <c r="AB143" s="8"/>
      <c r="AC143" s="8"/>
    </row>
    <row r="144" spans="1:29" ht="14.4">
      <c r="A144" s="58"/>
      <c r="B144" s="69">
        <v>114</v>
      </c>
      <c r="C144" s="43" t="s">
        <v>340</v>
      </c>
      <c r="D144" s="69">
        <v>1.77284795521667</v>
      </c>
      <c r="E144" s="43">
        <f t="shared" si="7"/>
        <v>0.66761753216741992</v>
      </c>
      <c r="F144" s="71">
        <f t="shared" si="5"/>
        <v>66.761753216741994</v>
      </c>
      <c r="G144" s="84">
        <f t="shared" si="6"/>
        <v>682.97273540727053</v>
      </c>
      <c r="H144" s="43"/>
      <c r="I144" s="8"/>
      <c r="J144" s="8"/>
      <c r="K144" s="8"/>
      <c r="L144" s="8"/>
      <c r="M144" s="8"/>
      <c r="N144" s="8"/>
      <c r="O144" s="8"/>
      <c r="P144" s="8"/>
      <c r="Q144" s="8"/>
      <c r="R144" s="8"/>
      <c r="S144" s="8"/>
      <c r="T144" s="8"/>
      <c r="U144" s="8"/>
      <c r="V144" s="8"/>
      <c r="W144" s="8"/>
      <c r="X144" s="8"/>
      <c r="Y144" s="8"/>
      <c r="Z144" s="8"/>
      <c r="AA144" s="8"/>
      <c r="AB144" s="8"/>
      <c r="AC144" s="8"/>
    </row>
    <row r="145" spans="1:29" ht="14.4">
      <c r="A145" s="58"/>
      <c r="B145" s="69">
        <v>115</v>
      </c>
      <c r="C145" s="43" t="s">
        <v>341</v>
      </c>
      <c r="D145" s="69">
        <v>1.90009139151296</v>
      </c>
      <c r="E145" s="43">
        <f t="shared" si="7"/>
        <v>0.67832298521413026</v>
      </c>
      <c r="F145" s="71">
        <f t="shared" si="5"/>
        <v>67.832298521413023</v>
      </c>
      <c r="G145" s="84">
        <f t="shared" si="6"/>
        <v>693.92441387405529</v>
      </c>
      <c r="H145" s="43"/>
      <c r="I145" s="8"/>
      <c r="J145" s="8"/>
      <c r="K145" s="8"/>
      <c r="L145" s="8"/>
      <c r="M145" s="8"/>
      <c r="N145" s="8"/>
      <c r="O145" s="8"/>
      <c r="P145" s="8"/>
      <c r="Q145" s="8"/>
      <c r="R145" s="8"/>
      <c r="S145" s="8"/>
      <c r="T145" s="8"/>
      <c r="U145" s="8"/>
      <c r="V145" s="8"/>
      <c r="W145" s="8"/>
      <c r="X145" s="8"/>
      <c r="Y145" s="8"/>
      <c r="Z145" s="8"/>
      <c r="AA145" s="8"/>
      <c r="AB145" s="8"/>
      <c r="AC145" s="8"/>
    </row>
    <row r="146" spans="1:29" ht="14.4">
      <c r="A146" s="58"/>
      <c r="B146" s="69">
        <v>116</v>
      </c>
      <c r="C146" s="43" t="s">
        <v>342</v>
      </c>
      <c r="D146" s="69">
        <v>2.0364675298172501</v>
      </c>
      <c r="E146" s="43">
        <f t="shared" si="7"/>
        <v>0.68905120969256883</v>
      </c>
      <c r="F146" s="71">
        <f t="shared" si="5"/>
        <v>68.905120969256885</v>
      </c>
      <c r="G146" s="84">
        <f t="shared" si="6"/>
        <v>704.89938751549789</v>
      </c>
      <c r="H146" s="43"/>
      <c r="I146" s="8"/>
      <c r="J146" s="8"/>
      <c r="K146" s="8"/>
      <c r="L146" s="8"/>
      <c r="M146" s="8"/>
      <c r="N146" s="8"/>
      <c r="O146" s="8"/>
      <c r="P146" s="8"/>
      <c r="Q146" s="8"/>
      <c r="R146" s="8"/>
      <c r="S146" s="8"/>
      <c r="T146" s="8"/>
      <c r="U146" s="8"/>
      <c r="V146" s="8"/>
      <c r="W146" s="8"/>
      <c r="X146" s="8"/>
      <c r="Y146" s="8"/>
      <c r="Z146" s="8"/>
      <c r="AA146" s="8"/>
      <c r="AB146" s="8"/>
      <c r="AC146" s="8"/>
    </row>
    <row r="147" spans="1:29" ht="14.4">
      <c r="A147" s="58"/>
      <c r="B147" s="69">
        <v>117</v>
      </c>
      <c r="C147" s="43" t="s">
        <v>343</v>
      </c>
      <c r="D147" s="69">
        <v>2.1826318557749702</v>
      </c>
      <c r="E147" s="43">
        <f t="shared" si="7"/>
        <v>0.69980076823477877</v>
      </c>
      <c r="F147" s="71">
        <f t="shared" si="5"/>
        <v>69.980076823477873</v>
      </c>
      <c r="G147" s="84">
        <f t="shared" si="6"/>
        <v>715.89618590417865</v>
      </c>
      <c r="H147" s="43"/>
      <c r="I147" s="8"/>
      <c r="J147" s="8"/>
      <c r="K147" s="8"/>
      <c r="L147" s="8"/>
      <c r="M147" s="8"/>
      <c r="N147" s="8"/>
      <c r="O147" s="8"/>
      <c r="P147" s="8"/>
      <c r="Q147" s="8"/>
      <c r="R147" s="8"/>
      <c r="S147" s="8"/>
      <c r="T147" s="8"/>
      <c r="U147" s="8"/>
      <c r="V147" s="8"/>
      <c r="W147" s="8"/>
      <c r="X147" s="8"/>
      <c r="Y147" s="8"/>
      <c r="Z147" s="8"/>
      <c r="AA147" s="8"/>
      <c r="AB147" s="8"/>
      <c r="AC147" s="8"/>
    </row>
    <row r="148" spans="1:29" ht="14.4">
      <c r="A148" s="58"/>
      <c r="B148" s="69">
        <v>118</v>
      </c>
      <c r="C148" s="43" t="s">
        <v>344</v>
      </c>
      <c r="D148" s="69">
        <v>2.3392869015059499</v>
      </c>
      <c r="E148" s="43">
        <f t="shared" si="7"/>
        <v>0.71057030885027306</v>
      </c>
      <c r="F148" s="71">
        <f t="shared" si="5"/>
        <v>71.057030885027302</v>
      </c>
      <c r="G148" s="84">
        <f t="shared" si="6"/>
        <v>726.91342595382935</v>
      </c>
      <c r="H148" s="43"/>
      <c r="I148" s="8"/>
      <c r="J148" s="8"/>
      <c r="K148" s="8"/>
      <c r="L148" s="8"/>
      <c r="M148" s="8"/>
      <c r="N148" s="8"/>
      <c r="O148" s="8"/>
      <c r="P148" s="8"/>
      <c r="Q148" s="8"/>
      <c r="R148" s="8"/>
      <c r="S148" s="8"/>
      <c r="T148" s="8"/>
      <c r="U148" s="8"/>
      <c r="V148" s="8"/>
      <c r="W148" s="8"/>
      <c r="X148" s="8"/>
      <c r="Y148" s="8"/>
      <c r="Z148" s="8"/>
      <c r="AA148" s="8"/>
      <c r="AB148" s="8"/>
      <c r="AC148" s="8"/>
    </row>
    <row r="149" spans="1:29" ht="14.4">
      <c r="A149" s="58"/>
      <c r="B149" s="69">
        <v>119</v>
      </c>
      <c r="C149" s="43" t="s">
        <v>345</v>
      </c>
      <c r="D149" s="69">
        <v>2.5071856222928299</v>
      </c>
      <c r="E149" s="43">
        <f t="shared" si="7"/>
        <v>0.72135856053394132</v>
      </c>
      <c r="F149" s="71">
        <f t="shared" si="5"/>
        <v>72.135856053394136</v>
      </c>
      <c r="G149" s="84">
        <f t="shared" si="6"/>
        <v>737.94980742622192</v>
      </c>
      <c r="H149" s="43"/>
      <c r="I149" s="8"/>
      <c r="J149" s="8"/>
      <c r="K149" s="8"/>
      <c r="L149" s="8"/>
      <c r="M149" s="8"/>
      <c r="N149" s="8"/>
      <c r="O149" s="8"/>
      <c r="P149" s="8"/>
      <c r="Q149" s="8"/>
      <c r="R149" s="8"/>
      <c r="S149" s="8"/>
      <c r="T149" s="8"/>
      <c r="U149" s="8"/>
      <c r="V149" s="8"/>
      <c r="W149" s="8"/>
      <c r="X149" s="8"/>
      <c r="Y149" s="8"/>
      <c r="Z149" s="8"/>
      <c r="AA149" s="8"/>
      <c r="AB149" s="8"/>
      <c r="AC149" s="8"/>
    </row>
    <row r="150" spans="1:29" ht="14.4">
      <c r="A150" s="58"/>
      <c r="B150" s="69">
        <v>120</v>
      </c>
      <c r="C150" s="43" t="s">
        <v>346</v>
      </c>
      <c r="D150" s="69">
        <v>2.6871350156260001</v>
      </c>
      <c r="E150" s="43">
        <f t="shared" si="7"/>
        <v>0.73216432901139095</v>
      </c>
      <c r="F150" s="71">
        <f t="shared" si="5"/>
        <v>73.2164329011391</v>
      </c>
      <c r="G150" s="84">
        <f t="shared" si="6"/>
        <v>749.0041085786529</v>
      </c>
      <c r="H150" s="43"/>
      <c r="I150" s="8"/>
      <c r="J150" s="8"/>
      <c r="K150" s="8"/>
      <c r="L150" s="8"/>
      <c r="M150" s="8"/>
      <c r="N150" s="8"/>
      <c r="O150" s="8"/>
      <c r="P150" s="8"/>
      <c r="Q150" s="8"/>
      <c r="R150" s="8"/>
      <c r="S150" s="8"/>
      <c r="T150" s="8"/>
      <c r="U150" s="8"/>
      <c r="V150" s="8"/>
      <c r="W150" s="8"/>
      <c r="X150" s="8"/>
      <c r="Y150" s="8"/>
      <c r="Z150" s="8"/>
      <c r="AA150" s="8"/>
      <c r="AB150" s="8"/>
      <c r="AC150" s="8"/>
    </row>
    <row r="151" spans="1:29" ht="14.4">
      <c r="A151" s="58"/>
      <c r="B151" s="69">
        <v>121</v>
      </c>
      <c r="C151" s="43" t="s">
        <v>347</v>
      </c>
      <c r="D151" s="69">
        <v>2.88</v>
      </c>
      <c r="E151" s="43">
        <f t="shared" si="7"/>
        <v>0.74298649263017424</v>
      </c>
      <c r="F151" s="71">
        <f t="shared" si="5"/>
        <v>74.298649263017424</v>
      </c>
      <c r="G151" s="84">
        <f t="shared" si="6"/>
        <v>760.07518196066826</v>
      </c>
      <c r="H151" s="43"/>
      <c r="I151" s="8"/>
      <c r="J151" s="8"/>
      <c r="K151" s="8"/>
      <c r="L151" s="8"/>
      <c r="M151" s="8"/>
      <c r="N151" s="8"/>
      <c r="O151" s="8"/>
      <c r="P151" s="8"/>
      <c r="Q151" s="8"/>
      <c r="R151" s="8"/>
      <c r="S151" s="8"/>
      <c r="T151" s="8"/>
      <c r="U151" s="8"/>
      <c r="V151" s="8"/>
      <c r="W151" s="8"/>
      <c r="X151" s="8"/>
      <c r="Y151" s="8"/>
      <c r="Z151" s="8"/>
      <c r="AA151" s="8"/>
      <c r="AB151" s="8"/>
      <c r="AC151" s="8"/>
    </row>
    <row r="152" spans="1:29" ht="14.4">
      <c r="A152" s="58"/>
      <c r="B152" s="69">
        <v>122</v>
      </c>
      <c r="C152" s="43" t="s">
        <v>348</v>
      </c>
      <c r="D152" s="69">
        <v>3.0867075721045198</v>
      </c>
      <c r="E152" s="43">
        <f t="shared" si="7"/>
        <v>0.75382399840294678</v>
      </c>
      <c r="F152" s="71">
        <f t="shared" si="5"/>
        <v>75.382399840294681</v>
      </c>
      <c r="G152" s="84">
        <f t="shared" si="6"/>
        <v>771.16195036621457</v>
      </c>
      <c r="H152" s="43"/>
      <c r="I152" s="8"/>
      <c r="J152" s="8"/>
      <c r="K152" s="8"/>
      <c r="L152" s="8"/>
      <c r="M152" s="8"/>
      <c r="N152" s="8"/>
      <c r="O152" s="8"/>
      <c r="P152" s="8"/>
      <c r="Q152" s="8"/>
      <c r="R152" s="8"/>
      <c r="S152" s="8"/>
      <c r="T152" s="8"/>
      <c r="U152" s="8"/>
      <c r="V152" s="8"/>
      <c r="W152" s="8"/>
      <c r="X152" s="8"/>
      <c r="Y152" s="8"/>
      <c r="Z152" s="8"/>
      <c r="AA152" s="8"/>
      <c r="AB152" s="8"/>
      <c r="AC152" s="8"/>
    </row>
    <row r="153" spans="1:29" ht="14.4">
      <c r="A153" s="58"/>
      <c r="B153" s="69">
        <v>123</v>
      </c>
      <c r="C153" s="43" t="s">
        <v>349</v>
      </c>
      <c r="D153" s="69">
        <v>3.3082512623914599</v>
      </c>
      <c r="E153" s="43">
        <f t="shared" si="7"/>
        <v>0.76467585820654127</v>
      </c>
      <c r="F153" s="71">
        <f t="shared" si="5"/>
        <v>76.467585820654122</v>
      </c>
      <c r="G153" s="84">
        <f t="shared" si="6"/>
        <v>782.26340294529177</v>
      </c>
      <c r="H153" s="43"/>
      <c r="I153" s="8"/>
      <c r="J153" s="8"/>
      <c r="K153" s="8"/>
      <c r="L153" s="8"/>
      <c r="M153" s="8"/>
      <c r="N153" s="8"/>
      <c r="O153" s="8"/>
      <c r="P153" s="8"/>
      <c r="Q153" s="8"/>
      <c r="R153" s="8"/>
      <c r="S153" s="8"/>
      <c r="T153" s="8"/>
      <c r="U153" s="8"/>
      <c r="V153" s="8"/>
      <c r="W153" s="8"/>
      <c r="X153" s="8"/>
      <c r="Y153" s="8"/>
      <c r="Z153" s="8"/>
      <c r="AA153" s="8"/>
      <c r="AB153" s="8"/>
      <c r="AC153" s="8"/>
    </row>
    <row r="154" spans="1:29" ht="14.4">
      <c r="A154" s="58"/>
      <c r="B154" s="69">
        <v>124</v>
      </c>
      <c r="C154" s="43" t="s">
        <v>350</v>
      </c>
      <c r="D154" s="69">
        <v>3.5456959104333499</v>
      </c>
      <c r="E154" s="43">
        <f t="shared" si="7"/>
        <v>0.77554114513914241</v>
      </c>
      <c r="F154" s="71">
        <f t="shared" si="5"/>
        <v>77.554114513914243</v>
      </c>
      <c r="G154" s="84">
        <f t="shared" si="6"/>
        <v>793.37859147734264</v>
      </c>
      <c r="H154" s="43"/>
      <c r="I154" s="8"/>
      <c r="J154" s="8"/>
      <c r="K154" s="8"/>
      <c r="L154" s="8"/>
      <c r="M154" s="8"/>
      <c r="N154" s="8"/>
      <c r="O154" s="8"/>
      <c r="P154" s="8"/>
      <c r="Q154" s="8"/>
      <c r="R154" s="8"/>
      <c r="S154" s="8"/>
      <c r="T154" s="8"/>
      <c r="U154" s="8"/>
      <c r="V154" s="8"/>
      <c r="W154" s="8"/>
      <c r="X154" s="8"/>
      <c r="Y154" s="8"/>
      <c r="Z154" s="8"/>
      <c r="AA154" s="8"/>
      <c r="AB154" s="8"/>
      <c r="AC154" s="8"/>
    </row>
    <row r="155" spans="1:29" ht="14.4">
      <c r="A155" s="58"/>
      <c r="B155" s="69">
        <v>125</v>
      </c>
      <c r="C155" s="43" t="s">
        <v>351</v>
      </c>
      <c r="D155" s="69">
        <v>3.8001827830259298</v>
      </c>
      <c r="E155" s="43">
        <f t="shared" si="7"/>
        <v>0.7864189900362526</v>
      </c>
      <c r="F155" s="71">
        <f t="shared" si="5"/>
        <v>78.641899003625255</v>
      </c>
      <c r="G155" s="84">
        <f t="shared" si="6"/>
        <v>804.50662680708638</v>
      </c>
      <c r="H155" s="43"/>
      <c r="I155" s="8"/>
      <c r="J155" s="8"/>
      <c r="K155" s="8"/>
      <c r="L155" s="8"/>
      <c r="M155" s="8"/>
      <c r="N155" s="8"/>
      <c r="O155" s="8"/>
      <c r="P155" s="8"/>
      <c r="Q155" s="8"/>
      <c r="R155" s="8"/>
      <c r="S155" s="8"/>
      <c r="T155" s="8"/>
      <c r="U155" s="8"/>
      <c r="V155" s="8"/>
      <c r="W155" s="8"/>
      <c r="X155" s="8"/>
      <c r="Y155" s="8"/>
      <c r="Z155" s="8"/>
      <c r="AA155" s="8"/>
      <c r="AB155" s="8"/>
      <c r="AC155" s="8"/>
    </row>
    <row r="156" spans="1:29" ht="14.4">
      <c r="A156" s="58"/>
      <c r="B156" s="69">
        <v>126</v>
      </c>
      <c r="C156" s="43" t="s">
        <v>352</v>
      </c>
      <c r="D156" s="69">
        <v>4.07293505963451</v>
      </c>
      <c r="E156" s="43">
        <f t="shared" si="7"/>
        <v>0.79730857814482003</v>
      </c>
      <c r="F156" s="71">
        <f t="shared" si="5"/>
        <v>79.730857814482007</v>
      </c>
      <c r="G156" s="84">
        <f t="shared" si="6"/>
        <v>815.64667544215092</v>
      </c>
      <c r="H156" s="43"/>
      <c r="I156" s="8"/>
      <c r="J156" s="8"/>
      <c r="K156" s="8"/>
      <c r="L156" s="8"/>
      <c r="M156" s="8"/>
      <c r="N156" s="8"/>
      <c r="O156" s="8"/>
      <c r="P156" s="8"/>
      <c r="Q156" s="8"/>
      <c r="R156" s="8"/>
      <c r="S156" s="8"/>
      <c r="T156" s="8"/>
      <c r="U156" s="8"/>
      <c r="V156" s="8"/>
      <c r="W156" s="8"/>
      <c r="X156" s="8"/>
      <c r="Y156" s="8"/>
      <c r="Z156" s="8"/>
      <c r="AA156" s="8"/>
      <c r="AB156" s="8"/>
      <c r="AC156" s="8"/>
    </row>
    <row r="157" spans="1:29" ht="14.4">
      <c r="A157" s="58"/>
      <c r="B157" s="69">
        <v>127</v>
      </c>
      <c r="C157" s="43" t="s">
        <v>353</v>
      </c>
      <c r="D157" s="69">
        <v>4.3652637115499404</v>
      </c>
      <c r="E157" s="43">
        <f t="shared" si="7"/>
        <v>0.80820914595385251</v>
      </c>
      <c r="F157" s="71">
        <f t="shared" si="5"/>
        <v>80.820914595385247</v>
      </c>
      <c r="G157" s="84">
        <f t="shared" si="6"/>
        <v>826.79795631079116</v>
      </c>
      <c r="H157" s="43"/>
      <c r="I157" s="8"/>
      <c r="J157" s="8"/>
      <c r="K157" s="8"/>
      <c r="L157" s="8"/>
      <c r="M157" s="8"/>
      <c r="N157" s="8"/>
      <c r="O157" s="8"/>
      <c r="P157" s="8"/>
      <c r="Q157" s="8"/>
      <c r="R157" s="8"/>
      <c r="S157" s="8"/>
      <c r="T157" s="8"/>
      <c r="U157" s="8"/>
      <c r="V157" s="8"/>
      <c r="W157" s="8"/>
      <c r="X157" s="8"/>
      <c r="Y157" s="8"/>
      <c r="Z157" s="8"/>
      <c r="AA157" s="8"/>
      <c r="AB157" s="8"/>
      <c r="AC157" s="8"/>
    </row>
    <row r="158" spans="1:29" ht="14.4">
      <c r="A158" s="58"/>
      <c r="B158" s="69">
        <v>128</v>
      </c>
      <c r="C158" s="43" t="s">
        <v>354</v>
      </c>
      <c r="D158" s="69">
        <v>4.6785738030119104</v>
      </c>
      <c r="E158" s="43">
        <f t="shared" si="7"/>
        <v>0.81911997817892723</v>
      </c>
      <c r="F158" s="71">
        <f t="shared" si="5"/>
        <v>81.911997817892725</v>
      </c>
      <c r="G158" s="84">
        <f t="shared" si="6"/>
        <v>837.95973767704254</v>
      </c>
      <c r="H158" s="43"/>
      <c r="I158" s="8"/>
      <c r="J158" s="8"/>
      <c r="K158" s="8"/>
      <c r="L158" s="8"/>
      <c r="M158" s="8"/>
      <c r="N158" s="8"/>
      <c r="O158" s="8"/>
      <c r="P158" s="8"/>
      <c r="Q158" s="8"/>
      <c r="R158" s="8"/>
      <c r="S158" s="8"/>
      <c r="T158" s="8"/>
      <c r="U158" s="8"/>
      <c r="V158" s="8"/>
      <c r="W158" s="8"/>
      <c r="X158" s="8"/>
      <c r="Y158" s="8"/>
      <c r="Z158" s="8"/>
      <c r="AA158" s="8"/>
      <c r="AB158" s="8"/>
      <c r="AC158" s="8"/>
    </row>
    <row r="159" spans="1:29" ht="14.4">
      <c r="A159" s="58"/>
      <c r="B159" s="69">
        <v>129</v>
      </c>
      <c r="C159" s="43" t="s">
        <v>355</v>
      </c>
      <c r="D159" s="69">
        <v>5.0143712445856696</v>
      </c>
      <c r="E159" s="43">
        <f t="shared" si="7"/>
        <v>0.83004040489729058</v>
      </c>
      <c r="F159" s="71">
        <f t="shared" si="5"/>
        <v>83.004040489729064</v>
      </c>
      <c r="G159" s="84">
        <f t="shared" si="6"/>
        <v>849.13133420992824</v>
      </c>
      <c r="H159" s="43"/>
      <c r="I159" s="8"/>
      <c r="J159" s="8"/>
      <c r="K159" s="8"/>
      <c r="L159" s="8"/>
      <c r="M159" s="8"/>
      <c r="N159" s="8"/>
      <c r="O159" s="8"/>
      <c r="P159" s="8"/>
      <c r="Q159" s="8"/>
      <c r="R159" s="8"/>
      <c r="S159" s="8"/>
      <c r="T159" s="8"/>
      <c r="U159" s="8"/>
      <c r="V159" s="8"/>
      <c r="W159" s="8"/>
      <c r="X159" s="8"/>
      <c r="Y159" s="8"/>
      <c r="Z159" s="8"/>
      <c r="AA159" s="8"/>
      <c r="AB159" s="8"/>
      <c r="AC159" s="8"/>
    </row>
    <row r="160" spans="1:29" ht="14.4">
      <c r="A160" s="58"/>
      <c r="B160" s="69">
        <v>130</v>
      </c>
      <c r="C160" s="43" t="s">
        <v>356</v>
      </c>
      <c r="D160" s="69">
        <v>5.37427003125201</v>
      </c>
      <c r="E160" s="43">
        <f t="shared" si="7"/>
        <v>0.84096979882965284</v>
      </c>
      <c r="F160" s="71">
        <f t="shared" si="5"/>
        <v>84.096979882965286</v>
      </c>
      <c r="G160" s="84">
        <f t="shared" si="6"/>
        <v>860.31210420273487</v>
      </c>
      <c r="H160" s="43"/>
      <c r="I160" s="8"/>
      <c r="J160" s="8"/>
      <c r="K160" s="8"/>
      <c r="L160" s="8"/>
      <c r="M160" s="8"/>
      <c r="N160" s="8"/>
      <c r="O160" s="8"/>
      <c r="P160" s="8"/>
      <c r="Q160" s="8"/>
      <c r="R160" s="8"/>
      <c r="S160" s="8"/>
      <c r="T160" s="8"/>
      <c r="U160" s="8"/>
      <c r="V160" s="8"/>
      <c r="W160" s="8"/>
      <c r="X160" s="8"/>
      <c r="Y160" s="8"/>
      <c r="Z160" s="8"/>
      <c r="AA160" s="8"/>
      <c r="AB160" s="8"/>
      <c r="AC160" s="8"/>
    </row>
    <row r="161" spans="1:29" ht="14.4">
      <c r="A161" s="58"/>
      <c r="B161" s="69">
        <v>131</v>
      </c>
      <c r="C161" s="43" t="s">
        <v>357</v>
      </c>
      <c r="D161" s="69">
        <v>5.76</v>
      </c>
      <c r="E161" s="43">
        <f t="shared" si="7"/>
        <v>0.8519075727643256</v>
      </c>
      <c r="F161" s="71">
        <f t="shared" si="5"/>
        <v>85.190757276432564</v>
      </c>
      <c r="G161" s="84">
        <f t="shared" si="6"/>
        <v>871.50144693790514</v>
      </c>
      <c r="H161" s="43"/>
      <c r="I161" s="8"/>
      <c r="J161" s="8"/>
      <c r="K161" s="8"/>
      <c r="L161" s="8"/>
      <c r="M161" s="8"/>
      <c r="N161" s="8"/>
      <c r="O161" s="8"/>
      <c r="P161" s="8"/>
      <c r="Q161" s="8"/>
      <c r="R161" s="8"/>
      <c r="S161" s="8"/>
      <c r="T161" s="8"/>
      <c r="U161" s="8"/>
      <c r="V161" s="8"/>
      <c r="W161" s="8"/>
      <c r="X161" s="8"/>
      <c r="Y161" s="8"/>
      <c r="Z161" s="8"/>
      <c r="AA161" s="8"/>
      <c r="AB161" s="8"/>
      <c r="AC161" s="8"/>
    </row>
    <row r="162" spans="1:29" ht="14.4">
      <c r="A162" s="58"/>
      <c r="B162" s="69">
        <v>132</v>
      </c>
      <c r="C162" s="43" t="s">
        <v>358</v>
      </c>
      <c r="D162" s="69">
        <v>6.1734151442090397</v>
      </c>
      <c r="E162" s="43">
        <f t="shared" si="7"/>
        <v>0.86285317711900322</v>
      </c>
      <c r="F162" s="71">
        <f t="shared" si="5"/>
        <v>86.285317711900319</v>
      </c>
      <c r="G162" s="84">
        <f t="shared" si="6"/>
        <v>882.69880019274035</v>
      </c>
      <c r="H162" s="43"/>
      <c r="I162" s="8"/>
      <c r="J162" s="8"/>
      <c r="K162" s="8"/>
      <c r="L162" s="8"/>
      <c r="M162" s="8"/>
      <c r="N162" s="8"/>
      <c r="O162" s="8"/>
      <c r="P162" s="8"/>
      <c r="Q162" s="8"/>
      <c r="R162" s="8"/>
      <c r="S162" s="8"/>
      <c r="T162" s="8"/>
      <c r="U162" s="8"/>
      <c r="V162" s="8"/>
      <c r="W162" s="8"/>
      <c r="X162" s="8"/>
      <c r="Y162" s="8"/>
      <c r="Z162" s="8"/>
      <c r="AA162" s="8"/>
      <c r="AB162" s="8"/>
      <c r="AC162" s="8"/>
    </row>
    <row r="163" spans="1:29" ht="14.4">
      <c r="A163" s="58"/>
      <c r="B163" s="69">
        <v>133</v>
      </c>
      <c r="C163" s="43" t="s">
        <v>359</v>
      </c>
      <c r="D163" s="69">
        <v>6.6165025247829199</v>
      </c>
      <c r="E163" s="43">
        <f t="shared" si="7"/>
        <v>0.87380609763522876</v>
      </c>
      <c r="F163" s="71">
        <f t="shared" si="5"/>
        <v>87.38060976352287</v>
      </c>
      <c r="G163" s="84">
        <f t="shared" si="6"/>
        <v>893.90363788083903</v>
      </c>
      <c r="H163" s="43"/>
      <c r="I163" s="8"/>
      <c r="J163" s="8"/>
      <c r="K163" s="8"/>
      <c r="L163" s="8"/>
      <c r="M163" s="8"/>
      <c r="N163" s="8"/>
      <c r="O163" s="8"/>
      <c r="P163" s="8"/>
      <c r="Q163" s="8"/>
      <c r="R163" s="8"/>
      <c r="S163" s="8"/>
      <c r="T163" s="8"/>
      <c r="U163" s="8"/>
      <c r="V163" s="8"/>
      <c r="W163" s="8"/>
      <c r="X163" s="8"/>
      <c r="Y163" s="8"/>
      <c r="Z163" s="8"/>
      <c r="AA163" s="8"/>
      <c r="AB163" s="8"/>
      <c r="AC163" s="8"/>
    </row>
    <row r="164" spans="1:29" ht="14.4">
      <c r="A164" s="58"/>
      <c r="B164" s="69">
        <v>134</v>
      </c>
      <c r="C164" s="43" t="s">
        <v>360</v>
      </c>
      <c r="D164" s="69">
        <v>7.0913918208667104</v>
      </c>
      <c r="E164" s="43">
        <f t="shared" si="7"/>
        <v>0.8847658532004139</v>
      </c>
      <c r="F164" s="71">
        <f t="shared" si="5"/>
        <v>88.476585320041394</v>
      </c>
      <c r="G164" s="84">
        <f t="shared" si="6"/>
        <v>905.11546782402343</v>
      </c>
      <c r="H164" s="43"/>
      <c r="I164" s="8"/>
      <c r="J164" s="8"/>
      <c r="K164" s="8"/>
      <c r="L164" s="8"/>
      <c r="M164" s="8"/>
      <c r="N164" s="8"/>
      <c r="O164" s="8"/>
      <c r="P164" s="8"/>
      <c r="Q164" s="8"/>
      <c r="R164" s="8"/>
      <c r="S164" s="8"/>
      <c r="T164" s="8"/>
      <c r="U164" s="8"/>
      <c r="V164" s="8"/>
      <c r="W164" s="8"/>
      <c r="X164" s="8"/>
      <c r="Y164" s="8"/>
      <c r="Z164" s="8"/>
      <c r="AA164" s="8"/>
      <c r="AB164" s="8"/>
      <c r="AC164" s="8"/>
    </row>
    <row r="165" spans="1:29" ht="14.4">
      <c r="A165" s="58"/>
      <c r="B165" s="69">
        <v>135</v>
      </c>
      <c r="C165" s="43" t="s">
        <v>361</v>
      </c>
      <c r="D165" s="69">
        <v>7.6003655660518703</v>
      </c>
      <c r="E165" s="43">
        <f t="shared" si="7"/>
        <v>0.89573199379218205</v>
      </c>
      <c r="F165" s="71">
        <f t="shared" si="5"/>
        <v>89.57319937921821</v>
      </c>
      <c r="G165" s="84">
        <f t="shared" si="6"/>
        <v>916.33382964940222</v>
      </c>
      <c r="H165" s="43"/>
      <c r="I165" s="8"/>
      <c r="J165" s="8"/>
      <c r="K165" s="8"/>
      <c r="L165" s="8"/>
      <c r="M165" s="8"/>
      <c r="N165" s="8"/>
      <c r="O165" s="8"/>
      <c r="P165" s="8"/>
      <c r="Q165" s="8"/>
      <c r="R165" s="8"/>
      <c r="S165" s="8"/>
      <c r="T165" s="8"/>
      <c r="U165" s="8"/>
      <c r="V165" s="8"/>
      <c r="W165" s="8"/>
      <c r="X165" s="8"/>
      <c r="Y165" s="8"/>
      <c r="Z165" s="8"/>
      <c r="AA165" s="8"/>
      <c r="AB165" s="8"/>
      <c r="AC165" s="8"/>
    </row>
    <row r="166" spans="1:29" ht="14.4">
      <c r="A166" s="58"/>
      <c r="B166" s="69">
        <v>136</v>
      </c>
      <c r="C166" s="43" t="s">
        <v>362</v>
      </c>
      <c r="D166" s="69">
        <v>8.1458701192690199</v>
      </c>
      <c r="E166" s="43">
        <f t="shared" si="7"/>
        <v>0.90670409853974643</v>
      </c>
      <c r="F166" s="71">
        <f t="shared" si="5"/>
        <v>90.670409853974647</v>
      </c>
      <c r="G166" s="84">
        <f t="shared" si="6"/>
        <v>927.55829280616058</v>
      </c>
      <c r="H166" s="43"/>
      <c r="I166" s="8"/>
      <c r="J166" s="8"/>
      <c r="K166" s="8"/>
      <c r="L166" s="8"/>
      <c r="M166" s="8"/>
      <c r="N166" s="8"/>
      <c r="O166" s="8"/>
      <c r="P166" s="8"/>
      <c r="Q166" s="8"/>
      <c r="R166" s="8"/>
      <c r="S166" s="8"/>
      <c r="T166" s="8"/>
      <c r="U166" s="8"/>
      <c r="V166" s="8"/>
      <c r="W166" s="8"/>
      <c r="X166" s="8"/>
      <c r="Y166" s="8"/>
      <c r="Z166" s="8"/>
      <c r="AA166" s="8"/>
      <c r="AB166" s="8"/>
      <c r="AC166" s="8"/>
    </row>
    <row r="167" spans="1:29" ht="14.4">
      <c r="A167" s="58"/>
      <c r="B167" s="69">
        <v>137</v>
      </c>
      <c r="C167" s="43" t="s">
        <v>363</v>
      </c>
      <c r="D167" s="69">
        <v>8.7305274230998897</v>
      </c>
      <c r="E167" s="43">
        <f t="shared" si="7"/>
        <v>0.91768177389704664</v>
      </c>
      <c r="F167" s="71">
        <f t="shared" si="5"/>
        <v>91.768177389704661</v>
      </c>
      <c r="G167" s="84">
        <f t="shared" si="6"/>
        <v>938.78845469667874</v>
      </c>
      <c r="H167" s="43"/>
      <c r="I167" s="8"/>
      <c r="J167" s="8"/>
      <c r="K167" s="8"/>
      <c r="L167" s="8"/>
      <c r="M167" s="8"/>
      <c r="N167" s="8"/>
      <c r="O167" s="8"/>
      <c r="P167" s="8"/>
      <c r="Q167" s="8"/>
      <c r="R167" s="8"/>
      <c r="S167" s="8"/>
      <c r="T167" s="8"/>
      <c r="U167" s="8"/>
      <c r="V167" s="8"/>
      <c r="W167" s="8"/>
      <c r="X167" s="8"/>
      <c r="Y167" s="8"/>
      <c r="Z167" s="8"/>
      <c r="AA167" s="8"/>
      <c r="AB167" s="8"/>
      <c r="AC167" s="8"/>
    </row>
    <row r="168" spans="1:29" ht="14.4">
      <c r="A168" s="58"/>
      <c r="B168" s="69">
        <v>138</v>
      </c>
      <c r="C168" s="43" t="s">
        <v>364</v>
      </c>
      <c r="D168" s="69">
        <v>9.3571476060238297</v>
      </c>
      <c r="E168" s="43">
        <f t="shared" si="7"/>
        <v>0.92866465192240544</v>
      </c>
      <c r="F168" s="71">
        <f t="shared" si="5"/>
        <v>92.86646519224054</v>
      </c>
      <c r="G168" s="84">
        <f t="shared" si="6"/>
        <v>950.02393891662075</v>
      </c>
      <c r="H168" s="43"/>
      <c r="I168" s="8"/>
      <c r="J168" s="8"/>
      <c r="K168" s="8"/>
      <c r="L168" s="8"/>
      <c r="M168" s="8"/>
      <c r="N168" s="8"/>
      <c r="O168" s="8"/>
      <c r="P168" s="8"/>
      <c r="Q168" s="8"/>
      <c r="R168" s="8"/>
      <c r="S168" s="8"/>
      <c r="T168" s="8"/>
      <c r="U168" s="8"/>
      <c r="V168" s="8"/>
      <c r="W168" s="8"/>
      <c r="X168" s="8"/>
      <c r="Y168" s="8"/>
      <c r="Z168" s="8"/>
      <c r="AA168" s="8"/>
      <c r="AB168" s="8"/>
      <c r="AC168" s="8"/>
    </row>
    <row r="169" spans="1:29" ht="14.4">
      <c r="A169" s="58"/>
      <c r="B169" s="69">
        <v>139</v>
      </c>
      <c r="C169" s="43" t="s">
        <v>365</v>
      </c>
      <c r="D169" s="69">
        <v>10.0287424891713</v>
      </c>
      <c r="E169" s="43">
        <f t="shared" si="7"/>
        <v>0.93965238865954548</v>
      </c>
      <c r="F169" s="71">
        <f t="shared" si="5"/>
        <v>93.965238865954547</v>
      </c>
      <c r="G169" s="84">
        <f t="shared" si="6"/>
        <v>961.26439359871506</v>
      </c>
      <c r="H169" s="43"/>
      <c r="I169" s="8"/>
      <c r="J169" s="8"/>
      <c r="K169" s="8"/>
      <c r="L169" s="8"/>
      <c r="M169" s="8"/>
      <c r="N169" s="8"/>
      <c r="O169" s="8"/>
      <c r="P169" s="8"/>
      <c r="Q169" s="8"/>
      <c r="R169" s="8"/>
      <c r="S169" s="8"/>
      <c r="T169" s="8"/>
      <c r="U169" s="8"/>
      <c r="V169" s="8"/>
      <c r="W169" s="8"/>
      <c r="X169" s="8"/>
      <c r="Y169" s="8"/>
      <c r="Z169" s="8"/>
      <c r="AA169" s="8"/>
      <c r="AB169" s="8"/>
      <c r="AC169" s="8"/>
    </row>
    <row r="170" spans="1:29" ht="14.4">
      <c r="A170" s="58"/>
      <c r="B170" s="69">
        <v>140</v>
      </c>
      <c r="C170" s="43" t="s">
        <v>366</v>
      </c>
      <c r="D170" s="69">
        <v>10.748540062504</v>
      </c>
      <c r="E170" s="43">
        <f t="shared" si="7"/>
        <v>0.95064466261491298</v>
      </c>
      <c r="F170" s="71">
        <f t="shared" si="5"/>
        <v>95.064466261491305</v>
      </c>
      <c r="G170" s="84">
        <f t="shared" si="6"/>
        <v>972.50948985505602</v>
      </c>
      <c r="H170" s="43"/>
      <c r="I170" s="8"/>
      <c r="J170" s="8"/>
      <c r="K170" s="8"/>
      <c r="L170" s="8"/>
      <c r="M170" s="8"/>
      <c r="N170" s="8"/>
      <c r="O170" s="8"/>
      <c r="P170" s="8"/>
      <c r="Q170" s="8"/>
      <c r="R170" s="8"/>
      <c r="S170" s="8"/>
      <c r="T170" s="8"/>
      <c r="U170" s="8"/>
      <c r="V170" s="8"/>
      <c r="W170" s="8"/>
      <c r="X170" s="8"/>
      <c r="Y170" s="8"/>
      <c r="Z170" s="8"/>
      <c r="AA170" s="8"/>
      <c r="AB170" s="8"/>
      <c r="AC170" s="8"/>
    </row>
    <row r="171" spans="1:29" ht="14.4">
      <c r="A171" s="58"/>
      <c r="B171" s="69">
        <v>141</v>
      </c>
      <c r="C171" s="43" t="s">
        <v>367</v>
      </c>
      <c r="D171" s="69">
        <v>11.52</v>
      </c>
      <c r="E171" s="43">
        <f t="shared" si="7"/>
        <v>0.96164117332636567</v>
      </c>
      <c r="F171" s="71">
        <f t="shared" si="5"/>
        <v>96.164117332636565</v>
      </c>
      <c r="G171" s="84">
        <f t="shared" si="6"/>
        <v>983.75892031287208</v>
      </c>
      <c r="H171" s="43"/>
      <c r="I171" s="8"/>
      <c r="J171" s="8"/>
      <c r="K171" s="8"/>
      <c r="L171" s="8"/>
      <c r="M171" s="8"/>
      <c r="N171" s="8"/>
      <c r="O171" s="8"/>
      <c r="P171" s="8"/>
      <c r="Q171" s="8"/>
      <c r="R171" s="8"/>
      <c r="S171" s="8"/>
      <c r="T171" s="8"/>
      <c r="U171" s="8"/>
      <c r="V171" s="8"/>
      <c r="W171" s="8"/>
      <c r="X171" s="8"/>
      <c r="Y171" s="8"/>
      <c r="Z171" s="8"/>
      <c r="AA171" s="8"/>
      <c r="AB171" s="8"/>
      <c r="AC171" s="8"/>
    </row>
    <row r="172" spans="1:29" ht="14.4">
      <c r="A172" s="58"/>
      <c r="B172" s="69">
        <v>142</v>
      </c>
      <c r="C172" s="43" t="s">
        <v>368</v>
      </c>
      <c r="D172" s="69">
        <v>12.346830288417999</v>
      </c>
      <c r="E172" s="43">
        <f t="shared" si="7"/>
        <v>0.97264164001845443</v>
      </c>
      <c r="F172" s="71">
        <f t="shared" si="5"/>
        <v>97.264164001845444</v>
      </c>
      <c r="G172" s="84">
        <f t="shared" si="6"/>
        <v>995.01239773887892</v>
      </c>
      <c r="H172" s="43"/>
      <c r="I172" s="8"/>
      <c r="J172" s="8"/>
      <c r="K172" s="8"/>
      <c r="L172" s="8"/>
      <c r="M172" s="8"/>
      <c r="N172" s="8"/>
      <c r="O172" s="8"/>
      <c r="P172" s="8"/>
      <c r="Q172" s="8"/>
      <c r="R172" s="8"/>
      <c r="S172" s="8"/>
      <c r="T172" s="8"/>
      <c r="U172" s="8"/>
      <c r="V172" s="8"/>
      <c r="W172" s="8"/>
      <c r="X172" s="8"/>
      <c r="Y172" s="8"/>
      <c r="Z172" s="8"/>
      <c r="AA172" s="8"/>
      <c r="AB172" s="8"/>
      <c r="AC172" s="8"/>
    </row>
    <row r="173" spans="1:29" ht="14.4">
      <c r="A173" s="58"/>
      <c r="B173" s="69">
        <v>143</v>
      </c>
      <c r="C173" s="43" t="s">
        <v>369</v>
      </c>
      <c r="D173" s="69">
        <v>13.233005049565801</v>
      </c>
      <c r="E173" s="43">
        <f t="shared" si="7"/>
        <v>0.98364580033966054</v>
      </c>
      <c r="F173" s="71">
        <f t="shared" si="5"/>
        <v>98.36458003396605</v>
      </c>
      <c r="G173" s="84">
        <f t="shared" si="6"/>
        <v>1006.2696537474727</v>
      </c>
      <c r="H173" s="43"/>
      <c r="I173" s="8"/>
      <c r="J173" s="8"/>
      <c r="K173" s="8"/>
      <c r="L173" s="8"/>
      <c r="M173" s="8"/>
      <c r="N173" s="8"/>
      <c r="O173" s="8"/>
      <c r="P173" s="8"/>
      <c r="Q173" s="8"/>
      <c r="R173" s="8"/>
      <c r="S173" s="8"/>
      <c r="T173" s="8"/>
      <c r="U173" s="8"/>
      <c r="V173" s="8"/>
      <c r="W173" s="8"/>
      <c r="X173" s="8"/>
      <c r="Y173" s="8"/>
      <c r="Z173" s="8"/>
      <c r="AA173" s="8"/>
      <c r="AB173" s="8"/>
      <c r="AC173" s="8"/>
    </row>
    <row r="174" spans="1:29" ht="14.4">
      <c r="A174" s="58"/>
      <c r="B174" s="69">
        <v>144</v>
      </c>
      <c r="C174" s="43" t="s">
        <v>370</v>
      </c>
      <c r="D174" s="69">
        <v>14.182783641733399</v>
      </c>
      <c r="E174" s="43">
        <f t="shared" si="7"/>
        <v>0.99465340917710143</v>
      </c>
      <c r="F174" s="71">
        <f t="shared" si="5"/>
        <v>99.465340917710137</v>
      </c>
      <c r="G174" s="84">
        <f t="shared" si="6"/>
        <v>1017.5304375881748</v>
      </c>
      <c r="H174" s="43" t="s">
        <v>636</v>
      </c>
      <c r="I174" s="8"/>
      <c r="J174" s="8"/>
      <c r="K174" s="8"/>
      <c r="L174" s="8"/>
      <c r="M174" s="8"/>
      <c r="N174" s="8"/>
      <c r="O174" s="8"/>
      <c r="P174" s="8"/>
      <c r="Q174" s="8"/>
      <c r="R174" s="8"/>
      <c r="S174" s="8"/>
      <c r="T174" s="8"/>
      <c r="U174" s="8"/>
      <c r="V174" s="8"/>
      <c r="W174" s="8"/>
      <c r="X174" s="8"/>
      <c r="Y174" s="8"/>
      <c r="Z174" s="8"/>
      <c r="AA174" s="8"/>
      <c r="AB174" s="8"/>
      <c r="AC174" s="8"/>
    </row>
    <row r="175" spans="1:29" ht="14.4">
      <c r="A175" s="58"/>
      <c r="B175" s="69">
        <v>145</v>
      </c>
      <c r="C175" s="43" t="s">
        <v>371</v>
      </c>
      <c r="D175" s="69">
        <v>15.2007311321037</v>
      </c>
      <c r="E175" s="43">
        <f t="shared" si="7"/>
        <v>1.00566423754445</v>
      </c>
      <c r="F175" s="71">
        <f t="shared" si="5"/>
        <v>100.566423754445</v>
      </c>
      <c r="G175" s="84">
        <f t="shared" si="6"/>
        <v>1028.7945150079724</v>
      </c>
      <c r="H175" s="43"/>
      <c r="I175" s="8"/>
      <c r="J175" s="8"/>
      <c r="K175" s="8"/>
      <c r="L175" s="8"/>
      <c r="M175" s="8"/>
      <c r="N175" s="8"/>
      <c r="O175" s="8"/>
      <c r="P175" s="8"/>
      <c r="Q175" s="8"/>
      <c r="R175" s="8"/>
      <c r="S175" s="8"/>
      <c r="T175" s="8"/>
      <c r="U175" s="8"/>
      <c r="V175" s="8"/>
      <c r="W175" s="8"/>
      <c r="X175" s="8"/>
      <c r="Y175" s="8"/>
      <c r="Z175" s="8"/>
      <c r="AA175" s="8"/>
      <c r="AB175" s="8"/>
      <c r="AC175" s="8"/>
    </row>
    <row r="176" spans="1:29" ht="14.4">
      <c r="A176" s="58"/>
      <c r="B176" s="69">
        <v>146</v>
      </c>
      <c r="C176" s="43" t="s">
        <v>372</v>
      </c>
      <c r="D176" s="69">
        <v>16.291740238538001</v>
      </c>
      <c r="E176" s="43">
        <f t="shared" si="7"/>
        <v>1.0166780715389121</v>
      </c>
      <c r="F176" s="71">
        <f t="shared" si="5"/>
        <v>101.6678071538912</v>
      </c>
      <c r="G176" s="84">
        <f t="shared" si="6"/>
        <v>1040.061667184307</v>
      </c>
      <c r="H176" s="43"/>
      <c r="I176" s="8"/>
      <c r="J176" s="8"/>
      <c r="K176" s="8"/>
      <c r="L176" s="8"/>
      <c r="M176" s="8"/>
      <c r="N176" s="8"/>
      <c r="O176" s="8"/>
      <c r="P176" s="8"/>
      <c r="Q176" s="8"/>
      <c r="R176" s="8"/>
      <c r="S176" s="8"/>
      <c r="T176" s="8"/>
      <c r="U176" s="8"/>
      <c r="V176" s="8"/>
      <c r="W176" s="8"/>
      <c r="X176" s="8"/>
      <c r="Y176" s="8"/>
      <c r="Z176" s="8"/>
      <c r="AA176" s="8"/>
      <c r="AB176" s="8"/>
      <c r="AC176" s="8"/>
    </row>
    <row r="177" spans="1:29" ht="14.4">
      <c r="A177" s="58"/>
      <c r="B177" s="69">
        <v>147</v>
      </c>
      <c r="C177" s="43" t="s">
        <v>373</v>
      </c>
      <c r="D177" s="69">
        <v>17.461054846199701</v>
      </c>
      <c r="E177" s="43">
        <f t="shared" si="7"/>
        <v>1.0276947113633403</v>
      </c>
      <c r="F177" s="71">
        <f t="shared" si="5"/>
        <v>102.76947113633403</v>
      </c>
      <c r="G177" s="84">
        <f t="shared" si="6"/>
        <v>1051.3316897246971</v>
      </c>
      <c r="H177" s="43"/>
      <c r="I177" s="8"/>
      <c r="J177" s="8"/>
      <c r="K177" s="8"/>
      <c r="L177" s="8"/>
      <c r="M177" s="8"/>
      <c r="N177" s="8"/>
      <c r="O177" s="8"/>
      <c r="P177" s="8"/>
      <c r="Q177" s="8"/>
      <c r="R177" s="8"/>
      <c r="S177" s="8"/>
      <c r="T177" s="8"/>
      <c r="U177" s="8"/>
      <c r="V177" s="8"/>
      <c r="W177" s="8"/>
      <c r="X177" s="8"/>
      <c r="Y177" s="8"/>
      <c r="Z177" s="8"/>
      <c r="AA177" s="8"/>
      <c r="AB177" s="8"/>
      <c r="AC177" s="8"/>
    </row>
    <row r="178" spans="1:29" ht="14.4">
      <c r="A178" s="58"/>
      <c r="B178" s="69">
        <v>148</v>
      </c>
      <c r="C178" s="43" t="s">
        <v>374</v>
      </c>
      <c r="D178" s="69">
        <v>18.714295212047599</v>
      </c>
      <c r="E178" s="43">
        <f t="shared" si="7"/>
        <v>1.0387139704097161</v>
      </c>
      <c r="F178" s="71">
        <f t="shared" si="5"/>
        <v>103.87139704097162</v>
      </c>
      <c r="G178" s="84">
        <f t="shared" si="6"/>
        <v>1062.6043917291397</v>
      </c>
      <c r="H178" s="43"/>
      <c r="I178" s="8"/>
      <c r="J178" s="8"/>
      <c r="K178" s="8"/>
      <c r="L178" s="8"/>
      <c r="M178" s="8"/>
      <c r="N178" s="8"/>
      <c r="O178" s="8"/>
      <c r="P178" s="8"/>
      <c r="Q178" s="8"/>
      <c r="R178" s="8"/>
      <c r="S178" s="8"/>
      <c r="T178" s="8"/>
      <c r="U178" s="8"/>
      <c r="V178" s="8"/>
      <c r="W178" s="8"/>
      <c r="X178" s="8"/>
      <c r="Y178" s="8"/>
      <c r="Z178" s="8"/>
      <c r="AA178" s="8"/>
      <c r="AB178" s="8"/>
      <c r="AC178" s="8"/>
    </row>
    <row r="179" spans="1:29" ht="14.4">
      <c r="A179" s="58"/>
      <c r="B179" s="69">
        <v>149</v>
      </c>
      <c r="C179" s="43" t="s">
        <v>375</v>
      </c>
      <c r="D179" s="69">
        <v>20.0574849783426</v>
      </c>
      <c r="E179" s="43">
        <f t="shared" si="7"/>
        <v>1.0497356744004109</v>
      </c>
      <c r="F179" s="71">
        <f t="shared" si="5"/>
        <v>104.97356744004109</v>
      </c>
      <c r="G179" s="84">
        <f t="shared" si="6"/>
        <v>1073.8795949116204</v>
      </c>
      <c r="H179" s="43"/>
      <c r="I179" s="8"/>
      <c r="J179" s="8"/>
      <c r="K179" s="8"/>
      <c r="L179" s="8"/>
      <c r="M179" s="8"/>
      <c r="N179" s="8"/>
      <c r="O179" s="8"/>
      <c r="P179" s="8"/>
      <c r="Q179" s="8"/>
      <c r="R179" s="8"/>
      <c r="S179" s="8"/>
      <c r="T179" s="8"/>
      <c r="U179" s="8"/>
      <c r="V179" s="8"/>
      <c r="W179" s="8"/>
      <c r="X179" s="8"/>
      <c r="Y179" s="8"/>
      <c r="Z179" s="8"/>
      <c r="AA179" s="8"/>
      <c r="AB179" s="8"/>
      <c r="AC179" s="8"/>
    </row>
    <row r="180" spans="1:29" ht="14.4">
      <c r="A180" s="58"/>
      <c r="B180" s="69">
        <v>150</v>
      </c>
      <c r="C180" s="43" t="s">
        <v>376</v>
      </c>
      <c r="D180" s="69">
        <v>21.497080125008001</v>
      </c>
      <c r="E180" s="43">
        <f t="shared" si="7"/>
        <v>1.0607596605838225</v>
      </c>
      <c r="F180" s="71">
        <f t="shared" si="5"/>
        <v>106.07596605838225</v>
      </c>
      <c r="G180" s="84">
        <f t="shared" si="6"/>
        <v>1085.1571327772504</v>
      </c>
      <c r="H180" s="43"/>
      <c r="I180" s="8"/>
      <c r="J180" s="8"/>
      <c r="K180" s="8"/>
      <c r="L180" s="8"/>
      <c r="M180" s="8"/>
      <c r="N180" s="8"/>
      <c r="O180" s="8"/>
      <c r="P180" s="8"/>
      <c r="Q180" s="8"/>
      <c r="R180" s="8"/>
      <c r="S180" s="8"/>
      <c r="T180" s="8"/>
      <c r="U180" s="8"/>
      <c r="V180" s="8"/>
      <c r="W180" s="8"/>
      <c r="X180" s="8"/>
      <c r="Y180" s="8"/>
      <c r="Z180" s="8"/>
      <c r="AA180" s="8"/>
      <c r="AB180" s="8"/>
      <c r="AC180" s="8"/>
    </row>
    <row r="181" spans="1:29" ht="14.4">
      <c r="A181" s="58"/>
      <c r="B181" s="69">
        <v>151</v>
      </c>
      <c r="C181" s="43" t="s">
        <v>377</v>
      </c>
      <c r="D181" s="69">
        <v>23.04</v>
      </c>
      <c r="E181" s="43">
        <f t="shared" si="7"/>
        <v>1.0717857769811352</v>
      </c>
      <c r="F181" s="71">
        <f t="shared" si="5"/>
        <v>107.17857769811351</v>
      </c>
      <c r="G181" s="84">
        <f t="shared" si="6"/>
        <v>1096.4368498517013</v>
      </c>
      <c r="H181" s="43"/>
      <c r="I181" s="8"/>
      <c r="J181" s="8"/>
      <c r="K181" s="8"/>
      <c r="L181" s="8"/>
      <c r="M181" s="8"/>
      <c r="N181" s="8"/>
      <c r="O181" s="8"/>
      <c r="P181" s="8"/>
      <c r="Q181" s="8"/>
      <c r="R181" s="8"/>
      <c r="S181" s="8"/>
      <c r="T181" s="8"/>
      <c r="U181" s="8"/>
      <c r="V181" s="8"/>
      <c r="W181" s="8"/>
      <c r="X181" s="8"/>
      <c r="Y181" s="8"/>
      <c r="Z181" s="8"/>
      <c r="AA181" s="8"/>
      <c r="AB181" s="8"/>
      <c r="AC181" s="8"/>
    </row>
    <row r="182" spans="1:29" ht="14.4">
      <c r="A182" s="58"/>
      <c r="B182" s="69">
        <v>152</v>
      </c>
      <c r="C182" s="43" t="s">
        <v>378</v>
      </c>
      <c r="D182" s="69">
        <v>24.693660576836098</v>
      </c>
      <c r="E182" s="43">
        <f t="shared" si="7"/>
        <v>1.0828138816811355</v>
      </c>
      <c r="F182" s="71">
        <f t="shared" si="5"/>
        <v>108.28138816811355</v>
      </c>
      <c r="G182" s="84">
        <f t="shared" si="6"/>
        <v>1107.7186009598015</v>
      </c>
      <c r="H182" s="43"/>
      <c r="I182" s="8"/>
      <c r="J182" s="8"/>
      <c r="K182" s="8"/>
      <c r="L182" s="8"/>
      <c r="M182" s="8"/>
      <c r="N182" s="8"/>
      <c r="O182" s="8"/>
      <c r="P182" s="8"/>
      <c r="Q182" s="8"/>
      <c r="R182" s="8"/>
      <c r="S182" s="8"/>
      <c r="T182" s="8"/>
      <c r="U182" s="8"/>
      <c r="V182" s="8"/>
      <c r="W182" s="8"/>
      <c r="X182" s="8"/>
      <c r="Y182" s="8"/>
      <c r="Z182" s="8"/>
      <c r="AA182" s="8"/>
      <c r="AB182" s="8"/>
      <c r="AC182" s="8"/>
    </row>
    <row r="183" spans="1:29" ht="14.4">
      <c r="A183" s="58"/>
      <c r="B183" s="69">
        <v>153</v>
      </c>
      <c r="C183" s="43" t="s">
        <v>379</v>
      </c>
      <c r="D183" s="69">
        <v>26.466010099131601</v>
      </c>
      <c r="E183" s="43">
        <f t="shared" si="7"/>
        <v>1.0938438421801728</v>
      </c>
      <c r="F183" s="71">
        <f t="shared" si="5"/>
        <v>109.38438421801729</v>
      </c>
      <c r="G183" s="84">
        <f t="shared" si="6"/>
        <v>1119.0022505503168</v>
      </c>
      <c r="H183" s="43"/>
      <c r="I183" s="8"/>
      <c r="J183" s="8"/>
      <c r="K183" s="8"/>
      <c r="L183" s="8"/>
      <c r="M183" s="8"/>
      <c r="N183" s="8"/>
      <c r="O183" s="8"/>
      <c r="P183" s="8"/>
      <c r="Q183" s="8"/>
      <c r="R183" s="8"/>
      <c r="S183" s="8"/>
      <c r="T183" s="8"/>
      <c r="U183" s="8"/>
      <c r="V183" s="8"/>
      <c r="W183" s="8"/>
      <c r="X183" s="8"/>
      <c r="Y183" s="8"/>
      <c r="Z183" s="8"/>
      <c r="AA183" s="8"/>
      <c r="AB183" s="8"/>
      <c r="AC183" s="8"/>
    </row>
    <row r="184" spans="1:29" ht="14.4">
      <c r="A184" s="58"/>
      <c r="B184" s="69">
        <v>154</v>
      </c>
      <c r="C184" s="43" t="s">
        <v>380</v>
      </c>
      <c r="D184" s="69">
        <v>28.365567283466799</v>
      </c>
      <c r="E184" s="43">
        <f t="shared" si="7"/>
        <v>1.104875534764495</v>
      </c>
      <c r="F184" s="71">
        <f t="shared" si="5"/>
        <v>110.48755347644949</v>
      </c>
      <c r="G184" s="84">
        <f t="shared" si="6"/>
        <v>1130.2876720640784</v>
      </c>
      <c r="H184" s="43"/>
      <c r="I184" s="8"/>
      <c r="J184" s="8"/>
      <c r="K184" s="8"/>
      <c r="L184" s="8"/>
      <c r="M184" s="8"/>
      <c r="N184" s="8"/>
      <c r="O184" s="8"/>
      <c r="P184" s="8"/>
      <c r="Q184" s="8"/>
      <c r="R184" s="8"/>
      <c r="S184" s="8"/>
      <c r="T184" s="8"/>
      <c r="U184" s="8"/>
      <c r="V184" s="8"/>
      <c r="W184" s="8"/>
      <c r="X184" s="8"/>
      <c r="Y184" s="8"/>
      <c r="Z184" s="8"/>
      <c r="AA184" s="8"/>
      <c r="AB184" s="8"/>
      <c r="AC184" s="8"/>
    </row>
    <row r="185" spans="1:29" ht="14.4">
      <c r="A185" s="58"/>
      <c r="B185" s="69">
        <v>155</v>
      </c>
      <c r="C185" s="43" t="s">
        <v>381</v>
      </c>
      <c r="D185" s="69">
        <v>30.401462264207399</v>
      </c>
      <c r="E185" s="43">
        <f t="shared" si="7"/>
        <v>1.1159088439323686</v>
      </c>
      <c r="F185" s="71">
        <f t="shared" si="5"/>
        <v>111.59088439323685</v>
      </c>
      <c r="G185" s="84">
        <f t="shared" si="6"/>
        <v>1141.574747342813</v>
      </c>
      <c r="H185" s="43"/>
      <c r="I185" s="8"/>
      <c r="J185" s="8"/>
      <c r="K185" s="8"/>
      <c r="L185" s="8"/>
      <c r="M185" s="8"/>
      <c r="N185" s="8"/>
      <c r="O185" s="8"/>
      <c r="P185" s="8"/>
      <c r="Q185" s="8"/>
      <c r="R185" s="8"/>
      <c r="S185" s="8"/>
      <c r="T185" s="8"/>
      <c r="U185" s="8"/>
      <c r="V185" s="8"/>
      <c r="W185" s="8"/>
      <c r="X185" s="8"/>
      <c r="Y185" s="8"/>
      <c r="Z185" s="8"/>
      <c r="AA185" s="8"/>
      <c r="AB185" s="8"/>
      <c r="AC185" s="8"/>
    </row>
    <row r="186" spans="1:29" ht="14.4">
      <c r="A186" s="58"/>
      <c r="B186" s="69">
        <v>156</v>
      </c>
      <c r="C186" s="43" t="s">
        <v>382</v>
      </c>
      <c r="D186" s="69">
        <v>32.583480477076101</v>
      </c>
      <c r="E186" s="43">
        <f t="shared" si="7"/>
        <v>1.1269436618535171</v>
      </c>
      <c r="F186" s="71">
        <f t="shared" si="5"/>
        <v>112.69436618535171</v>
      </c>
      <c r="G186" s="84">
        <f t="shared" si="6"/>
        <v>1152.8633660761479</v>
      </c>
      <c r="H186" s="43"/>
      <c r="I186" s="8"/>
      <c r="J186" s="8"/>
      <c r="K186" s="8"/>
      <c r="L186" s="8"/>
      <c r="M186" s="8"/>
      <c r="N186" s="8"/>
      <c r="O186" s="8"/>
      <c r="P186" s="8"/>
      <c r="Q186" s="8"/>
      <c r="R186" s="8"/>
      <c r="S186" s="8"/>
      <c r="T186" s="8"/>
      <c r="U186" s="8"/>
      <c r="V186" s="8"/>
      <c r="W186" s="8"/>
      <c r="X186" s="8"/>
      <c r="Y186" s="8"/>
      <c r="Z186" s="8"/>
      <c r="AA186" s="8"/>
      <c r="AB186" s="8"/>
      <c r="AC186" s="8"/>
    </row>
    <row r="187" spans="1:29" ht="14.4">
      <c r="A187" s="58"/>
      <c r="B187" s="69">
        <v>157</v>
      </c>
      <c r="C187" s="43" t="s">
        <v>383</v>
      </c>
      <c r="D187" s="69">
        <v>34.922109692399502</v>
      </c>
      <c r="E187" s="43">
        <f t="shared" si="7"/>
        <v>1.1379798878635488</v>
      </c>
      <c r="F187" s="71">
        <f t="shared" si="5"/>
        <v>113.79798878635488</v>
      </c>
      <c r="G187" s="84">
        <f t="shared" si="6"/>
        <v>1164.1534252844103</v>
      </c>
      <c r="H187" s="43"/>
      <c r="I187" s="8"/>
      <c r="J187" s="8"/>
      <c r="K187" s="8"/>
      <c r="L187" s="8"/>
      <c r="M187" s="8"/>
      <c r="N187" s="8"/>
      <c r="O187" s="8"/>
      <c r="P187" s="8"/>
      <c r="Q187" s="8"/>
      <c r="R187" s="8"/>
      <c r="S187" s="8"/>
      <c r="T187" s="8"/>
      <c r="U187" s="8"/>
      <c r="V187" s="8"/>
      <c r="W187" s="8"/>
      <c r="X187" s="8"/>
      <c r="Y187" s="8"/>
      <c r="Z187" s="8"/>
      <c r="AA187" s="8"/>
      <c r="AB187" s="8"/>
      <c r="AC187" s="8"/>
    </row>
    <row r="188" spans="1:29" ht="14.4">
      <c r="A188" s="58"/>
      <c r="B188" s="69">
        <v>158</v>
      </c>
      <c r="C188" s="43" t="s">
        <v>384</v>
      </c>
      <c r="D188" s="69">
        <v>37.428590424095297</v>
      </c>
      <c r="E188" s="43">
        <f t="shared" si="7"/>
        <v>1.149017427991196</v>
      </c>
      <c r="F188" s="71">
        <f t="shared" si="5"/>
        <v>114.9017427991196</v>
      </c>
      <c r="G188" s="84">
        <f t="shared" si="6"/>
        <v>1175.4448288349936</v>
      </c>
      <c r="H188" s="43"/>
      <c r="I188" s="8"/>
      <c r="J188" s="8"/>
      <c r="K188" s="8"/>
      <c r="L188" s="8"/>
      <c r="M188" s="8"/>
      <c r="N188" s="8"/>
      <c r="O188" s="8"/>
      <c r="P188" s="8"/>
      <c r="Q188" s="8"/>
      <c r="R188" s="8"/>
      <c r="S188" s="8"/>
      <c r="T188" s="8"/>
      <c r="U188" s="8"/>
      <c r="V188" s="8"/>
      <c r="W188" s="8"/>
      <c r="X188" s="8"/>
      <c r="Y188" s="8"/>
      <c r="Z188" s="8"/>
      <c r="AA188" s="8"/>
      <c r="AB188" s="8"/>
      <c r="AC188" s="8"/>
    </row>
    <row r="189" spans="1:29" ht="14.4">
      <c r="A189" s="58"/>
      <c r="B189" s="69">
        <v>159</v>
      </c>
      <c r="C189" s="43" t="s">
        <v>385</v>
      </c>
      <c r="D189" s="69">
        <v>40.1149699566853</v>
      </c>
      <c r="E189" s="43">
        <f t="shared" si="7"/>
        <v>1.1600561945162944</v>
      </c>
      <c r="F189" s="71">
        <f t="shared" si="5"/>
        <v>116.00561945162944</v>
      </c>
      <c r="G189" s="84">
        <f t="shared" si="6"/>
        <v>1186.7374869901691</v>
      </c>
      <c r="H189" s="43"/>
      <c r="I189" s="8"/>
      <c r="J189" s="8"/>
      <c r="K189" s="8"/>
      <c r="L189" s="8"/>
      <c r="M189" s="8"/>
      <c r="N189" s="8"/>
      <c r="O189" s="8"/>
      <c r="P189" s="8"/>
      <c r="Q189" s="8"/>
      <c r="R189" s="8"/>
      <c r="S189" s="8"/>
      <c r="T189" s="8"/>
      <c r="U189" s="8"/>
      <c r="V189" s="8"/>
      <c r="W189" s="8"/>
      <c r="X189" s="8"/>
      <c r="Y189" s="8"/>
      <c r="Z189" s="8"/>
      <c r="AA189" s="8"/>
      <c r="AB189" s="8"/>
      <c r="AC189" s="8"/>
    </row>
    <row r="190" spans="1:29" ht="14.4">
      <c r="A190" s="58"/>
      <c r="B190" s="69">
        <v>160</v>
      </c>
      <c r="C190" s="43" t="s">
        <v>386</v>
      </c>
      <c r="D190" s="69">
        <v>42.994160250016002</v>
      </c>
      <c r="E190" s="43">
        <f t="shared" si="7"/>
        <v>1.1710961055565687</v>
      </c>
      <c r="F190" s="71">
        <f t="shared" si="5"/>
        <v>117.10961055565687</v>
      </c>
      <c r="G190" s="84">
        <f t="shared" si="6"/>
        <v>1198.0313159843697</v>
      </c>
      <c r="H190" s="43"/>
      <c r="I190" s="8"/>
      <c r="J190" s="8"/>
      <c r="K190" s="8"/>
      <c r="L190" s="8"/>
      <c r="M190" s="8"/>
      <c r="N190" s="8"/>
      <c r="O190" s="8"/>
      <c r="P190" s="8"/>
      <c r="Q190" s="8"/>
      <c r="R190" s="8"/>
      <c r="S190" s="8"/>
      <c r="T190" s="8"/>
      <c r="U190" s="8"/>
      <c r="V190" s="8"/>
      <c r="W190" s="8"/>
      <c r="X190" s="8"/>
      <c r="Y190" s="8"/>
      <c r="Z190" s="8"/>
      <c r="AA190" s="8"/>
      <c r="AB190" s="8"/>
      <c r="AC190" s="8"/>
    </row>
    <row r="191" spans="1:29" ht="14.4">
      <c r="A191" s="58"/>
      <c r="B191" s="69">
        <v>161</v>
      </c>
      <c r="C191" s="43" t="s">
        <v>387</v>
      </c>
      <c r="D191" s="69">
        <v>46.08</v>
      </c>
      <c r="E191" s="43">
        <f t="shared" si="7"/>
        <v>1.1821370846813897</v>
      </c>
      <c r="F191" s="71">
        <f t="shared" si="5"/>
        <v>118.21370846813896</v>
      </c>
      <c r="G191" s="84">
        <f t="shared" si="6"/>
        <v>1209.3262376290616</v>
      </c>
      <c r="H191" s="43"/>
      <c r="I191" s="8"/>
      <c r="J191" s="8"/>
      <c r="K191" s="8"/>
      <c r="L191" s="8"/>
      <c r="M191" s="8"/>
      <c r="N191" s="8"/>
      <c r="O191" s="8"/>
      <c r="P191" s="8"/>
      <c r="Q191" s="8"/>
      <c r="R191" s="8"/>
      <c r="S191" s="8"/>
      <c r="T191" s="8"/>
      <c r="U191" s="8"/>
      <c r="V191" s="8"/>
      <c r="W191" s="8"/>
      <c r="X191" s="8"/>
      <c r="Y191" s="8"/>
      <c r="Z191" s="8"/>
      <c r="AA191" s="8"/>
      <c r="AB191" s="8"/>
      <c r="AC191" s="8"/>
    </row>
    <row r="192" spans="1:29" ht="12.3">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row>
    <row r="193" spans="1:29" ht="12.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row>
    <row r="194" spans="1:29" ht="12.3">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row>
    <row r="195" spans="1:29" ht="12.3">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row>
    <row r="196" spans="1:29" ht="12.3">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row>
    <row r="197" spans="1:29" ht="12.3">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row>
    <row r="198" spans="1:29" ht="12.3">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row>
    <row r="199" spans="1:29" ht="12.3">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row>
    <row r="200" spans="1:29" ht="12.3">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row>
    <row r="201" spans="1:29" ht="12.3">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row>
    <row r="202" spans="1:29" ht="12.3">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row>
    <row r="203" spans="1:29" ht="12.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row>
    <row r="204" spans="1:29" ht="12.3">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row>
    <row r="205" spans="1:29" ht="12.3">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row>
    <row r="206" spans="1:29" ht="12.3">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row>
    <row r="207" spans="1:29" ht="12.3">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row>
    <row r="208" spans="1:29" ht="12.3">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row>
    <row r="209" spans="1:29" ht="12.3">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row>
    <row r="210" spans="1:29" ht="12.3">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row>
    <row r="211" spans="1:29" ht="12.3">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row>
    <row r="212" spans="1:29" ht="12.3">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row>
    <row r="213" spans="1:29" ht="12.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row>
    <row r="214" spans="1:29" ht="12.3">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row>
    <row r="215" spans="1:29" ht="12.3">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row>
    <row r="216" spans="1:29" ht="12.3">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row>
    <row r="217" spans="1:29" ht="12.3">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row>
    <row r="218" spans="1:29" ht="12.3">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row>
    <row r="219" spans="1:29" ht="12.3">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row>
    <row r="220" spans="1:29" ht="12.3">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row>
    <row r="221" spans="1:29" ht="12.3">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row>
    <row r="222" spans="1:29" ht="12.3">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row>
    <row r="223" spans="1:29" ht="1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row>
    <row r="224" spans="1:29" ht="12.3">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row>
    <row r="225" spans="1:29" ht="12.3">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row>
    <row r="226" spans="1:29" ht="12.3">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row>
    <row r="227" spans="1:29" ht="12.3">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row>
    <row r="228" spans="1:29" ht="12.3">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row>
    <row r="229" spans="1:29" ht="12.3">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row>
    <row r="230" spans="1:29" ht="12.3">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row>
    <row r="231" spans="1:29" ht="12.3">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row>
    <row r="232" spans="1:29" ht="12.3">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row>
    <row r="233" spans="1:29" ht="12.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row>
    <row r="234" spans="1:29" ht="12.3">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row>
    <row r="235" spans="1:29" ht="12.3">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row>
    <row r="236" spans="1:29" ht="12.3">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row>
    <row r="237" spans="1:29" ht="12.3">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row>
    <row r="238" spans="1:29" ht="12.3">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row>
    <row r="239" spans="1:29" ht="12.3">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row>
    <row r="240" spans="1:29" ht="12.3">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row>
    <row r="241" spans="1:29" ht="12.3">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row>
    <row r="242" spans="1:29" ht="12.3">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row>
    <row r="243" spans="1:29" ht="12.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row>
    <row r="244" spans="1:29" ht="12.3">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row>
    <row r="245" spans="1:29" ht="12.3">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row>
    <row r="246" spans="1:29" ht="12.3">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row>
    <row r="247" spans="1:29" ht="12.3">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row>
    <row r="248" spans="1:29" ht="12.3">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row>
    <row r="249" spans="1:29" ht="12.3">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row>
    <row r="250" spans="1:29" ht="12.3">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row>
    <row r="251" spans="1:29" ht="12.3">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row>
    <row r="252" spans="1:29" ht="12.3">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row>
    <row r="253" spans="1:29" ht="12.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row>
    <row r="254" spans="1:29" ht="12.3">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row>
    <row r="255" spans="1:29" ht="12.3">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row>
    <row r="256" spans="1:29" ht="12.3">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row>
    <row r="257" spans="1:29" ht="12.3">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row>
    <row r="258" spans="1:29" ht="12.3">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row>
    <row r="259" spans="1:29" ht="12.3">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row>
    <row r="260" spans="1:29" ht="12.3">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row>
    <row r="261" spans="1:29" ht="12.3">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row>
    <row r="262" spans="1:29" ht="12.3">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row>
    <row r="263" spans="1:29" ht="12.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row>
    <row r="264" spans="1:29" ht="12.3">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row>
    <row r="265" spans="1:29" ht="12.3">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row>
    <row r="266" spans="1:29" ht="12.3">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row>
    <row r="267" spans="1:29" ht="12.3">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row>
    <row r="268" spans="1:29" ht="12.3">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row>
    <row r="269" spans="1:29" ht="12.3">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row>
    <row r="270" spans="1:29" ht="12.3">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row>
    <row r="271" spans="1:29" ht="12.3">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row>
    <row r="272" spans="1:29" ht="12.3">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row>
    <row r="273" spans="1:29" ht="12.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row>
    <row r="274" spans="1:29" ht="12.3">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row>
    <row r="275" spans="1:29" ht="12.3">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row>
    <row r="276" spans="1:29" ht="12.3">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row>
    <row r="277" spans="1:29" ht="12.3">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row>
    <row r="278" spans="1:29" ht="12.3">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row>
    <row r="279" spans="1:29" ht="12.3">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row>
    <row r="280" spans="1:29" ht="12.3">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row>
    <row r="281" spans="1:29" ht="12.3">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row>
    <row r="282" spans="1:29" ht="12.3">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row>
    <row r="283" spans="1:29" ht="12.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row>
    <row r="284" spans="1:29" ht="12.3">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row>
    <row r="285" spans="1:29" ht="12.3">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row>
    <row r="286" spans="1:29" ht="12.3">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row>
    <row r="287" spans="1:29" ht="12.3">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row>
    <row r="288" spans="1:29" ht="12.3">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row>
    <row r="289" spans="1:29" ht="12.3">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row>
    <row r="290" spans="1:29" ht="12.3">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row>
    <row r="291" spans="1:29" ht="12.3">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row>
    <row r="292" spans="1:29" ht="12.3">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row>
    <row r="293" spans="1:29" ht="12.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row>
    <row r="294" spans="1:29" ht="12.3">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row>
    <row r="295" spans="1:29" ht="12.3">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row>
    <row r="296" spans="1:29" ht="12.3">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row>
    <row r="297" spans="1:29" ht="12.3">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row>
    <row r="298" spans="1:29" ht="12.3">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row>
    <row r="299" spans="1:29" ht="12.3">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row>
    <row r="300" spans="1:29" ht="12.3">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row>
    <row r="301" spans="1:29" ht="12.3">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row>
    <row r="302" spans="1:29" ht="12.3">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row>
    <row r="303" spans="1:29" ht="12.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row>
    <row r="304" spans="1:29" ht="12.3">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row>
    <row r="305" spans="1:29" ht="12.3">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row>
    <row r="306" spans="1:29" ht="12.3">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row>
    <row r="307" spans="1:29" ht="12.3">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row>
    <row r="308" spans="1:29" ht="12.3">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row>
    <row r="309" spans="1:29" ht="12.3">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row>
    <row r="310" spans="1:29" ht="12.3">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row>
    <row r="311" spans="1:29" ht="12.3">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row>
    <row r="312" spans="1:29" ht="12.3">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row>
    <row r="313" spans="1:29" ht="12.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row>
    <row r="314" spans="1:29" ht="12.3">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row>
    <row r="315" spans="1:29" ht="12.3">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row>
    <row r="316" spans="1:29" ht="12.3">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row>
    <row r="317" spans="1:29" ht="12.3">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row>
    <row r="318" spans="1:29" ht="12.3">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row>
    <row r="319" spans="1:29" ht="12.3">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row>
    <row r="320" spans="1:29" ht="12.3">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row>
    <row r="321" spans="1:29" ht="12.3">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row>
    <row r="322" spans="1:29" ht="12.3">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row>
    <row r="323" spans="1:29" ht="1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row>
    <row r="324" spans="1:29" ht="12.3">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row>
    <row r="325" spans="1:29" ht="12.3">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row>
    <row r="326" spans="1:29" ht="12.3">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row>
    <row r="327" spans="1:29" ht="12.3">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row>
    <row r="328" spans="1:29" ht="12.3">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row>
    <row r="329" spans="1:29" ht="12.3">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row>
    <row r="330" spans="1:29" ht="12.3">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row>
    <row r="331" spans="1:29" ht="12.3">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row>
    <row r="332" spans="1:29" ht="12.3">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row>
    <row r="333" spans="1:29" ht="12.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row>
    <row r="334" spans="1:29" ht="12.3">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row>
    <row r="335" spans="1:29" ht="12.3">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row>
    <row r="336" spans="1:29" ht="12.3">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row>
    <row r="337" spans="1:29" ht="12.3">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row>
    <row r="338" spans="1:29" ht="12.3">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row>
    <row r="339" spans="1:29" ht="12.3">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row>
    <row r="340" spans="1:29" ht="12.3">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row>
    <row r="341" spans="1:29" ht="12.3">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row>
    <row r="342" spans="1:29" ht="12.3">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row>
    <row r="343" spans="1:29" ht="12.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row>
    <row r="344" spans="1:29" ht="12.3">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row>
    <row r="345" spans="1:29" ht="12.3">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row>
    <row r="346" spans="1:29" ht="12.3">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row>
    <row r="347" spans="1:29" ht="12.3">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row>
    <row r="348" spans="1:29" ht="12.3">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row>
    <row r="349" spans="1:29" ht="12.3">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row>
    <row r="350" spans="1:29" ht="12.3">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row>
    <row r="351" spans="1:29" ht="12.3">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row>
    <row r="352" spans="1:29" ht="12.3">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row>
    <row r="353" spans="1:29" ht="12.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row>
    <row r="354" spans="1:29" ht="12.3">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row>
    <row r="355" spans="1:29" ht="12.3">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row>
    <row r="356" spans="1:29" ht="12.3">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row>
    <row r="357" spans="1:29" ht="12.3">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row>
    <row r="358" spans="1:29" ht="12.3">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row>
    <row r="359" spans="1:29" ht="12.3">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row>
    <row r="360" spans="1:29" ht="12.3">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row>
    <row r="361" spans="1:29" ht="12.3">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row>
    <row r="362" spans="1:29" ht="12.3">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row>
    <row r="363" spans="1:29" ht="12.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row>
    <row r="364" spans="1:29" ht="12.3">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row>
    <row r="365" spans="1:29" ht="12.3">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row>
    <row r="366" spans="1:29" ht="12.3">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row>
    <row r="367" spans="1:29" ht="12.3">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row>
    <row r="368" spans="1:29" ht="12.3">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row>
    <row r="369" spans="1:29" ht="12.3">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row>
    <row r="370" spans="1:29" ht="12.3">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row>
    <row r="371" spans="1:29" ht="12.3">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row>
    <row r="372" spans="1:29" ht="12.3">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row>
    <row r="373" spans="1:29" ht="12.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row>
    <row r="374" spans="1:29" ht="12.3">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row>
    <row r="375" spans="1:29" ht="12.3">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row>
    <row r="376" spans="1:29" ht="12.3">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row>
    <row r="377" spans="1:29" ht="12.3">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row>
    <row r="378" spans="1:29" ht="12.3">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row>
    <row r="379" spans="1:29" ht="12.3">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row>
    <row r="380" spans="1:29" ht="12.3">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row>
    <row r="381" spans="1:29" ht="12.3">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row>
    <row r="382" spans="1:29" ht="12.3">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row>
    <row r="383" spans="1:29" ht="12.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row>
    <row r="384" spans="1:29" ht="12.3">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row>
    <row r="385" spans="1:29" ht="12.3">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row>
    <row r="386" spans="1:29" ht="12.3">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row>
    <row r="387" spans="1:29" ht="12.3">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row>
    <row r="388" spans="1:29" ht="12.3">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row>
    <row r="389" spans="1:29" ht="12.3">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row>
    <row r="390" spans="1:29" ht="12.3">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row>
    <row r="391" spans="1:29" ht="12.3">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row>
    <row r="392" spans="1:29" ht="12.3">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row>
    <row r="393" spans="1:29" ht="12.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row>
    <row r="394" spans="1:29" ht="12.3">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row>
    <row r="395" spans="1:29" ht="12.3">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row>
    <row r="396" spans="1:29" ht="12.3">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row>
    <row r="397" spans="1:29" ht="12.3">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row>
    <row r="398" spans="1:29" ht="12.3">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row>
    <row r="399" spans="1:29" ht="12.3">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row>
    <row r="400" spans="1:29" ht="12.3">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row>
    <row r="401" spans="1:29" ht="12.3">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row>
    <row r="402" spans="1:29" ht="12.3">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row>
    <row r="403" spans="1:29" ht="12.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row>
    <row r="404" spans="1:29" ht="12.3">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row>
    <row r="405" spans="1:29" ht="12.3">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row>
    <row r="406" spans="1:29" ht="12.3">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row>
    <row r="407" spans="1:29" ht="12.3">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row>
    <row r="408" spans="1:29" ht="12.3">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row>
    <row r="409" spans="1:29" ht="12.3">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row>
    <row r="410" spans="1:29" ht="12.3">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row>
    <row r="411" spans="1:29" ht="12.3">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row>
    <row r="412" spans="1:29" ht="12.3">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row>
    <row r="413" spans="1:29" ht="12.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row>
    <row r="414" spans="1:29" ht="12.3">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row>
    <row r="415" spans="1:29" ht="12.3">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row>
    <row r="416" spans="1:29" ht="12.3">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row>
    <row r="417" spans="1:29" ht="12.3">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row>
    <row r="418" spans="1:29" ht="12.3">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row>
    <row r="419" spans="1:29" ht="12.3">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row>
    <row r="420" spans="1:29" ht="12.3">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row>
    <row r="421" spans="1:29" ht="12.3">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row>
    <row r="422" spans="1:29" ht="12.3">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row>
    <row r="423" spans="1:29" ht="1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row>
    <row r="424" spans="1:29" ht="12.3">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row>
    <row r="425" spans="1:29" ht="12.3">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row>
    <row r="426" spans="1:29" ht="12.3">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row>
    <row r="427" spans="1:29" ht="12.3">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row>
    <row r="428" spans="1:29" ht="12.3">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row>
    <row r="429" spans="1:29" ht="12.3">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row>
    <row r="430" spans="1:29" ht="12.3">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row>
    <row r="431" spans="1:29" ht="12.3">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row>
    <row r="432" spans="1:29" ht="12.3">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row>
    <row r="433" spans="1:29" ht="12.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row>
    <row r="434" spans="1:29" ht="12.3">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row>
    <row r="435" spans="1:29" ht="12.3">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row>
    <row r="436" spans="1:29" ht="12.3">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row>
    <row r="437" spans="1:29" ht="12.3">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row>
    <row r="438" spans="1:29" ht="12.3">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row>
    <row r="439" spans="1:29" ht="12.3">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row>
    <row r="440" spans="1:29" ht="12.3">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row>
    <row r="441" spans="1:29" ht="12.3">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row>
    <row r="442" spans="1:29" ht="12.3">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row>
    <row r="443" spans="1:29" ht="12.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row>
    <row r="444" spans="1:29" ht="12.3">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row>
    <row r="445" spans="1:29" ht="12.3">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row>
    <row r="446" spans="1:29" ht="12.3">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row>
    <row r="447" spans="1:29" ht="12.3">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row>
    <row r="448" spans="1:29" ht="12.3">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row>
    <row r="449" spans="1:29" ht="12.3">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row>
    <row r="450" spans="1:29" ht="12.3">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row>
    <row r="451" spans="1:29" ht="12.3">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row>
    <row r="452" spans="1:29" ht="12.3">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row>
    <row r="453" spans="1:29" ht="12.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row>
    <row r="454" spans="1:29" ht="12.3">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row>
    <row r="455" spans="1:29" ht="12.3">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row>
    <row r="456" spans="1:29" ht="12.3">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row>
    <row r="457" spans="1:29" ht="12.3">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row>
    <row r="458" spans="1:29" ht="12.3">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row>
    <row r="459" spans="1:29" ht="12.3">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row>
    <row r="460" spans="1:29" ht="12.3">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row>
    <row r="461" spans="1:29" ht="12.3">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row>
    <row r="462" spans="1:29" ht="12.3">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row>
    <row r="463" spans="1:29" ht="12.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row>
    <row r="464" spans="1:29" ht="12.3">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row>
    <row r="465" spans="1:29" ht="12.3">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row>
    <row r="466" spans="1:29" ht="12.3">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row>
    <row r="467" spans="1:29" ht="12.3">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row>
    <row r="468" spans="1:29" ht="12.3">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row>
    <row r="469" spans="1:29" ht="12.3">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row>
    <row r="470" spans="1:29" ht="12.3">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row>
    <row r="471" spans="1:29" ht="12.3">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row>
    <row r="472" spans="1:29" ht="12.3">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row>
    <row r="473" spans="1:29" ht="12.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row>
    <row r="474" spans="1:29" ht="12.3">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row>
    <row r="475" spans="1:29" ht="12.3">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row>
    <row r="476" spans="1:29" ht="12.3">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row>
    <row r="477" spans="1:29" ht="12.3">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row>
    <row r="478" spans="1:29" ht="12.3">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row>
    <row r="479" spans="1:29" ht="12.3">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row>
    <row r="480" spans="1:29" ht="12.3">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row>
    <row r="481" spans="1:29" ht="12.3">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row>
    <row r="482" spans="1:29" ht="12.3">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row>
    <row r="483" spans="1:29" ht="12.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row>
    <row r="484" spans="1:29" ht="12.3">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row>
    <row r="485" spans="1:29" ht="12.3">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row>
    <row r="486" spans="1:29" ht="12.3">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row>
    <row r="487" spans="1:29" ht="12.3">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row>
    <row r="488" spans="1:29" ht="12.3">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row>
    <row r="489" spans="1:29" ht="12.3">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row>
    <row r="490" spans="1:29" ht="12.3">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row>
    <row r="491" spans="1:29" ht="12.3">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row>
    <row r="492" spans="1:29" ht="12.3">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row>
    <row r="493" spans="1:29" ht="12.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row>
    <row r="494" spans="1:29" ht="12.3">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row>
    <row r="495" spans="1:29" ht="12.3">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row>
    <row r="496" spans="1:29" ht="12.3">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row>
    <row r="497" spans="1:29" ht="12.3">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row>
    <row r="498" spans="1:29" ht="12.3">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row>
    <row r="499" spans="1:29" ht="12.3">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row>
    <row r="500" spans="1:29" ht="12.3">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row>
    <row r="501" spans="1:29" ht="12.3">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row>
    <row r="502" spans="1:29" ht="12.3">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row>
    <row r="503" spans="1:29" ht="12.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row>
    <row r="504" spans="1:29" ht="12.3">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row>
    <row r="505" spans="1:29" ht="12.3">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row>
    <row r="506" spans="1:29" ht="12.3">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row>
    <row r="507" spans="1:29" ht="12.3">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row>
    <row r="508" spans="1:29" ht="12.3">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row>
    <row r="509" spans="1:29" ht="12.3">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row>
    <row r="510" spans="1:29" ht="12.3">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row>
    <row r="511" spans="1:29" ht="12.3">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row>
    <row r="512" spans="1:29" ht="12.3">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row>
    <row r="513" spans="1:29" ht="12.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row>
    <row r="514" spans="1:29" ht="12.3">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row>
    <row r="515" spans="1:29" ht="12.3">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row>
    <row r="516" spans="1:29" ht="12.3">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row>
    <row r="517" spans="1:29" ht="12.3">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row>
    <row r="518" spans="1:29" ht="12.3">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row>
    <row r="519" spans="1:29" ht="12.3">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row>
    <row r="520" spans="1:29" ht="12.3">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row>
    <row r="521" spans="1:29" ht="12.3">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row>
    <row r="522" spans="1:29" ht="12.3">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row>
    <row r="523" spans="1:29" ht="1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row>
    <row r="524" spans="1:29" ht="12.3">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row>
    <row r="525" spans="1:29" ht="12.3">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row>
    <row r="526" spans="1:29" ht="12.3">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row>
    <row r="527" spans="1:29" ht="12.3">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row>
    <row r="528" spans="1:29" ht="12.3">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row>
    <row r="529" spans="1:29" ht="12.3">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row>
    <row r="530" spans="1:29" ht="12.3">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row>
    <row r="531" spans="1:29" ht="12.3">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row>
    <row r="532" spans="1:29" ht="12.3">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row>
    <row r="533" spans="1:29" ht="12.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row>
    <row r="534" spans="1:29" ht="12.3">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row>
    <row r="535" spans="1:29" ht="12.3">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row>
    <row r="536" spans="1:29" ht="12.3">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row>
    <row r="537" spans="1:29" ht="12.3">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row>
    <row r="538" spans="1:29" ht="12.3">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row>
    <row r="539" spans="1:29" ht="12.3">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row>
    <row r="540" spans="1:29" ht="12.3">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row>
    <row r="541" spans="1:29" ht="12.3">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row>
    <row r="542" spans="1:29" ht="12.3">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row>
    <row r="543" spans="1:29" ht="12.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row>
    <row r="544" spans="1:29" ht="12.3">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row>
    <row r="545" spans="1:29" ht="12.3">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row>
    <row r="546" spans="1:29" ht="12.3">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row>
    <row r="547" spans="1:29" ht="12.3">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row>
    <row r="548" spans="1:29" ht="12.3">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row>
    <row r="549" spans="1:29" ht="12.3">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row>
    <row r="550" spans="1:29" ht="12.3">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row>
    <row r="551" spans="1:29" ht="12.3">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row>
    <row r="552" spans="1:29" ht="12.3">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row>
    <row r="553" spans="1:29" ht="12.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row>
    <row r="554" spans="1:29" ht="12.3">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row>
    <row r="555" spans="1:29" ht="12.3">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row>
    <row r="556" spans="1:29" ht="12.3">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row>
    <row r="557" spans="1:29" ht="12.3">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row>
    <row r="558" spans="1:29" ht="12.3">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row>
    <row r="559" spans="1:29" ht="12.3">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row>
    <row r="560" spans="1:29" ht="12.3">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row>
    <row r="561" spans="1:29" ht="12.3">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row>
    <row r="562" spans="1:29" ht="12.3">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row>
    <row r="563" spans="1:29" ht="12.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row>
    <row r="564" spans="1:29" ht="12.3">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row>
    <row r="565" spans="1:29" ht="12.3">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row>
    <row r="566" spans="1:29" ht="12.3">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row>
    <row r="567" spans="1:29" ht="12.3">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row>
    <row r="568" spans="1:29" ht="12.3">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row>
    <row r="569" spans="1:29" ht="12.3">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row>
    <row r="570" spans="1:29" ht="12.3">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row>
    <row r="571" spans="1:29" ht="12.3">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row>
    <row r="572" spans="1:29" ht="12.3">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row>
    <row r="573" spans="1:29" ht="12.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row>
    <row r="574" spans="1:29" ht="12.3">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row>
    <row r="575" spans="1:29" ht="12.3">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row>
    <row r="576" spans="1:29" ht="12.3">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row>
    <row r="577" spans="1:29" ht="12.3">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row>
    <row r="578" spans="1:29" ht="12.3">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row>
    <row r="579" spans="1:29" ht="12.3">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row>
    <row r="580" spans="1:29" ht="12.3">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row>
    <row r="581" spans="1:29" ht="12.3">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row>
    <row r="582" spans="1:29" ht="12.3">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row>
    <row r="583" spans="1:29" ht="12.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row>
    <row r="584" spans="1:29" ht="12.3">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row>
    <row r="585" spans="1:29" ht="12.3">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row>
    <row r="586" spans="1:29" ht="12.3">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row>
    <row r="587" spans="1:29" ht="12.3">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row>
    <row r="588" spans="1:29" ht="12.3">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row>
    <row r="589" spans="1:29" ht="12.3">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row>
    <row r="590" spans="1:29" ht="12.3">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row>
    <row r="591" spans="1:29" ht="12.3">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row>
    <row r="592" spans="1:29" ht="12.3">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row>
    <row r="593" spans="1:29" ht="12.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row>
    <row r="594" spans="1:29" ht="12.3">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row>
    <row r="595" spans="1:29" ht="12.3">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row>
    <row r="596" spans="1:29" ht="12.3">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row>
    <row r="597" spans="1:29" ht="12.3">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row>
    <row r="598" spans="1:29" ht="12.3">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row>
    <row r="599" spans="1:29" ht="12.3">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row>
    <row r="600" spans="1:29" ht="12.3">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row>
    <row r="601" spans="1:29" ht="12.3">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row>
    <row r="602" spans="1:29" ht="12.3">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row>
    <row r="603" spans="1:29" ht="12.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row>
    <row r="604" spans="1:29" ht="12.3">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row>
    <row r="605" spans="1:29" ht="12.3">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row>
    <row r="606" spans="1:29" ht="12.3">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row>
    <row r="607" spans="1:29" ht="12.3">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row>
    <row r="608" spans="1:29" ht="12.3">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row>
    <row r="609" spans="1:29" ht="12.3">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row>
    <row r="610" spans="1:29" ht="12.3">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row>
    <row r="611" spans="1:29" ht="12.3">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row>
    <row r="612" spans="1:29" ht="12.3">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row>
    <row r="613" spans="1:29" ht="12.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row>
    <row r="614" spans="1:29" ht="12.3">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row>
    <row r="615" spans="1:29" ht="12.3">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row>
    <row r="616" spans="1:29" ht="12.3">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row>
    <row r="617" spans="1:29" ht="12.3">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row>
    <row r="618" spans="1:29" ht="12.3">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row>
    <row r="619" spans="1:29" ht="12.3">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row>
    <row r="620" spans="1:29" ht="12.3">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row>
    <row r="621" spans="1:29" ht="12.3">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row>
    <row r="622" spans="1:29" ht="12.3">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row>
    <row r="623" spans="1:29" ht="1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row>
    <row r="624" spans="1:29" ht="12.3">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row>
    <row r="625" spans="1:29" ht="12.3">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row>
    <row r="626" spans="1:29" ht="12.3">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row>
    <row r="627" spans="1:29" ht="12.3">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row>
    <row r="628" spans="1:29" ht="12.3">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row>
    <row r="629" spans="1:29" ht="12.3">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row>
    <row r="630" spans="1:29" ht="12.3">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row>
    <row r="631" spans="1:29" ht="12.3">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row>
    <row r="632" spans="1:29" ht="12.3">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row>
    <row r="633" spans="1:29" ht="12.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row>
    <row r="634" spans="1:29" ht="12.3">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row>
    <row r="635" spans="1:29" ht="12.3">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row>
    <row r="636" spans="1:29" ht="12.3">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row>
    <row r="637" spans="1:29" ht="12.3">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row>
    <row r="638" spans="1:29" ht="12.3">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row>
    <row r="639" spans="1:29" ht="12.3">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row>
    <row r="640" spans="1:29" ht="12.3">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row>
    <row r="641" spans="1:29" ht="12.3">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row>
    <row r="642" spans="1:29" ht="12.3">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row>
    <row r="643" spans="1:29" ht="12.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row>
    <row r="644" spans="1:29" ht="12.3">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row>
    <row r="645" spans="1:29" ht="12.3">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row>
    <row r="646" spans="1:29" ht="12.3">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row>
    <row r="647" spans="1:29" ht="12.3">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row>
    <row r="648" spans="1:29" ht="12.3">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row>
    <row r="649" spans="1:29" ht="12.3">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row>
    <row r="650" spans="1:29" ht="12.3">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row>
    <row r="651" spans="1:29" ht="12.3">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row>
    <row r="652" spans="1:29" ht="12.3">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row>
    <row r="653" spans="1:29" ht="12.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row>
    <row r="654" spans="1:29" ht="12.3">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row>
    <row r="655" spans="1:29" ht="12.3">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row>
    <row r="656" spans="1:29" ht="12.3">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row>
    <row r="657" spans="1:29" ht="12.3">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row>
    <row r="658" spans="1:29" ht="12.3">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row>
    <row r="659" spans="1:29" ht="12.3">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row>
    <row r="660" spans="1:29" ht="12.3">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row>
    <row r="661" spans="1:29" ht="12.3">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row>
    <row r="662" spans="1:29" ht="12.3">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row>
    <row r="663" spans="1:29" ht="12.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row>
    <row r="664" spans="1:29" ht="12.3">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row>
    <row r="665" spans="1:29" ht="12.3">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row>
    <row r="666" spans="1:29" ht="12.3">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row>
    <row r="667" spans="1:29" ht="12.3">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row>
    <row r="668" spans="1:29" ht="12.3">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row>
    <row r="669" spans="1:29" ht="12.3">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row>
    <row r="670" spans="1:29" ht="12.3">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row>
    <row r="671" spans="1:29" ht="12.3">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row>
    <row r="672" spans="1:29" ht="12.3">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row>
    <row r="673" spans="1:29" ht="12.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row>
    <row r="674" spans="1:29" ht="12.3">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row>
    <row r="675" spans="1:29" ht="12.3">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row>
    <row r="676" spans="1:29" ht="12.3">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row>
    <row r="677" spans="1:29" ht="12.3">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row>
    <row r="678" spans="1:29" ht="12.3">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row>
    <row r="679" spans="1:29" ht="12.3">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row>
    <row r="680" spans="1:29" ht="12.3">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row>
    <row r="681" spans="1:29" ht="12.3">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row>
    <row r="682" spans="1:29" ht="12.3">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row>
    <row r="683" spans="1:29" ht="12.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row>
    <row r="684" spans="1:29" ht="12.3">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row>
    <row r="685" spans="1:29" ht="12.3">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row>
    <row r="686" spans="1:29" ht="12.3">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row>
    <row r="687" spans="1:29" ht="12.3">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row>
    <row r="688" spans="1:29" ht="12.3">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row>
    <row r="689" spans="1:29" ht="12.3">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row>
    <row r="690" spans="1:29" ht="12.3">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row>
    <row r="691" spans="1:29" ht="12.3">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row>
    <row r="692" spans="1:29" ht="12.3">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row>
    <row r="693" spans="1:29" ht="12.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row>
    <row r="694" spans="1:29" ht="12.3">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row>
    <row r="695" spans="1:29" ht="12.3">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row>
    <row r="696" spans="1:29" ht="12.3">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row>
    <row r="697" spans="1:29" ht="12.3">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row>
    <row r="698" spans="1:29" ht="12.3">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row>
    <row r="699" spans="1:29" ht="12.3">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row>
    <row r="700" spans="1:29" ht="12.3">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row>
    <row r="701" spans="1:29" ht="12.3">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row>
    <row r="702" spans="1:29" ht="12.3">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row>
    <row r="703" spans="1:29" ht="12.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row>
    <row r="704" spans="1:29" ht="12.3">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row>
    <row r="705" spans="1:29" ht="12.3">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row>
    <row r="706" spans="1:29" ht="12.3">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row>
    <row r="707" spans="1:29" ht="12.3">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row>
    <row r="708" spans="1:29" ht="12.3">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row>
    <row r="709" spans="1:29" ht="12.3">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row>
    <row r="710" spans="1:29" ht="12.3">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row>
    <row r="711" spans="1:29" ht="12.3">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row>
    <row r="712" spans="1:29" ht="12.3">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row>
    <row r="713" spans="1:29" ht="12.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row>
    <row r="714" spans="1:29" ht="12.3">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row>
    <row r="715" spans="1:29" ht="12.3">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row>
    <row r="716" spans="1:29" ht="12.3">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row>
    <row r="717" spans="1:29" ht="12.3">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row>
    <row r="718" spans="1:29" ht="12.3">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row>
    <row r="719" spans="1:29" ht="12.3">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row>
    <row r="720" spans="1:29" ht="12.3">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row>
    <row r="721" spans="1:29" ht="12.3">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row>
    <row r="722" spans="1:29" ht="12.3">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row>
    <row r="723" spans="1:29" ht="1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row>
    <row r="724" spans="1:29" ht="12.3">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row>
    <row r="725" spans="1:29" ht="12.3">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row>
    <row r="726" spans="1:29" ht="12.3">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row>
    <row r="727" spans="1:29" ht="12.3">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row>
    <row r="728" spans="1:29" ht="12.3">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row>
    <row r="729" spans="1:29" ht="12.3">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row>
    <row r="730" spans="1:29" ht="12.3">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row>
    <row r="731" spans="1:29" ht="12.3">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row>
    <row r="732" spans="1:29" ht="12.3">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row>
    <row r="733" spans="1:29" ht="12.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row>
    <row r="734" spans="1:29" ht="12.3">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row>
    <row r="735" spans="1:29" ht="12.3">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row>
    <row r="736" spans="1:29" ht="12.3">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row>
    <row r="737" spans="1:29" ht="12.3">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row>
    <row r="738" spans="1:29" ht="12.3">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row>
    <row r="739" spans="1:29" ht="12.3">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row>
    <row r="740" spans="1:29" ht="12.3">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row>
    <row r="741" spans="1:29" ht="12.3">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row>
    <row r="742" spans="1:29" ht="12.3">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row>
    <row r="743" spans="1:29" ht="12.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row>
    <row r="744" spans="1:29" ht="12.3">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row>
    <row r="745" spans="1:29" ht="12.3">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row>
    <row r="746" spans="1:29" ht="12.3">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row>
    <row r="747" spans="1:29" ht="12.3">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row>
    <row r="748" spans="1:29" ht="12.3">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row>
    <row r="749" spans="1:29" ht="12.3">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row>
    <row r="750" spans="1:29" ht="12.3">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row>
    <row r="751" spans="1:29" ht="12.3">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row>
    <row r="752" spans="1:29" ht="12.3">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row>
    <row r="753" spans="1:29" ht="12.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row>
    <row r="754" spans="1:29" ht="12.3">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row>
    <row r="755" spans="1:29" ht="12.3">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row>
    <row r="756" spans="1:29" ht="12.3">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row>
    <row r="757" spans="1:29" ht="12.3">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row>
    <row r="758" spans="1:29" ht="12.3">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row>
    <row r="759" spans="1:29" ht="12.3">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row>
    <row r="760" spans="1:29" ht="12.3">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row>
    <row r="761" spans="1:29" ht="12.3">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row>
    <row r="762" spans="1:29" ht="12.3">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row>
    <row r="763" spans="1:29" ht="12.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row>
    <row r="764" spans="1:29" ht="12.3">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row>
    <row r="765" spans="1:29" ht="12.3">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row>
    <row r="766" spans="1:29" ht="12.3">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row>
    <row r="767" spans="1:29" ht="12.3">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row>
    <row r="768" spans="1:29" ht="12.3">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row>
    <row r="769" spans="1:29" ht="12.3">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row>
    <row r="770" spans="1:29" ht="12.3">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row>
    <row r="771" spans="1:29" ht="12.3">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row>
    <row r="772" spans="1:29" ht="12.3">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row>
    <row r="773" spans="1:29" ht="12.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row>
    <row r="774" spans="1:29" ht="12.3">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row>
    <row r="775" spans="1:29" ht="12.3">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row>
    <row r="776" spans="1:29" ht="12.3">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row>
    <row r="777" spans="1:29" ht="12.3">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row>
    <row r="778" spans="1:29" ht="12.3">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row>
    <row r="779" spans="1:29" ht="12.3">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row>
    <row r="780" spans="1:29" ht="12.3">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row>
    <row r="781" spans="1:29" ht="12.3">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row>
    <row r="782" spans="1:29" ht="12.3">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row>
    <row r="783" spans="1:29" ht="12.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row>
    <row r="784" spans="1:29" ht="12.3">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row>
    <row r="785" spans="1:29" ht="12.3">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row>
    <row r="786" spans="1:29" ht="12.3">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row>
    <row r="787" spans="1:29" ht="12.3">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row>
    <row r="788" spans="1:29" ht="12.3">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row>
    <row r="789" spans="1:29" ht="12.3">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row>
    <row r="790" spans="1:29" ht="12.3">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row>
    <row r="791" spans="1:29" ht="12.3">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row>
    <row r="792" spans="1:29" ht="12.3">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row>
    <row r="793" spans="1:29" ht="12.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row>
    <row r="794" spans="1:29" ht="12.3">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row>
    <row r="795" spans="1:29" ht="12.3">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row>
    <row r="796" spans="1:29" ht="12.3">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row>
    <row r="797" spans="1:29" ht="12.3">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row>
    <row r="798" spans="1:29" ht="12.3">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row>
    <row r="799" spans="1:29" ht="12.3">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row>
    <row r="800" spans="1:29" ht="12.3">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row>
    <row r="801" spans="1:29" ht="12.3">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row>
    <row r="802" spans="1:29" ht="12.3">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row>
    <row r="803" spans="1:29" ht="12.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row>
    <row r="804" spans="1:29" ht="12.3">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row>
    <row r="805" spans="1:29" ht="12.3">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row>
    <row r="806" spans="1:29" ht="12.3">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row>
    <row r="807" spans="1:29" ht="12.3">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row>
    <row r="808" spans="1:29" ht="12.3">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row>
    <row r="809" spans="1:29" ht="12.3">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row>
    <row r="810" spans="1:29" ht="12.3">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row>
    <row r="811" spans="1:29" ht="12.3">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row>
    <row r="812" spans="1:29" ht="12.3">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row>
    <row r="813" spans="1:29" ht="12.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row>
    <row r="814" spans="1:29" ht="12.3">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row>
    <row r="815" spans="1:29" ht="12.3">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row>
    <row r="816" spans="1:29" ht="12.3">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row>
    <row r="817" spans="1:29" ht="12.3">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row>
    <row r="818" spans="1:29" ht="12.3">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row>
    <row r="819" spans="1:29" ht="12.3">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row>
    <row r="820" spans="1:29" ht="12.3">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row>
    <row r="821" spans="1:29" ht="12.3">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row>
    <row r="822" spans="1:29" ht="12.3">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row>
    <row r="823" spans="1:29" ht="1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row>
    <row r="824" spans="1:29" ht="12.3">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row>
    <row r="825" spans="1:29" ht="12.3">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row>
    <row r="826" spans="1:29" ht="12.3">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row>
    <row r="827" spans="1:29" ht="12.3">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row>
    <row r="828" spans="1:29" ht="12.3">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row>
    <row r="829" spans="1:29" ht="12.3">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row>
    <row r="830" spans="1:29" ht="12.3">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row>
    <row r="831" spans="1:29" ht="12.3">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row>
    <row r="832" spans="1:29" ht="12.3">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row>
    <row r="833" spans="1:29" ht="12.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row>
    <row r="834" spans="1:29" ht="12.3">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row>
    <row r="835" spans="1:29" ht="12.3">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row>
    <row r="836" spans="1:29" ht="12.3">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row>
    <row r="837" spans="1:29" ht="12.3">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row>
    <row r="838" spans="1:29" ht="12.3">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row>
    <row r="839" spans="1:29" ht="12.3">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row>
    <row r="840" spans="1:29" ht="12.3">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row>
    <row r="841" spans="1:29" ht="12.3">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row>
    <row r="842" spans="1:29" ht="12.3">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row>
    <row r="843" spans="1:29" ht="12.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row>
    <row r="844" spans="1:29" ht="12.3">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row>
    <row r="845" spans="1:29" ht="12.3">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row>
    <row r="846" spans="1:29" ht="12.3">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row>
    <row r="847" spans="1:29" ht="12.3">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row>
    <row r="848" spans="1:29" ht="12.3">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row>
    <row r="849" spans="1:29" ht="12.3">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row>
    <row r="850" spans="1:29" ht="12.3">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row>
    <row r="851" spans="1:29" ht="12.3">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row>
    <row r="852" spans="1:29" ht="12.3">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row>
    <row r="853" spans="1:29" ht="12.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row>
    <row r="854" spans="1:29" ht="12.3">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row>
    <row r="855" spans="1:29" ht="12.3">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row>
    <row r="856" spans="1:29" ht="12.3">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row>
    <row r="857" spans="1:29" ht="12.3">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row>
    <row r="858" spans="1:29" ht="12.3">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row>
    <row r="859" spans="1:29" ht="12.3">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row>
    <row r="860" spans="1:29" ht="12.3">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row>
    <row r="861" spans="1:29" ht="12.3">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row>
    <row r="862" spans="1:29" ht="12.3">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row>
    <row r="863" spans="1:29" ht="12.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row>
    <row r="864" spans="1:29" ht="12.3">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row>
    <row r="865" spans="1:29" ht="12.3">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row>
    <row r="866" spans="1:29" ht="12.3">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row>
    <row r="867" spans="1:29" ht="12.3">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row>
    <row r="868" spans="1:29" ht="12.3">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row>
    <row r="869" spans="1:29" ht="12.3">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row>
    <row r="870" spans="1:29" ht="12.3">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row>
    <row r="871" spans="1:29" ht="12.3">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row>
    <row r="872" spans="1:29" ht="12.3">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row>
    <row r="873" spans="1:29" ht="12.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row>
    <row r="874" spans="1:29" ht="12.3">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row>
    <row r="875" spans="1:29" ht="12.3">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row>
    <row r="876" spans="1:29" ht="12.3">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row>
    <row r="877" spans="1:29" ht="12.3">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row>
    <row r="878" spans="1:29" ht="12.3">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row>
    <row r="879" spans="1:29" ht="12.3">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row>
    <row r="880" spans="1:29" ht="12.3">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row>
    <row r="881" spans="1:29" ht="12.3">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row>
    <row r="882" spans="1:29" ht="12.3">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row>
    <row r="883" spans="1:29" ht="12.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row>
    <row r="884" spans="1:29" ht="12.3">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row>
    <row r="885" spans="1:29" ht="12.3">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row>
    <row r="886" spans="1:29" ht="12.3">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row>
    <row r="887" spans="1:29" ht="12.3">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row>
    <row r="888" spans="1:29" ht="12.3">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row>
    <row r="889" spans="1:29" ht="12.3">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row>
    <row r="890" spans="1:29" ht="12.3">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row>
    <row r="891" spans="1:29" ht="12.3">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row>
    <row r="892" spans="1:29" ht="12.3">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row>
    <row r="893" spans="1:29" ht="12.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row>
    <row r="894" spans="1:29" ht="12.3">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row>
    <row r="895" spans="1:29" ht="12.3">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row>
    <row r="896" spans="1:29" ht="12.3">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row>
    <row r="897" spans="1:29" ht="12.3">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row>
    <row r="898" spans="1:29" ht="12.3">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row>
    <row r="899" spans="1:29" ht="12.3">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row>
    <row r="900" spans="1:29" ht="12.3">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row>
    <row r="901" spans="1:29" ht="12.3">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row>
    <row r="902" spans="1:29" ht="12.3">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row>
    <row r="903" spans="1:29" ht="12.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row>
    <row r="904" spans="1:29" ht="12.3">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row>
    <row r="905" spans="1:29" ht="12.3">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row>
    <row r="906" spans="1:29" ht="12.3">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row>
    <row r="907" spans="1:29" ht="12.3">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row>
    <row r="908" spans="1:29" ht="12.3">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row>
    <row r="909" spans="1:29" ht="12.3">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row>
    <row r="910" spans="1:29" ht="12.3">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row>
    <row r="911" spans="1:29" ht="12.3">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row>
    <row r="912" spans="1:29" ht="12.3">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row>
    <row r="913" spans="1:29" ht="12.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row>
    <row r="914" spans="1:29" ht="12.3">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row>
    <row r="915" spans="1:29" ht="12.3">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row>
    <row r="916" spans="1:29" ht="12.3">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row>
    <row r="917" spans="1:29" ht="12.3">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row>
    <row r="918" spans="1:29" ht="12.3">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row>
    <row r="919" spans="1:29" ht="12.3">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row>
    <row r="920" spans="1:29" ht="12.3">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row>
    <row r="921" spans="1:29" ht="12.3">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row>
    <row r="922" spans="1:29" ht="12.3">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row>
    <row r="923" spans="1:29" ht="1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row>
    <row r="924" spans="1:29" ht="12.3">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row>
    <row r="925" spans="1:29" ht="12.3">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row>
    <row r="926" spans="1:29" ht="12.3">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row>
    <row r="927" spans="1:29" ht="12.3">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row>
    <row r="928" spans="1:29" ht="12.3">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row>
    <row r="929" spans="1:29" ht="12.3">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row>
    <row r="930" spans="1:29" ht="12.3">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row>
    <row r="931" spans="1:29" ht="12.3">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row>
    <row r="932" spans="1:29" ht="12.3">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row>
    <row r="933" spans="1:29" ht="12.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row>
    <row r="934" spans="1:29" ht="12.3">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row>
    <row r="935" spans="1:29" ht="12.3">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row>
    <row r="936" spans="1:29" ht="12.3">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row>
    <row r="937" spans="1:29" ht="12.3">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row>
    <row r="938" spans="1:29" ht="12.3">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row>
    <row r="939" spans="1:29" ht="12.3">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row>
    <row r="940" spans="1:29" ht="12.3">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row>
    <row r="941" spans="1:29" ht="12.3">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row>
    <row r="942" spans="1:29" ht="12.3">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row>
    <row r="943" spans="1:29" ht="12.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row>
    <row r="944" spans="1:29" ht="12.3">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row>
    <row r="945" spans="1:29" ht="12.3">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row>
    <row r="946" spans="1:29" ht="12.3">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row>
    <row r="947" spans="1:29" ht="12.3">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row>
    <row r="948" spans="1:29" ht="12.3">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row>
    <row r="949" spans="1:29" ht="12.3">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row>
    <row r="950" spans="1:29" ht="12.3">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row>
    <row r="951" spans="1:29" ht="12.3">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row>
    <row r="952" spans="1:29" ht="12.3">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row>
    <row r="953" spans="1:29" ht="12.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row>
    <row r="954" spans="1:29" ht="12.3">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row>
    <row r="955" spans="1:29" ht="12.3">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row>
    <row r="956" spans="1:29" ht="12.3">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row>
    <row r="957" spans="1:29" ht="12.3">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row>
    <row r="958" spans="1:29" ht="12.3">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row>
    <row r="959" spans="1:29" ht="12.3">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row>
    <row r="960" spans="1:29" ht="12.3">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row>
    <row r="961" spans="1:29" ht="12.3">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row>
    <row r="962" spans="1:29" ht="12.3">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row>
    <row r="963" spans="1:29" ht="12.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row>
    <row r="964" spans="1:29" ht="12.3">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row>
    <row r="965" spans="1:29" ht="12.3">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row>
    <row r="966" spans="1:29" ht="12.3">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row>
    <row r="967" spans="1:29" ht="12.3">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row>
    <row r="968" spans="1:29" ht="12.3">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row>
    <row r="969" spans="1:29" ht="12.3">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row>
    <row r="970" spans="1:29" ht="12.3">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row>
    <row r="971" spans="1:29" ht="12.3">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row>
    <row r="972" spans="1:29" ht="12.3">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row>
    <row r="973" spans="1:29" ht="12.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row>
    <row r="974" spans="1:29" ht="12.3">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row>
    <row r="975" spans="1:29" ht="12.3">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row>
    <row r="976" spans="1:29" ht="12.3">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row>
    <row r="977" spans="1:29" ht="12.3">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row>
    <row r="978" spans="1:29" ht="12.3">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row>
    <row r="979" spans="1:29" ht="12.3">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row>
    <row r="980" spans="1:29" ht="12.3">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row>
    <row r="981" spans="1:29" ht="12.3">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row>
    <row r="982" spans="1:29" ht="12.3">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row>
    <row r="983" spans="1:29" ht="12.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row>
    <row r="984" spans="1:29" ht="12.3">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row>
    <row r="985" spans="1:29" ht="12.3">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row>
    <row r="986" spans="1:29" ht="12.3">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row>
    <row r="987" spans="1:29" ht="12.3">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row>
    <row r="988" spans="1:29" ht="12.3">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row>
    <row r="989" spans="1:29" ht="12.3">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row>
    <row r="990" spans="1:29" ht="12.3">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row>
    <row r="991" spans="1:29" ht="12.3">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row>
    <row r="992" spans="1:29" ht="12.3">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row>
    <row r="993" spans="1:29" ht="12.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row>
    <row r="994" spans="1:29" ht="12.3">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row>
    <row r="995" spans="1:29" ht="12.3">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row>
    <row r="996" spans="1:29" ht="12.3">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row>
    <row r="997" spans="1:29" ht="12.3">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row>
    <row r="998" spans="1:29" ht="12.3">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row>
    <row r="999" spans="1:29" ht="12.3">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row>
    <row r="1000" spans="1:29" ht="12.3">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row>
    <row r="1001" spans="1:29" ht="12.3">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row>
    <row r="1002" spans="1:29" ht="12.3">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c r="AB1002" s="8"/>
      <c r="AC1002" s="8"/>
    </row>
    <row r="1003" spans="1:29" ht="12.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c r="AB1003" s="8"/>
      <c r="AC1003" s="8"/>
    </row>
    <row r="1004" spans="1:29" ht="12.3">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c r="AA1004" s="8"/>
      <c r="AB1004" s="8"/>
      <c r="AC1004" s="8"/>
    </row>
  </sheetData>
  <mergeCells count="2">
    <mergeCell ref="D2:G2"/>
    <mergeCell ref="D29:G29"/>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C1004"/>
  <sheetViews>
    <sheetView workbookViewId="0"/>
  </sheetViews>
  <sheetFormatPr defaultColWidth="12.609375" defaultRowHeight="15.75" customHeight="1"/>
  <cols>
    <col min="1" max="1" width="12.109375" customWidth="1"/>
    <col min="2" max="2" width="3.71875" customWidth="1"/>
    <col min="3" max="3" width="12.88671875" customWidth="1"/>
    <col min="6" max="6" width="7.88671875" customWidth="1"/>
    <col min="7" max="7" width="10.38671875" customWidth="1"/>
    <col min="8" max="8" width="76.5" customWidth="1"/>
    <col min="9" max="9" width="3.609375" customWidth="1"/>
  </cols>
  <sheetData>
    <row r="1" spans="1:29" ht="12.3">
      <c r="A1" s="8"/>
      <c r="B1" s="9"/>
      <c r="C1" s="9"/>
      <c r="D1" s="9"/>
      <c r="E1" s="9"/>
      <c r="F1" s="9"/>
      <c r="G1" s="9"/>
      <c r="H1" s="9"/>
      <c r="I1" s="8"/>
      <c r="J1" s="8"/>
      <c r="K1" s="8"/>
      <c r="L1" s="8"/>
      <c r="M1" s="8"/>
      <c r="N1" s="8"/>
      <c r="O1" s="8"/>
      <c r="P1" s="8"/>
      <c r="Q1" s="8"/>
      <c r="R1" s="8"/>
      <c r="S1" s="8"/>
      <c r="T1" s="8"/>
      <c r="U1" s="8"/>
      <c r="V1" s="8"/>
      <c r="W1" s="8"/>
      <c r="X1" s="8"/>
      <c r="Y1" s="8"/>
      <c r="Z1" s="8"/>
      <c r="AA1" s="8"/>
      <c r="AB1" s="8"/>
      <c r="AC1" s="8"/>
    </row>
    <row r="2" spans="1:29" ht="29.25" customHeight="1">
      <c r="A2" s="8"/>
      <c r="B2" s="56"/>
      <c r="C2" s="13" t="s">
        <v>637</v>
      </c>
      <c r="D2" s="138" t="s">
        <v>142</v>
      </c>
      <c r="E2" s="130"/>
      <c r="F2" s="130"/>
      <c r="G2" s="131"/>
      <c r="H2" s="102" t="s">
        <v>638</v>
      </c>
      <c r="I2" s="8"/>
      <c r="J2" s="8"/>
      <c r="K2" s="8"/>
      <c r="L2" s="8"/>
      <c r="M2" s="8"/>
      <c r="N2" s="8"/>
      <c r="O2" s="8"/>
      <c r="P2" s="8"/>
      <c r="Q2" s="8"/>
      <c r="R2" s="8"/>
      <c r="S2" s="8"/>
      <c r="T2" s="8"/>
      <c r="U2" s="8"/>
      <c r="V2" s="8"/>
      <c r="W2" s="8"/>
      <c r="X2" s="8"/>
      <c r="Y2" s="8"/>
      <c r="Z2" s="8"/>
      <c r="AA2" s="8"/>
      <c r="AB2" s="8"/>
      <c r="AC2" s="8"/>
    </row>
    <row r="3" spans="1:29" ht="36.9">
      <c r="A3" s="55"/>
      <c r="B3" s="49" t="s">
        <v>58</v>
      </c>
      <c r="C3" s="12" t="s">
        <v>59</v>
      </c>
      <c r="D3" s="12" t="s">
        <v>143</v>
      </c>
      <c r="E3" s="13" t="s">
        <v>144</v>
      </c>
      <c r="F3" s="13" t="s">
        <v>145</v>
      </c>
      <c r="G3" s="13" t="s">
        <v>146</v>
      </c>
      <c r="H3" s="12" t="s">
        <v>153</v>
      </c>
      <c r="I3" s="8"/>
      <c r="J3" s="8"/>
      <c r="K3" s="8"/>
      <c r="L3" s="8"/>
      <c r="M3" s="8"/>
      <c r="N3" s="8"/>
      <c r="O3" s="8"/>
      <c r="P3" s="8"/>
      <c r="Q3" s="8"/>
      <c r="R3" s="8"/>
      <c r="S3" s="8"/>
      <c r="T3" s="8"/>
      <c r="U3" s="8"/>
      <c r="V3" s="8"/>
      <c r="W3" s="8"/>
      <c r="X3" s="8"/>
      <c r="Y3" s="8"/>
      <c r="Z3" s="8"/>
      <c r="AA3" s="8"/>
      <c r="AB3" s="8"/>
      <c r="AC3" s="8"/>
    </row>
    <row r="4" spans="1:29" ht="12.3">
      <c r="A4" s="58"/>
      <c r="B4" s="50">
        <v>1</v>
      </c>
      <c r="C4" s="16" t="s">
        <v>75</v>
      </c>
      <c r="D4" s="17">
        <v>1.4247000000000001E-6</v>
      </c>
      <c r="E4" s="43">
        <v>0.15048405319310901</v>
      </c>
      <c r="F4" s="18">
        <f t="shared" ref="F4:F26" si="0">E4*100</f>
        <v>15.0484053193109</v>
      </c>
      <c r="G4" s="33">
        <f t="shared" ref="G4:G26" si="1">E4*1023</f>
        <v>153.94518641655051</v>
      </c>
      <c r="H4" s="16" t="s">
        <v>161</v>
      </c>
      <c r="I4" s="8"/>
      <c r="J4" s="64" t="s">
        <v>162</v>
      </c>
      <c r="K4" s="8"/>
      <c r="L4" s="8"/>
      <c r="M4" s="8"/>
      <c r="N4" s="8"/>
      <c r="O4" s="8"/>
      <c r="P4" s="8"/>
      <c r="Q4" s="8"/>
      <c r="R4" s="8"/>
      <c r="S4" s="8"/>
      <c r="T4" s="8"/>
      <c r="U4" s="8"/>
      <c r="V4" s="8"/>
      <c r="W4" s="8"/>
      <c r="X4" s="8"/>
      <c r="Y4" s="8"/>
      <c r="Z4" s="8"/>
      <c r="AA4" s="8"/>
      <c r="AB4" s="8"/>
      <c r="AC4" s="8"/>
    </row>
    <row r="5" spans="1:29" ht="12.3">
      <c r="A5" s="58"/>
      <c r="B5" s="50">
        <v>2</v>
      </c>
      <c r="C5" s="16" t="s">
        <v>76</v>
      </c>
      <c r="D5" s="17">
        <v>7.0312499999999997E-4</v>
      </c>
      <c r="E5" s="43">
        <v>0.154251012920745</v>
      </c>
      <c r="F5" s="18">
        <f t="shared" si="0"/>
        <v>15.425101292074499</v>
      </c>
      <c r="G5" s="33">
        <f t="shared" si="1"/>
        <v>157.79878621792213</v>
      </c>
      <c r="H5" s="16" t="s">
        <v>639</v>
      </c>
      <c r="I5" s="8"/>
      <c r="J5" s="56" t="s">
        <v>165</v>
      </c>
      <c r="K5" s="8"/>
      <c r="L5" s="8"/>
      <c r="M5" s="8"/>
      <c r="N5" s="8"/>
      <c r="O5" s="8"/>
      <c r="P5" s="8"/>
      <c r="Q5" s="8"/>
      <c r="R5" s="8"/>
      <c r="S5" s="8"/>
      <c r="T5" s="8"/>
      <c r="U5" s="8"/>
      <c r="V5" s="8"/>
      <c r="W5" s="8"/>
      <c r="X5" s="8"/>
      <c r="Y5" s="8"/>
      <c r="Z5" s="8"/>
      <c r="AA5" s="8"/>
      <c r="AB5" s="8"/>
      <c r="AC5" s="8"/>
    </row>
    <row r="6" spans="1:29" ht="49.2">
      <c r="A6" s="58"/>
      <c r="B6" s="50">
        <v>3</v>
      </c>
      <c r="C6" s="16" t="s">
        <v>77</v>
      </c>
      <c r="D6" s="17">
        <v>1.4062499999999999E-3</v>
      </c>
      <c r="E6" s="43">
        <v>0.1580723295965</v>
      </c>
      <c r="F6" s="18">
        <f t="shared" si="0"/>
        <v>15.807232959649999</v>
      </c>
      <c r="G6" s="33">
        <f t="shared" si="1"/>
        <v>161.70799317721949</v>
      </c>
      <c r="H6" s="102" t="s">
        <v>640</v>
      </c>
      <c r="I6" s="8"/>
      <c r="J6" s="8"/>
      <c r="K6" s="8"/>
      <c r="L6" s="8"/>
      <c r="M6" s="8"/>
      <c r="N6" s="8"/>
      <c r="O6" s="8"/>
      <c r="P6" s="8"/>
      <c r="Q6" s="8"/>
      <c r="R6" s="8"/>
      <c r="S6" s="8"/>
      <c r="T6" s="8"/>
      <c r="U6" s="8"/>
      <c r="V6" s="8"/>
      <c r="W6" s="8"/>
      <c r="X6" s="8"/>
      <c r="Y6" s="8"/>
      <c r="Z6" s="8"/>
      <c r="AA6" s="8"/>
      <c r="AB6" s="8"/>
      <c r="AC6" s="8"/>
    </row>
    <row r="7" spans="1:29" ht="12.3">
      <c r="A7" s="58"/>
      <c r="B7" s="50">
        <v>4</v>
      </c>
      <c r="C7" s="16" t="s">
        <v>78</v>
      </c>
      <c r="D7" s="17">
        <v>2.8124999999999999E-3</v>
      </c>
      <c r="E7" s="43">
        <v>0.16585523111577699</v>
      </c>
      <c r="F7" s="18">
        <f t="shared" si="0"/>
        <v>16.5855231115777</v>
      </c>
      <c r="G7" s="33">
        <f t="shared" si="1"/>
        <v>169.66990143143985</v>
      </c>
      <c r="H7" s="16" t="s">
        <v>641</v>
      </c>
      <c r="I7" s="8"/>
      <c r="J7" s="2" t="s">
        <v>642</v>
      </c>
      <c r="K7" s="8"/>
      <c r="L7" s="8"/>
      <c r="M7" s="8" t="s">
        <v>643</v>
      </c>
      <c r="N7" s="8"/>
      <c r="O7" s="8"/>
      <c r="P7" s="8"/>
      <c r="Q7" s="8"/>
      <c r="R7" s="8"/>
      <c r="S7" s="8"/>
      <c r="T7" s="8"/>
      <c r="U7" s="8"/>
      <c r="V7" s="8"/>
      <c r="W7" s="8"/>
      <c r="X7" s="8"/>
      <c r="Y7" s="8"/>
      <c r="Z7" s="8"/>
      <c r="AA7" s="8"/>
      <c r="AB7" s="8"/>
      <c r="AC7" s="8"/>
    </row>
    <row r="8" spans="1:29" ht="12.3">
      <c r="A8" s="58"/>
      <c r="B8" s="50">
        <v>5</v>
      </c>
      <c r="C8" s="16" t="s">
        <v>79</v>
      </c>
      <c r="D8" s="17">
        <v>5.6249999999999998E-3</v>
      </c>
      <c r="E8" s="43">
        <v>0.181982106825401</v>
      </c>
      <c r="F8" s="18">
        <f t="shared" si="0"/>
        <v>18.1982106825401</v>
      </c>
      <c r="G8" s="33">
        <f t="shared" si="1"/>
        <v>186.16769528238524</v>
      </c>
      <c r="H8" s="16"/>
      <c r="I8" s="8"/>
      <c r="J8" s="8" t="s">
        <v>644</v>
      </c>
      <c r="K8" s="8"/>
      <c r="L8" s="8"/>
      <c r="M8" s="8" t="s">
        <v>645</v>
      </c>
      <c r="N8" s="8"/>
      <c r="O8" s="8"/>
      <c r="P8" s="8"/>
      <c r="Q8" s="8"/>
      <c r="R8" s="8"/>
      <c r="S8" s="8"/>
      <c r="T8" s="8"/>
      <c r="U8" s="8"/>
      <c r="V8" s="8"/>
      <c r="W8" s="8"/>
      <c r="X8" s="8"/>
      <c r="Y8" s="8"/>
      <c r="Z8" s="8"/>
      <c r="AA8" s="8"/>
      <c r="AB8" s="8"/>
      <c r="AC8" s="8"/>
    </row>
    <row r="9" spans="1:29" ht="14.1">
      <c r="A9" s="58"/>
      <c r="B9" s="50">
        <v>6</v>
      </c>
      <c r="C9" s="16" t="s">
        <v>80</v>
      </c>
      <c r="D9" s="17">
        <v>1.125E-2</v>
      </c>
      <c r="E9" s="43">
        <v>0.21616655128432199</v>
      </c>
      <c r="F9" s="18">
        <f t="shared" si="0"/>
        <v>21.6166551284322</v>
      </c>
      <c r="G9" s="33">
        <f t="shared" si="1"/>
        <v>221.13838196386141</v>
      </c>
      <c r="H9" s="16"/>
      <c r="I9" s="8"/>
      <c r="J9" s="110" t="s">
        <v>646</v>
      </c>
      <c r="K9" s="8"/>
      <c r="L9" s="8"/>
      <c r="M9" s="8" t="s">
        <v>647</v>
      </c>
      <c r="N9" s="8"/>
      <c r="O9" s="8"/>
      <c r="P9" s="8"/>
      <c r="Q9" s="8"/>
      <c r="R9" s="8"/>
      <c r="S9" s="8"/>
      <c r="T9" s="8"/>
      <c r="U9" s="8"/>
      <c r="V9" s="8"/>
      <c r="W9" s="8"/>
      <c r="X9" s="8"/>
      <c r="Y9" s="8"/>
      <c r="Z9" s="8"/>
      <c r="AA9" s="8"/>
      <c r="AB9" s="8"/>
      <c r="AC9" s="8"/>
    </row>
    <row r="10" spans="1:29" ht="14.4">
      <c r="A10" s="58"/>
      <c r="B10" s="50">
        <v>7</v>
      </c>
      <c r="C10" s="16" t="s">
        <v>81</v>
      </c>
      <c r="D10" s="17">
        <v>2.2499999999999999E-2</v>
      </c>
      <c r="E10" s="43">
        <v>0.26931161457452202</v>
      </c>
      <c r="F10" s="18">
        <f t="shared" si="0"/>
        <v>26.931161457452202</v>
      </c>
      <c r="G10" s="33">
        <f t="shared" si="1"/>
        <v>275.50578170973603</v>
      </c>
      <c r="H10" s="16"/>
      <c r="I10" s="8"/>
      <c r="J10" s="111" t="s">
        <v>648</v>
      </c>
      <c r="K10" s="8"/>
      <c r="L10" s="8"/>
      <c r="M10" s="8" t="s">
        <v>649</v>
      </c>
      <c r="N10" s="8"/>
      <c r="O10" s="8"/>
      <c r="P10" s="8"/>
      <c r="Q10" s="8"/>
      <c r="R10" s="8"/>
      <c r="S10" s="8"/>
      <c r="T10" s="8"/>
      <c r="U10" s="8"/>
      <c r="V10" s="8"/>
      <c r="W10" s="8"/>
      <c r="X10" s="8"/>
      <c r="Y10" s="8"/>
      <c r="Z10" s="8"/>
      <c r="AA10" s="8"/>
      <c r="AB10" s="8"/>
      <c r="AC10" s="8"/>
    </row>
    <row r="11" spans="1:29" ht="14.4">
      <c r="A11" s="58"/>
      <c r="B11" s="50">
        <v>8</v>
      </c>
      <c r="C11" s="16" t="s">
        <v>82</v>
      </c>
      <c r="D11" s="17">
        <v>4.4999999999999998E-2</v>
      </c>
      <c r="E11" s="5">
        <v>0.33477219581578999</v>
      </c>
      <c r="F11" s="18">
        <f t="shared" si="0"/>
        <v>33.477219581579</v>
      </c>
      <c r="G11" s="33">
        <f t="shared" si="1"/>
        <v>342.47195631955316</v>
      </c>
      <c r="H11" s="16"/>
      <c r="I11" s="8"/>
      <c r="J11" s="111" t="s">
        <v>650</v>
      </c>
      <c r="K11" s="8"/>
      <c r="L11" s="8"/>
      <c r="M11" s="2" t="s">
        <v>651</v>
      </c>
      <c r="N11" s="8"/>
      <c r="R11" s="8"/>
      <c r="S11" s="8"/>
      <c r="T11" s="8"/>
      <c r="U11" s="8"/>
      <c r="V11" s="8"/>
      <c r="W11" s="8"/>
      <c r="X11" s="8"/>
      <c r="Y11" s="8"/>
      <c r="Z11" s="8"/>
      <c r="AA11" s="8"/>
      <c r="AB11" s="8"/>
      <c r="AC11" s="8"/>
    </row>
    <row r="12" spans="1:29" ht="13.8">
      <c r="A12" s="58"/>
      <c r="B12" s="50">
        <v>9</v>
      </c>
      <c r="C12" s="16" t="s">
        <v>83</v>
      </c>
      <c r="D12" s="17">
        <v>0.09</v>
      </c>
      <c r="E12" s="43">
        <v>0.408884441935011</v>
      </c>
      <c r="F12" s="18">
        <f t="shared" si="0"/>
        <v>40.888444193501101</v>
      </c>
      <c r="G12" s="33">
        <f t="shared" si="1"/>
        <v>418.28878409951625</v>
      </c>
      <c r="H12" s="16"/>
      <c r="I12" s="8"/>
      <c r="J12" s="112" t="s">
        <v>652</v>
      </c>
      <c r="K12" s="8"/>
      <c r="L12" s="8"/>
      <c r="M12" s="8" t="s">
        <v>653</v>
      </c>
      <c r="N12" s="8"/>
      <c r="O12" s="8"/>
      <c r="P12" s="8"/>
      <c r="Q12" s="8"/>
      <c r="R12" s="8"/>
      <c r="S12" s="8"/>
      <c r="T12" s="8"/>
      <c r="U12" s="8"/>
      <c r="V12" s="8"/>
      <c r="W12" s="8"/>
      <c r="X12" s="8"/>
      <c r="Y12" s="8"/>
      <c r="Z12" s="8"/>
      <c r="AA12" s="8"/>
      <c r="AB12" s="8"/>
      <c r="AC12" s="8"/>
    </row>
    <row r="13" spans="1:29" ht="13.8">
      <c r="A13" s="58"/>
      <c r="B13" s="50">
        <v>10</v>
      </c>
      <c r="C13" s="16" t="s">
        <v>84</v>
      </c>
      <c r="D13" s="17">
        <v>0.12727922061357799</v>
      </c>
      <c r="E13" s="43">
        <v>0.44809061199518002</v>
      </c>
      <c r="F13" s="18">
        <f t="shared" si="0"/>
        <v>44.809061199518005</v>
      </c>
      <c r="G13" s="33">
        <f t="shared" si="1"/>
        <v>458.39669607106919</v>
      </c>
      <c r="H13" s="16" t="s">
        <v>654</v>
      </c>
      <c r="I13" s="8"/>
      <c r="J13" s="113" t="s">
        <v>655</v>
      </c>
      <c r="K13" s="8"/>
      <c r="L13" s="8"/>
      <c r="M13" s="8"/>
      <c r="N13" s="8"/>
      <c r="O13" s="8"/>
      <c r="P13" s="8"/>
      <c r="Q13" s="8"/>
      <c r="R13" s="8"/>
      <c r="S13" s="8"/>
      <c r="T13" s="8"/>
      <c r="U13" s="8"/>
      <c r="V13" s="8"/>
      <c r="W13" s="8"/>
      <c r="X13" s="8"/>
      <c r="Y13" s="8"/>
      <c r="Z13" s="8"/>
      <c r="AA13" s="8"/>
      <c r="AB13" s="8"/>
      <c r="AC13" s="8"/>
    </row>
    <row r="14" spans="1:29" ht="14.1">
      <c r="A14" s="58"/>
      <c r="B14" s="50">
        <v>11</v>
      </c>
      <c r="C14" s="43" t="s">
        <v>85</v>
      </c>
      <c r="D14" s="69">
        <f>0.18*2^-0.1</f>
        <v>0.16794593847662534</v>
      </c>
      <c r="E14" s="43">
        <v>0.48017124922294302</v>
      </c>
      <c r="F14" s="18">
        <f t="shared" si="0"/>
        <v>48.0171249222943</v>
      </c>
      <c r="G14" s="33">
        <f t="shared" si="1"/>
        <v>491.21518795507069</v>
      </c>
      <c r="H14" s="16"/>
      <c r="I14" s="8"/>
      <c r="J14" s="110" t="s">
        <v>656</v>
      </c>
      <c r="K14" s="8"/>
      <c r="L14" s="8"/>
      <c r="M14" s="8"/>
      <c r="N14" s="8"/>
      <c r="O14" s="8"/>
      <c r="P14" s="8"/>
      <c r="Q14" s="8"/>
      <c r="R14" s="8"/>
      <c r="S14" s="8"/>
      <c r="T14" s="8"/>
      <c r="U14" s="8"/>
      <c r="V14" s="8"/>
      <c r="W14" s="8"/>
      <c r="X14" s="8"/>
      <c r="Y14" s="8"/>
      <c r="Z14" s="8"/>
      <c r="AA14" s="8"/>
      <c r="AB14" s="8"/>
      <c r="AC14" s="8"/>
    </row>
    <row r="15" spans="1:29" ht="14.1">
      <c r="A15" s="58"/>
      <c r="B15" s="50">
        <v>12</v>
      </c>
      <c r="C15" s="16" t="s">
        <v>86</v>
      </c>
      <c r="D15" s="17">
        <v>0.18</v>
      </c>
      <c r="E15" s="43">
        <v>0.48827245852686701</v>
      </c>
      <c r="F15" s="18">
        <f t="shared" si="0"/>
        <v>48.827245852686701</v>
      </c>
      <c r="G15" s="33">
        <f t="shared" si="1"/>
        <v>499.50272507298496</v>
      </c>
      <c r="H15" s="16"/>
      <c r="I15" s="8"/>
      <c r="J15" s="110" t="s">
        <v>657</v>
      </c>
      <c r="K15" s="8"/>
      <c r="L15" s="8"/>
      <c r="M15" s="8"/>
      <c r="N15" s="8"/>
      <c r="O15" s="8"/>
      <c r="P15" s="8"/>
      <c r="Q15" s="8"/>
      <c r="R15" s="8"/>
      <c r="S15" s="8"/>
      <c r="T15" s="8"/>
      <c r="U15" s="8"/>
      <c r="V15" s="8"/>
      <c r="W15" s="8"/>
      <c r="X15" s="8"/>
      <c r="Y15" s="8"/>
      <c r="Z15" s="8"/>
      <c r="AA15" s="8"/>
      <c r="AB15" s="8"/>
      <c r="AC15" s="8"/>
    </row>
    <row r="16" spans="1:29" ht="14.4">
      <c r="A16" s="58"/>
      <c r="B16" s="50">
        <v>13</v>
      </c>
      <c r="C16" s="43" t="s">
        <v>87</v>
      </c>
      <c r="D16" s="69">
        <f>0.18*2^0.2</f>
        <v>0.2067657038994663</v>
      </c>
      <c r="E16" s="43">
        <v>0.50455896099603903</v>
      </c>
      <c r="F16" s="18">
        <f t="shared" si="0"/>
        <v>50.455896099603905</v>
      </c>
      <c r="G16" s="33">
        <f t="shared" si="1"/>
        <v>516.1638170989479</v>
      </c>
      <c r="H16" s="16"/>
      <c r="I16" s="8"/>
      <c r="J16" s="111" t="s">
        <v>658</v>
      </c>
      <c r="K16" s="8"/>
      <c r="L16" s="8"/>
      <c r="M16" s="8"/>
      <c r="N16" s="8"/>
      <c r="O16" s="8"/>
      <c r="P16" s="8"/>
      <c r="Q16" s="8"/>
      <c r="R16" s="8"/>
      <c r="S16" s="8"/>
      <c r="T16" s="8"/>
      <c r="U16" s="8"/>
      <c r="V16" s="8"/>
      <c r="W16" s="8"/>
      <c r="X16" s="8"/>
      <c r="Y16" s="8"/>
      <c r="Z16" s="8"/>
      <c r="AA16" s="8"/>
      <c r="AB16" s="8"/>
      <c r="AC16" s="8"/>
    </row>
    <row r="17" spans="1:29" ht="12.3">
      <c r="A17" s="58"/>
      <c r="B17" s="50">
        <v>14</v>
      </c>
      <c r="C17" s="16" t="s">
        <v>88</v>
      </c>
      <c r="D17" s="17">
        <f>0.18*2^0.5</f>
        <v>0.2545584412271571</v>
      </c>
      <c r="E17" s="43">
        <v>0.52917431952854699</v>
      </c>
      <c r="F17" s="18">
        <f t="shared" si="0"/>
        <v>52.917431952854699</v>
      </c>
      <c r="G17" s="33">
        <f t="shared" si="1"/>
        <v>541.34532887770354</v>
      </c>
      <c r="H17" s="16"/>
      <c r="I17" s="8"/>
      <c r="J17" s="8" t="s">
        <v>659</v>
      </c>
      <c r="K17" s="8"/>
      <c r="L17" s="8"/>
      <c r="M17" s="8"/>
      <c r="N17" s="8"/>
      <c r="O17" s="8"/>
      <c r="P17" s="8"/>
      <c r="Q17" s="8"/>
      <c r="R17" s="8"/>
      <c r="S17" s="8"/>
      <c r="T17" s="8"/>
      <c r="U17" s="8"/>
      <c r="V17" s="8"/>
      <c r="W17" s="8"/>
      <c r="X17" s="8"/>
      <c r="Y17" s="8"/>
      <c r="Z17" s="8"/>
      <c r="AA17" s="8"/>
      <c r="AB17" s="8"/>
      <c r="AC17" s="8"/>
    </row>
    <row r="18" spans="1:29" ht="12.3">
      <c r="A18" s="58"/>
      <c r="B18" s="50">
        <v>15</v>
      </c>
      <c r="C18" s="16" t="s">
        <v>89</v>
      </c>
      <c r="D18" s="17">
        <v>0.36</v>
      </c>
      <c r="E18" s="43">
        <v>0.57060122949972003</v>
      </c>
      <c r="F18" s="18">
        <f t="shared" si="0"/>
        <v>57.060122949972005</v>
      </c>
      <c r="G18" s="33">
        <f t="shared" si="1"/>
        <v>583.72505777821357</v>
      </c>
      <c r="H18" s="16"/>
      <c r="I18" s="8"/>
      <c r="J18" s="8"/>
      <c r="K18" s="8"/>
      <c r="L18" s="8"/>
      <c r="M18" s="8"/>
      <c r="N18" s="8"/>
      <c r="O18" s="8"/>
      <c r="P18" s="8"/>
      <c r="Q18" s="8"/>
      <c r="R18" s="8"/>
      <c r="S18" s="8"/>
      <c r="T18" s="8"/>
      <c r="U18" s="8"/>
      <c r="V18" s="8"/>
      <c r="W18" s="8"/>
      <c r="X18" s="8"/>
      <c r="Y18" s="8"/>
      <c r="Z18" s="8"/>
      <c r="AA18" s="8"/>
      <c r="AB18" s="8"/>
      <c r="AC18" s="8"/>
    </row>
    <row r="19" spans="1:29" ht="12.3">
      <c r="A19" s="58"/>
      <c r="B19" s="50">
        <v>16</v>
      </c>
      <c r="C19" s="16" t="s">
        <v>90</v>
      </c>
      <c r="D19" s="17">
        <v>0.72</v>
      </c>
      <c r="E19" s="43">
        <v>0.65448680990126695</v>
      </c>
      <c r="F19" s="18">
        <f t="shared" si="0"/>
        <v>65.448680990126689</v>
      </c>
      <c r="G19" s="33">
        <f t="shared" si="1"/>
        <v>669.54000652899606</v>
      </c>
      <c r="H19" s="16"/>
      <c r="I19" s="8"/>
      <c r="J19" s="8"/>
      <c r="K19" s="8"/>
      <c r="L19" s="8"/>
      <c r="M19" s="8"/>
      <c r="N19" s="8"/>
      <c r="O19" s="8"/>
      <c r="P19" s="8"/>
      <c r="Q19" s="8"/>
      <c r="R19" s="8"/>
      <c r="S19" s="8"/>
      <c r="T19" s="8"/>
      <c r="U19" s="8"/>
      <c r="V19" s="8"/>
      <c r="W19" s="8"/>
      <c r="X19" s="8"/>
      <c r="Y19" s="8"/>
      <c r="Z19" s="8"/>
      <c r="AA19" s="8"/>
      <c r="AB19" s="8"/>
      <c r="AC19" s="8"/>
    </row>
    <row r="20" spans="1:29" ht="12.3">
      <c r="A20" s="58"/>
      <c r="B20" s="82">
        <v>17</v>
      </c>
      <c r="C20" s="73" t="s">
        <v>91</v>
      </c>
      <c r="D20" s="74">
        <v>0.9</v>
      </c>
      <c r="E20" s="43">
        <v>0.68168679593422599</v>
      </c>
      <c r="F20" s="76">
        <f t="shared" si="0"/>
        <v>68.168679593422596</v>
      </c>
      <c r="G20" s="77">
        <f t="shared" si="1"/>
        <v>697.36559224071323</v>
      </c>
      <c r="H20" s="73" t="s">
        <v>205</v>
      </c>
      <c r="I20" s="8"/>
      <c r="J20" s="2" t="s">
        <v>660</v>
      </c>
      <c r="K20" s="8"/>
      <c r="L20" s="8"/>
      <c r="M20" s="8"/>
      <c r="N20" s="8"/>
      <c r="O20" s="8"/>
      <c r="P20" s="8"/>
      <c r="Q20" s="8"/>
      <c r="R20" s="8"/>
      <c r="S20" s="8"/>
      <c r="T20" s="8"/>
      <c r="U20" s="8"/>
      <c r="V20" s="8"/>
      <c r="W20" s="8"/>
      <c r="X20" s="8"/>
      <c r="Y20" s="8"/>
      <c r="Z20" s="8"/>
      <c r="AA20" s="8"/>
      <c r="AB20" s="8"/>
      <c r="AC20" s="8"/>
    </row>
    <row r="21" spans="1:29" ht="14.4">
      <c r="A21" s="58"/>
      <c r="B21" s="50">
        <v>18</v>
      </c>
      <c r="C21" s="16" t="s">
        <v>92</v>
      </c>
      <c r="D21" s="17">
        <v>1.44</v>
      </c>
      <c r="E21" s="43">
        <v>0.73917395446177903</v>
      </c>
      <c r="F21" s="18">
        <f t="shared" si="0"/>
        <v>73.917395446177906</v>
      </c>
      <c r="G21" s="33">
        <f t="shared" si="1"/>
        <v>756.17495541439996</v>
      </c>
      <c r="H21" s="16"/>
      <c r="I21" s="8"/>
      <c r="J21" s="111" t="s">
        <v>661</v>
      </c>
      <c r="K21" s="8"/>
      <c r="L21" s="8"/>
      <c r="M21" s="8"/>
      <c r="N21" s="8"/>
      <c r="O21" s="8"/>
      <c r="P21" s="8"/>
      <c r="Q21" s="8"/>
      <c r="R21" s="8"/>
      <c r="S21" s="8"/>
      <c r="T21" s="8"/>
      <c r="U21" s="8"/>
      <c r="V21" s="8"/>
      <c r="W21" s="8"/>
      <c r="X21" s="8"/>
      <c r="Y21" s="8"/>
      <c r="Z21" s="8"/>
      <c r="AA21" s="8"/>
      <c r="AB21" s="8"/>
      <c r="AC21" s="8"/>
    </row>
    <row r="22" spans="1:29" ht="14.1">
      <c r="A22" s="58"/>
      <c r="B22" s="50">
        <v>19</v>
      </c>
      <c r="C22" s="16" t="s">
        <v>93</v>
      </c>
      <c r="D22" s="17">
        <v>2.88</v>
      </c>
      <c r="E22" s="43">
        <v>0.82426788038052101</v>
      </c>
      <c r="F22" s="18">
        <f t="shared" si="0"/>
        <v>82.426788038052095</v>
      </c>
      <c r="G22" s="33">
        <f t="shared" si="1"/>
        <v>843.22604162927303</v>
      </c>
      <c r="H22" s="16" t="s">
        <v>662</v>
      </c>
      <c r="I22" s="8"/>
      <c r="J22" s="110" t="s">
        <v>663</v>
      </c>
      <c r="K22" s="8"/>
      <c r="L22" s="8"/>
      <c r="M22" s="8"/>
      <c r="N22" s="8"/>
      <c r="O22" s="8"/>
      <c r="P22" s="8"/>
      <c r="Q22" s="8"/>
      <c r="R22" s="8"/>
      <c r="S22" s="8"/>
      <c r="T22" s="8"/>
      <c r="U22" s="8"/>
      <c r="V22" s="8"/>
      <c r="W22" s="8"/>
      <c r="X22" s="8"/>
      <c r="Y22" s="8"/>
      <c r="Z22" s="8"/>
      <c r="AA22" s="8"/>
      <c r="AB22" s="8"/>
      <c r="AC22" s="8"/>
    </row>
    <row r="23" spans="1:29" ht="14.4">
      <c r="A23" s="58"/>
      <c r="B23" s="50">
        <v>20</v>
      </c>
      <c r="C23" s="16" t="s">
        <v>94</v>
      </c>
      <c r="D23" s="17">
        <v>5.76</v>
      </c>
      <c r="E23" s="43">
        <v>0.909566724026176</v>
      </c>
      <c r="F23" s="18">
        <f t="shared" si="0"/>
        <v>90.956672402617599</v>
      </c>
      <c r="G23" s="33">
        <f t="shared" si="1"/>
        <v>930.48675867877807</v>
      </c>
      <c r="H23" s="16" t="s">
        <v>664</v>
      </c>
      <c r="I23" s="8"/>
      <c r="J23" s="111" t="s">
        <v>665</v>
      </c>
      <c r="K23" s="8"/>
      <c r="L23" s="8"/>
      <c r="M23" s="8"/>
      <c r="N23" s="8"/>
      <c r="O23" s="8"/>
      <c r="P23" s="8"/>
      <c r="Q23" s="8"/>
      <c r="R23" s="8"/>
      <c r="S23" s="8"/>
      <c r="T23" s="8"/>
      <c r="U23" s="8"/>
      <c r="V23" s="8"/>
      <c r="W23" s="8"/>
      <c r="X23" s="8"/>
      <c r="Y23" s="8"/>
      <c r="Z23" s="8"/>
      <c r="AA23" s="8"/>
      <c r="AB23" s="8"/>
      <c r="AC23" s="8"/>
    </row>
    <row r="24" spans="1:29" ht="13.8">
      <c r="A24" s="58"/>
      <c r="B24" s="50">
        <v>21</v>
      </c>
      <c r="C24" s="16" t="s">
        <v>95</v>
      </c>
      <c r="D24" s="17">
        <v>11.52</v>
      </c>
      <c r="E24" s="43">
        <v>0.99496841176924</v>
      </c>
      <c r="F24" s="18">
        <f t="shared" si="0"/>
        <v>99.496841176923994</v>
      </c>
      <c r="G24" s="33">
        <f t="shared" si="1"/>
        <v>1017.8526852399325</v>
      </c>
      <c r="H24" s="16"/>
      <c r="I24" s="8"/>
      <c r="J24" s="112" t="s">
        <v>666</v>
      </c>
      <c r="K24" s="8"/>
      <c r="L24" s="8"/>
      <c r="M24" s="8"/>
      <c r="N24" s="8"/>
      <c r="O24" s="8"/>
      <c r="P24" s="8"/>
      <c r="Q24" s="8"/>
      <c r="R24" s="8"/>
      <c r="S24" s="8"/>
      <c r="T24" s="8"/>
      <c r="U24" s="8"/>
      <c r="V24" s="8"/>
      <c r="W24" s="8"/>
      <c r="X24" s="8"/>
      <c r="Y24" s="8"/>
      <c r="Z24" s="8"/>
      <c r="AA24" s="8"/>
      <c r="AB24" s="8"/>
      <c r="AC24" s="8"/>
    </row>
    <row r="25" spans="1:29" ht="12.3">
      <c r="A25" s="58"/>
      <c r="B25" s="50">
        <v>22</v>
      </c>
      <c r="C25" s="16" t="s">
        <v>96</v>
      </c>
      <c r="D25" s="17">
        <v>23.04</v>
      </c>
      <c r="E25" s="43">
        <v>1.0804216183078701</v>
      </c>
      <c r="F25" s="18">
        <f t="shared" si="0"/>
        <v>108.04216183078701</v>
      </c>
      <c r="G25" s="33">
        <f t="shared" si="1"/>
        <v>1105.2713155289512</v>
      </c>
      <c r="H25" s="16"/>
      <c r="I25" s="8"/>
      <c r="J25" s="8"/>
      <c r="K25" s="8"/>
      <c r="L25" s="8"/>
      <c r="M25" s="8"/>
      <c r="N25" s="8"/>
      <c r="O25" s="8"/>
      <c r="P25" s="8"/>
      <c r="Q25" s="8"/>
      <c r="R25" s="8"/>
      <c r="S25" s="8"/>
      <c r="T25" s="8"/>
      <c r="U25" s="8"/>
      <c r="V25" s="8"/>
      <c r="W25" s="8"/>
      <c r="X25" s="8"/>
      <c r="Y25" s="8"/>
      <c r="Z25" s="8"/>
      <c r="AA25" s="8"/>
      <c r="AB25" s="8"/>
      <c r="AC25" s="8"/>
    </row>
    <row r="26" spans="1:29" ht="12.3">
      <c r="A26" s="58"/>
      <c r="B26" s="50">
        <v>23</v>
      </c>
      <c r="C26" s="16" t="s">
        <v>97</v>
      </c>
      <c r="D26" s="17">
        <v>46.08</v>
      </c>
      <c r="E26" s="43">
        <v>1.1659006084860699</v>
      </c>
      <c r="F26" s="18">
        <f t="shared" si="0"/>
        <v>116.590060848607</v>
      </c>
      <c r="G26" s="33">
        <f t="shared" si="1"/>
        <v>1192.7163224812496</v>
      </c>
      <c r="H26" s="16"/>
      <c r="I26" s="8"/>
      <c r="J26" s="8"/>
      <c r="K26" s="8"/>
      <c r="L26" s="8"/>
      <c r="M26" s="8"/>
      <c r="N26" s="8"/>
      <c r="O26" s="8"/>
      <c r="P26" s="8"/>
      <c r="Q26" s="8"/>
      <c r="R26" s="8"/>
      <c r="S26" s="8"/>
      <c r="T26" s="8"/>
      <c r="U26" s="8"/>
      <c r="V26" s="8"/>
      <c r="W26" s="8"/>
      <c r="X26" s="8"/>
      <c r="Y26" s="8"/>
      <c r="Z26" s="8"/>
      <c r="AA26" s="8"/>
      <c r="AB26" s="8"/>
      <c r="AC26" s="8"/>
    </row>
    <row r="27" spans="1:29" ht="12.3">
      <c r="A27" s="58"/>
      <c r="B27" s="50">
        <v>24</v>
      </c>
      <c r="C27" s="5"/>
      <c r="D27" s="5"/>
      <c r="E27" s="5"/>
      <c r="F27" s="5"/>
      <c r="G27" s="5"/>
      <c r="H27" s="43"/>
      <c r="I27" s="8"/>
      <c r="J27" s="8"/>
      <c r="K27" s="8"/>
      <c r="L27" s="8"/>
      <c r="M27" s="8"/>
      <c r="N27" s="8"/>
      <c r="O27" s="8"/>
      <c r="P27" s="8"/>
      <c r="Q27" s="8"/>
      <c r="R27" s="8"/>
      <c r="S27" s="8"/>
      <c r="T27" s="8"/>
      <c r="U27" s="8"/>
      <c r="V27" s="8"/>
      <c r="W27" s="8"/>
      <c r="X27" s="8"/>
      <c r="Y27" s="8"/>
      <c r="Z27" s="8"/>
      <c r="AA27" s="8"/>
      <c r="AB27" s="8"/>
      <c r="AC27" s="8"/>
    </row>
    <row r="28" spans="1:29" ht="12.3">
      <c r="A28" s="81"/>
      <c r="B28" s="81"/>
      <c r="C28" s="81"/>
      <c r="D28" s="81"/>
      <c r="E28" s="81"/>
      <c r="F28" s="81"/>
      <c r="G28" s="81"/>
      <c r="H28" s="81"/>
      <c r="I28" s="81"/>
      <c r="J28" s="81"/>
      <c r="K28" s="81"/>
      <c r="L28" s="81"/>
      <c r="M28" s="81"/>
      <c r="N28" s="81"/>
      <c r="O28" s="81"/>
      <c r="P28" s="81"/>
      <c r="Q28" s="81"/>
      <c r="R28" s="81"/>
      <c r="S28" s="81"/>
      <c r="T28" s="81"/>
      <c r="U28" s="81"/>
      <c r="V28" s="81"/>
      <c r="W28" s="81"/>
      <c r="X28" s="81"/>
      <c r="Y28" s="81"/>
      <c r="Z28" s="81"/>
      <c r="AA28" s="81"/>
      <c r="AB28" s="81"/>
      <c r="AC28" s="81"/>
    </row>
    <row r="29" spans="1:29" ht="24.6">
      <c r="A29" s="8"/>
      <c r="B29" s="43"/>
      <c r="C29" s="13" t="s">
        <v>637</v>
      </c>
      <c r="D29" s="135" t="s">
        <v>142</v>
      </c>
      <c r="E29" s="133"/>
      <c r="F29" s="133"/>
      <c r="G29" s="134"/>
      <c r="H29" s="41" t="s">
        <v>228</v>
      </c>
      <c r="I29" s="8"/>
      <c r="J29" s="8"/>
      <c r="K29" s="8"/>
      <c r="L29" s="8"/>
      <c r="M29" s="8"/>
      <c r="N29" s="8"/>
      <c r="O29" s="8"/>
      <c r="P29" s="8"/>
      <c r="Q29" s="8"/>
      <c r="R29" s="8"/>
      <c r="S29" s="8"/>
      <c r="T29" s="8"/>
      <c r="U29" s="8"/>
      <c r="V29" s="8"/>
      <c r="W29" s="8"/>
      <c r="X29" s="8"/>
      <c r="Y29" s="8"/>
      <c r="Z29" s="8"/>
      <c r="AA29" s="8"/>
      <c r="AB29" s="8"/>
      <c r="AC29" s="8"/>
    </row>
    <row r="30" spans="1:29" ht="36.9">
      <c r="A30" s="8"/>
      <c r="B30" s="41" t="s">
        <v>58</v>
      </c>
      <c r="C30" s="41" t="s">
        <v>59</v>
      </c>
      <c r="D30" s="41" t="s">
        <v>143</v>
      </c>
      <c r="E30" s="83" t="s">
        <v>144</v>
      </c>
      <c r="F30" s="83" t="s">
        <v>145</v>
      </c>
      <c r="G30" s="83" t="s">
        <v>146</v>
      </c>
      <c r="H30" s="43"/>
      <c r="I30" s="8"/>
      <c r="J30" s="8"/>
      <c r="K30" s="8"/>
      <c r="L30" s="8"/>
      <c r="M30" s="8"/>
      <c r="N30" s="8"/>
      <c r="O30" s="8"/>
      <c r="P30" s="8"/>
      <c r="Q30" s="8"/>
      <c r="R30" s="8"/>
      <c r="S30" s="8"/>
      <c r="T30" s="8"/>
      <c r="U30" s="8"/>
      <c r="V30" s="8"/>
      <c r="W30" s="8"/>
      <c r="X30" s="8"/>
      <c r="Y30" s="8"/>
      <c r="Z30" s="8"/>
      <c r="AA30" s="8"/>
      <c r="AB30" s="8"/>
      <c r="AC30" s="8"/>
    </row>
    <row r="31" spans="1:29" ht="14.4">
      <c r="A31" s="58"/>
      <c r="B31" s="69">
        <v>1</v>
      </c>
      <c r="C31" s="43" t="s">
        <v>229</v>
      </c>
      <c r="D31" s="69">
        <v>7.0312499999999997E-4</v>
      </c>
      <c r="E31" s="43">
        <v>0.154251012920745</v>
      </c>
      <c r="F31" s="71">
        <f t="shared" ref="F31:F191" si="2">E31*100</f>
        <v>15.425101292074499</v>
      </c>
      <c r="G31" s="84">
        <f t="shared" ref="G31:G191" si="3">E31*1023</f>
        <v>157.79878621792213</v>
      </c>
      <c r="H31" s="43"/>
      <c r="I31" s="8"/>
      <c r="J31" s="8"/>
      <c r="K31" s="8"/>
      <c r="L31" s="8"/>
      <c r="M31" s="8"/>
      <c r="N31" s="8"/>
      <c r="O31" s="8"/>
      <c r="P31" s="8"/>
      <c r="Q31" s="8"/>
      <c r="R31" s="8"/>
      <c r="S31" s="8"/>
      <c r="T31" s="8"/>
      <c r="U31" s="8"/>
      <c r="V31" s="8"/>
      <c r="W31" s="8"/>
      <c r="X31" s="8"/>
      <c r="Y31" s="8"/>
      <c r="Z31" s="8"/>
      <c r="AA31" s="8"/>
      <c r="AB31" s="8"/>
      <c r="AC31" s="8"/>
    </row>
    <row r="32" spans="1:29" ht="14.4">
      <c r="A32" s="58"/>
      <c r="B32" s="69">
        <v>2</v>
      </c>
      <c r="C32" s="43" t="s">
        <v>230</v>
      </c>
      <c r="D32" s="69">
        <v>7.5359071584583004E-4</v>
      </c>
      <c r="E32" s="43">
        <v>0.15452372455802199</v>
      </c>
      <c r="F32" s="71">
        <f t="shared" si="2"/>
        <v>15.452372455802198</v>
      </c>
      <c r="G32" s="84">
        <f t="shared" si="3"/>
        <v>158.07777022285649</v>
      </c>
      <c r="H32" s="43"/>
      <c r="I32" s="8"/>
      <c r="J32" s="8"/>
      <c r="K32" s="8"/>
      <c r="L32" s="8"/>
      <c r="M32" s="8"/>
      <c r="N32" s="8"/>
      <c r="O32" s="8"/>
      <c r="P32" s="8"/>
      <c r="Q32" s="8"/>
      <c r="R32" s="8"/>
      <c r="S32" s="8"/>
      <c r="T32" s="8"/>
      <c r="U32" s="8"/>
      <c r="V32" s="8"/>
      <c r="W32" s="8"/>
      <c r="X32" s="8"/>
      <c r="Y32" s="8"/>
      <c r="Z32" s="8"/>
      <c r="AA32" s="8"/>
      <c r="AB32" s="8"/>
      <c r="AC32" s="8"/>
    </row>
    <row r="33" spans="1:29" ht="14.4">
      <c r="A33" s="58"/>
      <c r="B33" s="69">
        <v>3</v>
      </c>
      <c r="C33" s="43" t="s">
        <v>231</v>
      </c>
      <c r="D33" s="69">
        <v>8.0767853085729003E-4</v>
      </c>
      <c r="E33" s="43">
        <v>0.15481627706655299</v>
      </c>
      <c r="F33" s="71">
        <f t="shared" si="2"/>
        <v>15.481627706655299</v>
      </c>
      <c r="G33" s="84">
        <f t="shared" si="3"/>
        <v>158.37705143908371</v>
      </c>
      <c r="H33" s="43"/>
      <c r="I33" s="8"/>
      <c r="J33" s="8"/>
      <c r="K33" s="8"/>
      <c r="L33" s="8"/>
      <c r="M33" s="8"/>
      <c r="N33" s="8"/>
      <c r="O33" s="8"/>
      <c r="P33" s="8"/>
      <c r="Q33" s="8"/>
      <c r="R33" s="8"/>
      <c r="S33" s="8"/>
      <c r="T33" s="8"/>
      <c r="U33" s="8"/>
      <c r="V33" s="8"/>
      <c r="W33" s="8"/>
      <c r="X33" s="8"/>
      <c r="Y33" s="8"/>
      <c r="Z33" s="8"/>
      <c r="AA33" s="8"/>
      <c r="AB33" s="8"/>
      <c r="AC33" s="8"/>
    </row>
    <row r="34" spans="1:29" ht="14.4">
      <c r="A34" s="58"/>
      <c r="B34" s="69">
        <v>4</v>
      </c>
      <c r="C34" s="43" t="s">
        <v>232</v>
      </c>
      <c r="D34" s="69">
        <v>8.6564841563314401E-4</v>
      </c>
      <c r="E34" s="43">
        <v>0.155130134256425</v>
      </c>
      <c r="F34" s="71">
        <f t="shared" si="2"/>
        <v>15.5130134256425</v>
      </c>
      <c r="G34" s="84">
        <f t="shared" si="3"/>
        <v>158.69812734432276</v>
      </c>
      <c r="H34" s="43"/>
      <c r="I34" s="8"/>
      <c r="J34" s="8"/>
      <c r="K34" s="8"/>
      <c r="L34" s="8"/>
      <c r="M34" s="8"/>
      <c r="N34" s="8"/>
      <c r="O34" s="8"/>
      <c r="P34" s="8"/>
      <c r="Q34" s="8"/>
      <c r="R34" s="8"/>
      <c r="S34" s="8"/>
      <c r="T34" s="8"/>
      <c r="U34" s="8"/>
      <c r="V34" s="8"/>
      <c r="W34" s="8"/>
      <c r="X34" s="8"/>
      <c r="Y34" s="8"/>
      <c r="Z34" s="8"/>
      <c r="AA34" s="8"/>
      <c r="AB34" s="8"/>
      <c r="AC34" s="8"/>
    </row>
    <row r="35" spans="1:29" ht="14.4">
      <c r="A35" s="58"/>
      <c r="B35" s="69">
        <v>5</v>
      </c>
      <c r="C35" s="43" t="s">
        <v>233</v>
      </c>
      <c r="D35" s="69">
        <v>9.2777899976219098E-4</v>
      </c>
      <c r="E35" s="43">
        <v>0.155466870916666</v>
      </c>
      <c r="F35" s="71">
        <f t="shared" si="2"/>
        <v>15.5466870916666</v>
      </c>
      <c r="G35" s="84">
        <f t="shared" si="3"/>
        <v>159.04260894774933</v>
      </c>
      <c r="H35" s="43"/>
      <c r="I35" s="8"/>
      <c r="J35" s="8"/>
      <c r="K35" s="8"/>
      <c r="L35" s="8"/>
      <c r="M35" s="8"/>
      <c r="N35" s="8"/>
      <c r="O35" s="8"/>
      <c r="P35" s="8"/>
      <c r="Q35" s="8"/>
      <c r="R35" s="8"/>
      <c r="S35" s="8"/>
      <c r="T35" s="8"/>
      <c r="U35" s="8"/>
      <c r="V35" s="8"/>
      <c r="W35" s="8"/>
      <c r="X35" s="8"/>
      <c r="Y35" s="8"/>
      <c r="Z35" s="8"/>
      <c r="AA35" s="8"/>
      <c r="AB35" s="8"/>
      <c r="AC35" s="8"/>
    </row>
    <row r="36" spans="1:29" ht="14.4">
      <c r="A36" s="58"/>
      <c r="B36" s="69">
        <v>6</v>
      </c>
      <c r="C36" s="43" t="s">
        <v>234</v>
      </c>
      <c r="D36" s="69">
        <v>9.9436891104358197E-4</v>
      </c>
      <c r="E36" s="43">
        <v>0.15582818165296</v>
      </c>
      <c r="F36" s="71">
        <f t="shared" si="2"/>
        <v>15.582818165296001</v>
      </c>
      <c r="G36" s="84">
        <f t="shared" si="3"/>
        <v>159.41222983097808</v>
      </c>
      <c r="H36" s="43"/>
      <c r="I36" s="8"/>
      <c r="J36" s="8"/>
      <c r="K36" s="8"/>
      <c r="L36" s="8"/>
      <c r="M36" s="8"/>
      <c r="N36" s="8"/>
      <c r="O36" s="8"/>
      <c r="P36" s="8"/>
      <c r="Q36" s="8"/>
      <c r="R36" s="8"/>
      <c r="S36" s="8"/>
      <c r="T36" s="8"/>
      <c r="U36" s="8"/>
      <c r="V36" s="8"/>
      <c r="W36" s="8"/>
      <c r="X36" s="8"/>
      <c r="Y36" s="8"/>
      <c r="Z36" s="8"/>
      <c r="AA36" s="8"/>
      <c r="AB36" s="8"/>
      <c r="AC36" s="8"/>
    </row>
    <row r="37" spans="1:29" ht="14.4">
      <c r="A37" s="58"/>
      <c r="B37" s="69">
        <v>7</v>
      </c>
      <c r="C37" s="43" t="s">
        <v>235</v>
      </c>
      <c r="D37" s="69">
        <v>1.06573821082762E-3</v>
      </c>
      <c r="E37" s="43">
        <v>0.156215890504878</v>
      </c>
      <c r="F37" s="71">
        <f t="shared" si="2"/>
        <v>15.621589050487799</v>
      </c>
      <c r="G37" s="84">
        <f t="shared" si="3"/>
        <v>159.80885598649019</v>
      </c>
      <c r="H37" s="43"/>
      <c r="I37" s="8"/>
      <c r="J37" s="8"/>
      <c r="K37" s="8"/>
      <c r="L37" s="8"/>
      <c r="M37" s="8"/>
      <c r="N37" s="8"/>
      <c r="O37" s="8"/>
      <c r="P37" s="8"/>
      <c r="Q37" s="8"/>
      <c r="R37" s="8"/>
      <c r="S37" s="8"/>
      <c r="T37" s="8"/>
      <c r="U37" s="8"/>
      <c r="V37" s="8"/>
      <c r="W37" s="8"/>
      <c r="X37" s="8"/>
      <c r="Y37" s="8"/>
      <c r="Z37" s="8"/>
      <c r="AA37" s="8"/>
      <c r="AB37" s="8"/>
      <c r="AC37" s="8"/>
    </row>
    <row r="38" spans="1:29" ht="14.4">
      <c r="A38" s="58"/>
      <c r="B38" s="69">
        <v>8</v>
      </c>
      <c r="C38" s="43" t="s">
        <v>236</v>
      </c>
      <c r="D38" s="69">
        <v>1.1422299323759499E-3</v>
      </c>
      <c r="E38" s="43">
        <v>0.15663196138336699</v>
      </c>
      <c r="F38" s="71">
        <f t="shared" si="2"/>
        <v>15.6631961383367</v>
      </c>
      <c r="G38" s="84">
        <f t="shared" si="3"/>
        <v>160.23449649518443</v>
      </c>
      <c r="H38" s="43"/>
      <c r="I38" s="8"/>
      <c r="J38" s="8"/>
      <c r="K38" s="8"/>
      <c r="L38" s="8"/>
      <c r="M38" s="8"/>
      <c r="N38" s="8"/>
      <c r="O38" s="8"/>
      <c r="P38" s="8"/>
      <c r="Q38" s="8"/>
      <c r="R38" s="8"/>
      <c r="S38" s="8"/>
      <c r="T38" s="8"/>
      <c r="U38" s="8"/>
      <c r="V38" s="8"/>
      <c r="W38" s="8"/>
      <c r="X38" s="8"/>
      <c r="Y38" s="8"/>
      <c r="Z38" s="8"/>
      <c r="AA38" s="8"/>
      <c r="AB38" s="8"/>
      <c r="AC38" s="8"/>
    </row>
    <row r="39" spans="1:29" ht="14.4">
      <c r="A39" s="58"/>
      <c r="B39" s="69">
        <v>9</v>
      </c>
      <c r="C39" s="43" t="s">
        <v>237</v>
      </c>
      <c r="D39" s="69">
        <v>1.22421172963517E-3</v>
      </c>
      <c r="E39" s="43">
        <v>0.15707850946820801</v>
      </c>
      <c r="F39" s="71">
        <f t="shared" si="2"/>
        <v>15.7078509468208</v>
      </c>
      <c r="G39" s="84">
        <f t="shared" si="3"/>
        <v>160.69131518597678</v>
      </c>
      <c r="H39" s="43"/>
      <c r="I39" s="8"/>
      <c r="J39" s="8"/>
      <c r="K39" s="8"/>
      <c r="L39" s="8"/>
      <c r="M39" s="8"/>
      <c r="N39" s="8"/>
      <c r="O39" s="8"/>
      <c r="P39" s="8"/>
      <c r="Q39" s="8"/>
      <c r="R39" s="8"/>
      <c r="S39" s="8"/>
      <c r="T39" s="8"/>
      <c r="U39" s="8"/>
      <c r="V39" s="8"/>
      <c r="W39" s="8"/>
      <c r="X39" s="8"/>
      <c r="Y39" s="8"/>
      <c r="Z39" s="8"/>
      <c r="AA39" s="8"/>
      <c r="AB39" s="8"/>
      <c r="AC39" s="8"/>
    </row>
    <row r="40" spans="1:29" ht="14.4">
      <c r="A40" s="58"/>
      <c r="B40" s="69">
        <v>10</v>
      </c>
      <c r="C40" s="43" t="s">
        <v>238</v>
      </c>
      <c r="D40" s="69">
        <v>1.31207764434863E-3</v>
      </c>
      <c r="E40" s="43">
        <v>0.15755781355164</v>
      </c>
      <c r="F40" s="71">
        <f t="shared" si="2"/>
        <v>15.755781355164</v>
      </c>
      <c r="G40" s="84">
        <f t="shared" si="3"/>
        <v>161.18164326332771</v>
      </c>
      <c r="H40" s="43"/>
      <c r="I40" s="8"/>
      <c r="J40" s="8"/>
      <c r="K40" s="8"/>
      <c r="L40" s="8"/>
      <c r="M40" s="8"/>
      <c r="N40" s="8"/>
      <c r="O40" s="8"/>
      <c r="P40" s="8"/>
      <c r="Q40" s="8"/>
      <c r="R40" s="8"/>
      <c r="S40" s="8"/>
      <c r="T40" s="8"/>
      <c r="U40" s="8"/>
      <c r="V40" s="8"/>
      <c r="W40" s="8"/>
      <c r="X40" s="8"/>
      <c r="Y40" s="8"/>
      <c r="Z40" s="8"/>
      <c r="AA40" s="8"/>
      <c r="AB40" s="8"/>
      <c r="AC40" s="8"/>
    </row>
    <row r="41" spans="1:29" ht="14.4">
      <c r="A41" s="58"/>
      <c r="B41" s="69">
        <v>11</v>
      </c>
      <c r="C41" s="43" t="s">
        <v>239</v>
      </c>
      <c r="D41" s="69">
        <v>1.4062499999999999E-3</v>
      </c>
      <c r="E41" s="43">
        <v>0.1580723295965</v>
      </c>
      <c r="F41" s="71">
        <f t="shared" si="2"/>
        <v>15.807232959649999</v>
      </c>
      <c r="G41" s="84">
        <f t="shared" si="3"/>
        <v>161.70799317721949</v>
      </c>
      <c r="H41" s="43"/>
      <c r="I41" s="8"/>
      <c r="J41" s="8"/>
      <c r="K41" s="8"/>
      <c r="L41" s="8"/>
      <c r="M41" s="8"/>
      <c r="N41" s="8"/>
      <c r="O41" s="8"/>
      <c r="P41" s="8"/>
      <c r="Q41" s="8"/>
      <c r="R41" s="8"/>
      <c r="S41" s="8"/>
      <c r="T41" s="8"/>
      <c r="U41" s="8"/>
      <c r="V41" s="8"/>
      <c r="W41" s="8"/>
      <c r="X41" s="8"/>
      <c r="Y41" s="8"/>
      <c r="Z41" s="8"/>
      <c r="AA41" s="8"/>
      <c r="AB41" s="8"/>
      <c r="AC41" s="8"/>
    </row>
    <row r="42" spans="1:29" ht="14.4">
      <c r="A42" s="58"/>
      <c r="B42" s="69">
        <v>12</v>
      </c>
      <c r="C42" s="43" t="s">
        <v>240</v>
      </c>
      <c r="D42" s="69">
        <v>1.5071814316916601E-3</v>
      </c>
      <c r="E42" s="43">
        <v>0.15862470542184101</v>
      </c>
      <c r="F42" s="71">
        <f t="shared" si="2"/>
        <v>15.8624705421841</v>
      </c>
      <c r="G42" s="84">
        <f t="shared" si="3"/>
        <v>162.27307364654337</v>
      </c>
      <c r="H42" s="43"/>
      <c r="I42" s="8"/>
      <c r="J42" s="8"/>
      <c r="K42" s="8"/>
      <c r="L42" s="8"/>
      <c r="M42" s="8"/>
      <c r="N42" s="8"/>
      <c r="O42" s="8"/>
      <c r="P42" s="8"/>
      <c r="Q42" s="8"/>
      <c r="R42" s="8"/>
      <c r="S42" s="8"/>
      <c r="T42" s="8"/>
      <c r="U42" s="8"/>
      <c r="V42" s="8"/>
      <c r="W42" s="8"/>
      <c r="X42" s="8"/>
      <c r="Y42" s="8"/>
      <c r="Z42" s="8"/>
      <c r="AA42" s="8"/>
      <c r="AB42" s="8"/>
      <c r="AC42" s="8"/>
    </row>
    <row r="43" spans="1:29" ht="14.4">
      <c r="A43" s="58"/>
      <c r="B43" s="69">
        <v>13</v>
      </c>
      <c r="C43" s="43" t="s">
        <v>241</v>
      </c>
      <c r="D43" s="69">
        <v>1.6153570617145801E-3</v>
      </c>
      <c r="E43" s="43">
        <v>0.159217796818963</v>
      </c>
      <c r="F43" s="71">
        <f t="shared" si="2"/>
        <v>15.9217796818963</v>
      </c>
      <c r="G43" s="84">
        <f t="shared" si="3"/>
        <v>162.87980614579917</v>
      </c>
      <c r="H43" s="43"/>
      <c r="I43" s="8"/>
      <c r="J43" s="8"/>
      <c r="K43" s="8"/>
      <c r="L43" s="8"/>
      <c r="M43" s="8"/>
      <c r="N43" s="8"/>
      <c r="O43" s="8"/>
      <c r="P43" s="8"/>
      <c r="Q43" s="8"/>
      <c r="R43" s="8"/>
      <c r="S43" s="8"/>
      <c r="T43" s="8"/>
      <c r="U43" s="8"/>
      <c r="V43" s="8"/>
      <c r="W43" s="8"/>
      <c r="X43" s="8"/>
      <c r="Y43" s="8"/>
      <c r="Z43" s="8"/>
      <c r="AA43" s="8"/>
      <c r="AB43" s="8"/>
      <c r="AC43" s="8"/>
    </row>
    <row r="44" spans="1:29" ht="14.4">
      <c r="A44" s="58"/>
      <c r="B44" s="69">
        <v>14</v>
      </c>
      <c r="C44" s="43" t="s">
        <v>242</v>
      </c>
      <c r="D44" s="69">
        <v>1.73129683126628E-3</v>
      </c>
      <c r="E44" s="43">
        <v>0.159854685139379</v>
      </c>
      <c r="F44" s="71">
        <f t="shared" si="2"/>
        <v>15.985468513937901</v>
      </c>
      <c r="G44" s="84">
        <f t="shared" si="3"/>
        <v>163.53134289758472</v>
      </c>
      <c r="H44" s="43"/>
      <c r="I44" s="8"/>
      <c r="J44" s="8"/>
      <c r="K44" s="8"/>
      <c r="L44" s="8"/>
      <c r="M44" s="8"/>
      <c r="N44" s="8"/>
      <c r="O44" s="8"/>
      <c r="P44" s="8"/>
      <c r="Q44" s="8"/>
      <c r="R44" s="8"/>
      <c r="S44" s="8"/>
      <c r="T44" s="8"/>
      <c r="U44" s="8"/>
      <c r="V44" s="8"/>
      <c r="W44" s="8"/>
      <c r="X44" s="8"/>
      <c r="Y44" s="8"/>
      <c r="Z44" s="8"/>
      <c r="AA44" s="8"/>
      <c r="AB44" s="8"/>
      <c r="AC44" s="8"/>
    </row>
    <row r="45" spans="1:29" ht="14.4">
      <c r="A45" s="58"/>
      <c r="B45" s="69">
        <v>15</v>
      </c>
      <c r="C45" s="43" t="s">
        <v>243</v>
      </c>
      <c r="D45" s="69">
        <v>1.85555799952438E-3</v>
      </c>
      <c r="E45" s="43">
        <v>0.16053869655627201</v>
      </c>
      <c r="F45" s="71">
        <f t="shared" si="2"/>
        <v>16.053869655627199</v>
      </c>
      <c r="G45" s="84">
        <f t="shared" si="3"/>
        <v>164.23108657706626</v>
      </c>
      <c r="H45" s="43"/>
      <c r="I45" s="8"/>
      <c r="J45" s="8"/>
      <c r="K45" s="8"/>
      <c r="L45" s="8"/>
      <c r="M45" s="8"/>
      <c r="N45" s="8"/>
      <c r="O45" s="8"/>
      <c r="P45" s="8"/>
      <c r="Q45" s="8"/>
      <c r="R45" s="8"/>
      <c r="S45" s="8"/>
      <c r="T45" s="8"/>
      <c r="U45" s="8"/>
      <c r="V45" s="8"/>
      <c r="W45" s="8"/>
      <c r="X45" s="8"/>
      <c r="Y45" s="8"/>
      <c r="Z45" s="8"/>
      <c r="AA45" s="8"/>
      <c r="AB45" s="8"/>
      <c r="AC45" s="8"/>
    </row>
    <row r="46" spans="1:29" ht="14.4">
      <c r="A46" s="58"/>
      <c r="B46" s="69">
        <v>16</v>
      </c>
      <c r="C46" s="43" t="s">
        <v>244</v>
      </c>
      <c r="D46" s="69">
        <v>1.98873782208716E-3</v>
      </c>
      <c r="E46" s="43">
        <v>0.161273423116845</v>
      </c>
      <c r="F46" s="71">
        <f t="shared" si="2"/>
        <v>16.127342311684501</v>
      </c>
      <c r="G46" s="84">
        <f t="shared" si="3"/>
        <v>164.98271184853243</v>
      </c>
      <c r="H46" s="43"/>
      <c r="I46" s="8"/>
      <c r="J46" s="8"/>
      <c r="K46" s="8"/>
      <c r="L46" s="8"/>
      <c r="M46" s="8"/>
      <c r="N46" s="8"/>
      <c r="O46" s="8"/>
      <c r="P46" s="8"/>
      <c r="Q46" s="8"/>
      <c r="R46" s="8"/>
      <c r="S46" s="8"/>
      <c r="T46" s="8"/>
      <c r="U46" s="8"/>
      <c r="V46" s="8"/>
      <c r="W46" s="8"/>
      <c r="X46" s="8"/>
      <c r="Y46" s="8"/>
      <c r="Z46" s="8"/>
      <c r="AA46" s="8"/>
      <c r="AB46" s="8"/>
      <c r="AC46" s="8"/>
    </row>
    <row r="47" spans="1:29" ht="14.4">
      <c r="A47" s="58"/>
      <c r="B47" s="69">
        <v>17</v>
      </c>
      <c r="C47" s="43" t="s">
        <v>245</v>
      </c>
      <c r="D47" s="69">
        <v>2.13147642165524E-3</v>
      </c>
      <c r="E47" s="43">
        <v>0.16206274591792799</v>
      </c>
      <c r="F47" s="71">
        <f t="shared" si="2"/>
        <v>16.206274591792798</v>
      </c>
      <c r="G47" s="84">
        <f t="shared" si="3"/>
        <v>165.79018907404034</v>
      </c>
      <c r="H47" s="43"/>
      <c r="I47" s="8"/>
      <c r="J47" s="8"/>
      <c r="K47" s="8"/>
      <c r="L47" s="8"/>
      <c r="M47" s="8"/>
      <c r="N47" s="8"/>
      <c r="O47" s="8"/>
      <c r="P47" s="8"/>
      <c r="Q47" s="8"/>
      <c r="R47" s="8"/>
      <c r="S47" s="8"/>
      <c r="T47" s="8"/>
      <c r="U47" s="8"/>
      <c r="V47" s="8"/>
      <c r="W47" s="8"/>
      <c r="X47" s="8"/>
      <c r="Y47" s="8"/>
      <c r="Z47" s="8"/>
      <c r="AA47" s="8"/>
      <c r="AB47" s="8"/>
      <c r="AC47" s="8"/>
    </row>
    <row r="48" spans="1:29" ht="14.4">
      <c r="A48" s="58"/>
      <c r="B48" s="69">
        <v>18</v>
      </c>
      <c r="C48" s="43" t="s">
        <v>246</v>
      </c>
      <c r="D48" s="69">
        <v>2.2844598647519098E-3</v>
      </c>
      <c r="E48" s="43">
        <v>0.16291086044262401</v>
      </c>
      <c r="F48" s="71">
        <f t="shared" si="2"/>
        <v>16.2910860442624</v>
      </c>
      <c r="G48" s="84">
        <f t="shared" si="3"/>
        <v>166.65781023280437</v>
      </c>
      <c r="H48" s="43"/>
      <c r="I48" s="8"/>
      <c r="J48" s="8"/>
      <c r="K48" s="8"/>
      <c r="L48" s="8"/>
      <c r="M48" s="8"/>
      <c r="N48" s="8"/>
      <c r="O48" s="8"/>
      <c r="P48" s="8"/>
      <c r="Q48" s="8"/>
      <c r="R48" s="8"/>
      <c r="S48" s="8"/>
      <c r="T48" s="8"/>
      <c r="U48" s="8"/>
      <c r="V48" s="8"/>
      <c r="W48" s="8"/>
      <c r="X48" s="8"/>
      <c r="Y48" s="8"/>
      <c r="Z48" s="8"/>
      <c r="AA48" s="8"/>
      <c r="AB48" s="8"/>
      <c r="AC48" s="8"/>
    </row>
    <row r="49" spans="1:29" ht="14.4">
      <c r="A49" s="58"/>
      <c r="B49" s="69">
        <v>19</v>
      </c>
      <c r="C49" s="43" t="s">
        <v>247</v>
      </c>
      <c r="D49" s="69">
        <v>2.44842345927034E-3</v>
      </c>
      <c r="E49" s="43">
        <v>0.16382230448711399</v>
      </c>
      <c r="F49" s="71">
        <f t="shared" si="2"/>
        <v>16.3822304487114</v>
      </c>
      <c r="G49" s="84">
        <f t="shared" si="3"/>
        <v>167.5902174903176</v>
      </c>
      <c r="H49" s="43"/>
      <c r="I49" s="8"/>
      <c r="J49" s="8"/>
      <c r="K49" s="8"/>
      <c r="L49" s="8"/>
      <c r="M49" s="8"/>
      <c r="N49" s="8"/>
      <c r="O49" s="8"/>
      <c r="P49" s="8"/>
      <c r="Q49" s="8"/>
      <c r="R49" s="8"/>
      <c r="S49" s="8"/>
      <c r="T49" s="8"/>
      <c r="U49" s="8"/>
      <c r="V49" s="8"/>
      <c r="W49" s="8"/>
      <c r="X49" s="8"/>
      <c r="Y49" s="8"/>
      <c r="Z49" s="8"/>
      <c r="AA49" s="8"/>
      <c r="AB49" s="8"/>
      <c r="AC49" s="8"/>
    </row>
    <row r="50" spans="1:29" ht="14.4">
      <c r="A50" s="58"/>
      <c r="B50" s="69">
        <v>20</v>
      </c>
      <c r="C50" s="43" t="s">
        <v>248</v>
      </c>
      <c r="D50" s="69">
        <v>2.6241552886972701E-3</v>
      </c>
      <c r="E50" s="43">
        <v>0.164801988851147</v>
      </c>
      <c r="F50" s="71">
        <f t="shared" si="2"/>
        <v>16.480198885114699</v>
      </c>
      <c r="G50" s="84">
        <f t="shared" si="3"/>
        <v>168.59243459472339</v>
      </c>
      <c r="H50" s="43"/>
      <c r="I50" s="8"/>
      <c r="J50" s="8"/>
      <c r="K50" s="8"/>
      <c r="L50" s="8"/>
      <c r="M50" s="8"/>
      <c r="N50" s="8"/>
      <c r="O50" s="8"/>
      <c r="P50" s="8"/>
      <c r="Q50" s="8"/>
      <c r="R50" s="8"/>
      <c r="S50" s="8"/>
      <c r="T50" s="8"/>
      <c r="U50" s="8"/>
      <c r="V50" s="8"/>
      <c r="W50" s="8"/>
      <c r="X50" s="8"/>
      <c r="Y50" s="8"/>
      <c r="Z50" s="8"/>
      <c r="AA50" s="8"/>
      <c r="AB50" s="8"/>
      <c r="AC50" s="8"/>
    </row>
    <row r="51" spans="1:29" ht="14.4">
      <c r="A51" s="58"/>
      <c r="B51" s="69">
        <v>21</v>
      </c>
      <c r="C51" s="43" t="s">
        <v>249</v>
      </c>
      <c r="D51" s="69">
        <v>2.8124999999999999E-3</v>
      </c>
      <c r="E51" s="43">
        <v>0.16585523111577699</v>
      </c>
      <c r="F51" s="71">
        <f t="shared" si="2"/>
        <v>16.5855231115777</v>
      </c>
      <c r="G51" s="84">
        <f t="shared" si="3"/>
        <v>169.66990143143985</v>
      </c>
      <c r="H51" s="43"/>
      <c r="I51" s="8"/>
      <c r="J51" s="8"/>
      <c r="K51" s="8"/>
      <c r="L51" s="8"/>
      <c r="M51" s="8"/>
      <c r="N51" s="8"/>
      <c r="O51" s="8"/>
      <c r="P51" s="8"/>
      <c r="Q51" s="8"/>
      <c r="R51" s="8"/>
      <c r="S51" s="8"/>
      <c r="T51" s="8"/>
      <c r="U51" s="8"/>
      <c r="V51" s="8"/>
      <c r="W51" s="8"/>
      <c r="X51" s="8"/>
      <c r="Y51" s="8"/>
      <c r="Z51" s="8"/>
      <c r="AA51" s="8"/>
      <c r="AB51" s="8"/>
      <c r="AC51" s="8"/>
    </row>
    <row r="52" spans="1:29" ht="14.4">
      <c r="A52" s="58"/>
      <c r="B52" s="69">
        <v>22</v>
      </c>
      <c r="C52" s="43" t="s">
        <v>250</v>
      </c>
      <c r="D52" s="69">
        <v>3.0143628633833202E-3</v>
      </c>
      <c r="E52" s="43">
        <v>0.166987792955335</v>
      </c>
      <c r="F52" s="71">
        <f t="shared" si="2"/>
        <v>16.698779295533502</v>
      </c>
      <c r="G52" s="84">
        <f t="shared" si="3"/>
        <v>170.82851219330772</v>
      </c>
      <c r="H52" s="43"/>
      <c r="I52" s="8"/>
      <c r="J52" s="8"/>
      <c r="K52" s="8"/>
      <c r="L52" s="8"/>
      <c r="M52" s="8"/>
      <c r="N52" s="8"/>
      <c r="O52" s="8"/>
      <c r="P52" s="8"/>
      <c r="Q52" s="8"/>
      <c r="R52" s="8"/>
      <c r="S52" s="8"/>
      <c r="T52" s="8"/>
      <c r="U52" s="8"/>
      <c r="V52" s="8"/>
      <c r="W52" s="8"/>
      <c r="X52" s="8"/>
      <c r="Y52" s="8"/>
      <c r="Z52" s="8"/>
      <c r="AA52" s="8"/>
      <c r="AB52" s="8"/>
      <c r="AC52" s="8"/>
    </row>
    <row r="53" spans="1:29" ht="14.4">
      <c r="A53" s="58"/>
      <c r="B53" s="69">
        <v>23</v>
      </c>
      <c r="C53" s="43" t="s">
        <v>251</v>
      </c>
      <c r="D53" s="69">
        <v>3.2307141234291601E-3</v>
      </c>
      <c r="E53" s="43">
        <v>0.16820592127412601</v>
      </c>
      <c r="F53" s="71">
        <f t="shared" si="2"/>
        <v>16.820592127412599</v>
      </c>
      <c r="G53" s="84">
        <f t="shared" si="3"/>
        <v>172.0746574634309</v>
      </c>
      <c r="H53" s="43"/>
      <c r="I53" s="8"/>
      <c r="J53" s="8"/>
      <c r="K53" s="8"/>
      <c r="L53" s="8"/>
      <c r="M53" s="8"/>
      <c r="N53" s="8"/>
      <c r="O53" s="8"/>
      <c r="P53" s="8"/>
      <c r="Q53" s="8"/>
      <c r="R53" s="8"/>
      <c r="S53" s="8"/>
      <c r="T53" s="8"/>
      <c r="U53" s="8"/>
      <c r="V53" s="8"/>
      <c r="W53" s="8"/>
      <c r="X53" s="8"/>
      <c r="Y53" s="8"/>
      <c r="Z53" s="8"/>
      <c r="AA53" s="8"/>
      <c r="AB53" s="8"/>
      <c r="AC53" s="8"/>
    </row>
    <row r="54" spans="1:29" ht="14.4">
      <c r="A54" s="58"/>
      <c r="B54" s="69">
        <v>24</v>
      </c>
      <c r="C54" s="43" t="s">
        <v>252</v>
      </c>
      <c r="D54" s="69">
        <v>3.46259366253257E-3</v>
      </c>
      <c r="E54" s="43">
        <v>0.16951639369760599</v>
      </c>
      <c r="F54" s="71">
        <f t="shared" si="2"/>
        <v>16.951639369760599</v>
      </c>
      <c r="G54" s="84">
        <f t="shared" si="3"/>
        <v>173.41527075265091</v>
      </c>
      <c r="H54" s="43"/>
      <c r="I54" s="8"/>
      <c r="J54" s="8"/>
      <c r="K54" s="8"/>
      <c r="L54" s="8"/>
      <c r="M54" s="8"/>
      <c r="N54" s="8"/>
      <c r="O54" s="8"/>
      <c r="P54" s="8"/>
      <c r="Q54" s="8"/>
      <c r="R54" s="8"/>
      <c r="S54" s="8"/>
      <c r="T54" s="8"/>
      <c r="U54" s="8"/>
      <c r="V54" s="8"/>
      <c r="W54" s="8"/>
      <c r="X54" s="8"/>
      <c r="Y54" s="8"/>
      <c r="Z54" s="8"/>
      <c r="AA54" s="8"/>
      <c r="AB54" s="8"/>
      <c r="AC54" s="8"/>
    </row>
    <row r="55" spans="1:29" ht="14.4">
      <c r="A55" s="58"/>
      <c r="B55" s="69">
        <v>25</v>
      </c>
      <c r="C55" s="43" t="s">
        <v>253</v>
      </c>
      <c r="D55" s="69">
        <v>3.71111599904876E-3</v>
      </c>
      <c r="E55" s="43">
        <v>0.17092656889267899</v>
      </c>
      <c r="F55" s="71">
        <f t="shared" si="2"/>
        <v>17.0926568892679</v>
      </c>
      <c r="G55" s="84">
        <f t="shared" si="3"/>
        <v>174.85787997721062</v>
      </c>
      <c r="H55" s="43"/>
      <c r="I55" s="8"/>
      <c r="J55" s="8"/>
      <c r="K55" s="8"/>
      <c r="L55" s="8"/>
      <c r="M55" s="8"/>
      <c r="N55" s="8"/>
      <c r="O55" s="8"/>
      <c r="P55" s="8"/>
      <c r="Q55" s="8"/>
      <c r="R55" s="8"/>
      <c r="S55" s="8"/>
      <c r="T55" s="8"/>
      <c r="U55" s="8"/>
      <c r="V55" s="8"/>
      <c r="W55" s="8"/>
      <c r="X55" s="8"/>
      <c r="Y55" s="8"/>
      <c r="Z55" s="8"/>
      <c r="AA55" s="8"/>
      <c r="AB55" s="8"/>
      <c r="AC55" s="8"/>
    </row>
    <row r="56" spans="1:29" ht="14.4">
      <c r="A56" s="58"/>
      <c r="B56" s="69">
        <v>26</v>
      </c>
      <c r="C56" s="43" t="s">
        <v>254</v>
      </c>
      <c r="D56" s="69">
        <v>3.9774756441743296E-3</v>
      </c>
      <c r="E56" s="43">
        <v>0.17244444238012499</v>
      </c>
      <c r="F56" s="71">
        <f t="shared" si="2"/>
        <v>17.244444238012498</v>
      </c>
      <c r="G56" s="84">
        <f t="shared" si="3"/>
        <v>176.41066455486788</v>
      </c>
      <c r="H56" s="43"/>
      <c r="I56" s="8"/>
      <c r="J56" s="8"/>
      <c r="K56" s="8"/>
      <c r="L56" s="8"/>
      <c r="M56" s="8"/>
      <c r="N56" s="8"/>
      <c r="O56" s="8"/>
      <c r="P56" s="8"/>
      <c r="Q56" s="8"/>
      <c r="R56" s="8"/>
      <c r="S56" s="8"/>
      <c r="T56" s="8"/>
      <c r="U56" s="8"/>
      <c r="V56" s="8"/>
      <c r="W56" s="8"/>
      <c r="X56" s="8"/>
      <c r="Y56" s="8"/>
      <c r="Z56" s="8"/>
      <c r="AA56" s="8"/>
      <c r="AB56" s="8"/>
      <c r="AC56" s="8"/>
    </row>
    <row r="57" spans="1:29" ht="14.4">
      <c r="A57" s="58"/>
      <c r="B57" s="69">
        <v>27</v>
      </c>
      <c r="C57" s="43" t="s">
        <v>255</v>
      </c>
      <c r="D57" s="69">
        <v>4.2629528433104904E-3</v>
      </c>
      <c r="E57" s="43">
        <v>0.17407870836553799</v>
      </c>
      <c r="F57" s="71">
        <f t="shared" si="2"/>
        <v>17.407870836553798</v>
      </c>
      <c r="G57" s="84">
        <f t="shared" si="3"/>
        <v>178.08251865794537</v>
      </c>
      <c r="H57" s="43"/>
      <c r="I57" s="8"/>
      <c r="J57" s="8"/>
      <c r="K57" s="8"/>
      <c r="L57" s="8"/>
      <c r="M57" s="8"/>
      <c r="N57" s="8"/>
      <c r="O57" s="8"/>
      <c r="P57" s="8"/>
      <c r="Q57" s="8"/>
      <c r="R57" s="8"/>
      <c r="S57" s="8"/>
      <c r="T57" s="8"/>
      <c r="U57" s="8"/>
      <c r="V57" s="8"/>
      <c r="W57" s="8"/>
      <c r="X57" s="8"/>
      <c r="Y57" s="8"/>
      <c r="Z57" s="8"/>
      <c r="AA57" s="8"/>
      <c r="AB57" s="8"/>
      <c r="AC57" s="8"/>
    </row>
    <row r="58" spans="1:29" ht="14.4">
      <c r="A58" s="58"/>
      <c r="B58" s="69">
        <v>28</v>
      </c>
      <c r="C58" s="43" t="s">
        <v>256</v>
      </c>
      <c r="D58" s="69">
        <v>4.5689197295038196E-3</v>
      </c>
      <c r="E58" s="43">
        <v>0.175838828469771</v>
      </c>
      <c r="F58" s="71">
        <f t="shared" si="2"/>
        <v>17.583882846977101</v>
      </c>
      <c r="G58" s="84">
        <f t="shared" si="3"/>
        <v>179.88312152457573</v>
      </c>
      <c r="H58" s="43"/>
      <c r="I58" s="8"/>
      <c r="J58" s="8"/>
      <c r="K58" s="8"/>
      <c r="L58" s="8"/>
      <c r="M58" s="8"/>
      <c r="N58" s="8"/>
      <c r="O58" s="8"/>
      <c r="P58" s="8"/>
      <c r="Q58" s="8"/>
      <c r="R58" s="8"/>
      <c r="S58" s="8"/>
      <c r="T58" s="8"/>
      <c r="U58" s="8"/>
      <c r="V58" s="8"/>
      <c r="W58" s="8"/>
      <c r="X58" s="8"/>
      <c r="Y58" s="8"/>
      <c r="Z58" s="8"/>
      <c r="AA58" s="8"/>
      <c r="AB58" s="8"/>
      <c r="AC58" s="8"/>
    </row>
    <row r="59" spans="1:29" ht="14.4">
      <c r="A59" s="58"/>
      <c r="B59" s="69">
        <v>29</v>
      </c>
      <c r="C59" s="43" t="s">
        <v>257</v>
      </c>
      <c r="D59" s="69">
        <v>4.8968469185406904E-3</v>
      </c>
      <c r="E59" s="43">
        <v>0.17773510810735799</v>
      </c>
      <c r="F59" s="71">
        <f t="shared" si="2"/>
        <v>17.7735108107358</v>
      </c>
      <c r="G59" s="84">
        <f t="shared" si="3"/>
        <v>181.82301559382722</v>
      </c>
      <c r="H59" s="43"/>
      <c r="I59" s="8"/>
      <c r="J59" s="8"/>
      <c r="K59" s="8"/>
      <c r="L59" s="8"/>
      <c r="M59" s="8"/>
      <c r="N59" s="8"/>
      <c r="O59" s="8"/>
      <c r="P59" s="8"/>
      <c r="Q59" s="8"/>
      <c r="R59" s="8"/>
      <c r="S59" s="8"/>
      <c r="T59" s="8"/>
      <c r="U59" s="8"/>
      <c r="V59" s="8"/>
      <c r="W59" s="8"/>
      <c r="X59" s="8"/>
      <c r="Y59" s="8"/>
      <c r="Z59" s="8"/>
      <c r="AA59" s="8"/>
      <c r="AB59" s="8"/>
      <c r="AC59" s="8"/>
    </row>
    <row r="60" spans="1:29" ht="14.4">
      <c r="A60" s="58"/>
      <c r="B60" s="69">
        <v>30</v>
      </c>
      <c r="C60" s="43" t="s">
        <v>258</v>
      </c>
      <c r="D60" s="69">
        <v>5.2483105773945401E-3</v>
      </c>
      <c r="E60" s="43">
        <v>0.17977878156883201</v>
      </c>
      <c r="F60" s="71">
        <f t="shared" si="2"/>
        <v>17.9778781568832</v>
      </c>
      <c r="G60" s="84">
        <f t="shared" si="3"/>
        <v>183.91369354491513</v>
      </c>
      <c r="H60" s="43"/>
      <c r="I60" s="8"/>
      <c r="J60" s="8"/>
      <c r="K60" s="8"/>
      <c r="L60" s="8"/>
      <c r="M60" s="8"/>
      <c r="N60" s="8"/>
      <c r="O60" s="8"/>
      <c r="P60" s="8"/>
      <c r="Q60" s="8"/>
      <c r="R60" s="8"/>
      <c r="S60" s="8"/>
      <c r="T60" s="8"/>
      <c r="U60" s="8"/>
      <c r="V60" s="8"/>
      <c r="W60" s="8"/>
      <c r="X60" s="8"/>
      <c r="Y60" s="8"/>
      <c r="Z60" s="8"/>
      <c r="AA60" s="8"/>
      <c r="AB60" s="8"/>
      <c r="AC60" s="8"/>
    </row>
    <row r="61" spans="1:29" ht="14.4">
      <c r="A61" s="58"/>
      <c r="B61" s="69">
        <v>31</v>
      </c>
      <c r="C61" s="43" t="s">
        <v>259</v>
      </c>
      <c r="D61" s="69">
        <v>5.6249999999999998E-3</v>
      </c>
      <c r="E61" s="43">
        <v>0.181982106825401</v>
      </c>
      <c r="F61" s="71">
        <f t="shared" si="2"/>
        <v>18.1982106825401</v>
      </c>
      <c r="G61" s="84">
        <f t="shared" si="3"/>
        <v>186.16769528238524</v>
      </c>
      <c r="H61" s="43"/>
      <c r="I61" s="8"/>
      <c r="J61" s="8"/>
      <c r="K61" s="8"/>
      <c r="L61" s="8"/>
      <c r="M61" s="8"/>
      <c r="N61" s="8"/>
      <c r="O61" s="8"/>
      <c r="P61" s="8"/>
      <c r="Q61" s="8"/>
      <c r="R61" s="8"/>
      <c r="S61" s="8"/>
      <c r="T61" s="8"/>
      <c r="U61" s="8"/>
      <c r="V61" s="8"/>
      <c r="W61" s="8"/>
      <c r="X61" s="8"/>
      <c r="Y61" s="8"/>
      <c r="Z61" s="8"/>
      <c r="AA61" s="8"/>
      <c r="AB61" s="8"/>
      <c r="AC61" s="8"/>
    </row>
    <row r="62" spans="1:29" ht="14.4">
      <c r="A62" s="58"/>
      <c r="B62" s="69">
        <v>32</v>
      </c>
      <c r="C62" s="43" t="s">
        <v>260</v>
      </c>
      <c r="D62" s="69">
        <v>6.0287257267666403E-3</v>
      </c>
      <c r="E62" s="43">
        <v>0.184358471287832</v>
      </c>
      <c r="F62" s="71">
        <f t="shared" si="2"/>
        <v>18.435847128783202</v>
      </c>
      <c r="G62" s="84">
        <f t="shared" si="3"/>
        <v>188.59871612745215</v>
      </c>
      <c r="H62" s="43"/>
      <c r="I62" s="8"/>
      <c r="J62" s="8"/>
      <c r="K62" s="8"/>
      <c r="L62" s="8"/>
      <c r="M62" s="8"/>
      <c r="N62" s="8"/>
      <c r="O62" s="8"/>
      <c r="P62" s="8"/>
      <c r="Q62" s="8"/>
      <c r="R62" s="8"/>
      <c r="S62" s="8"/>
      <c r="T62" s="8"/>
      <c r="U62" s="8"/>
      <c r="V62" s="8"/>
      <c r="W62" s="8"/>
      <c r="X62" s="8"/>
      <c r="Y62" s="8"/>
      <c r="Z62" s="8"/>
      <c r="AA62" s="8"/>
      <c r="AB62" s="8"/>
      <c r="AC62" s="8"/>
    </row>
    <row r="63" spans="1:29" ht="14.4">
      <c r="A63" s="58"/>
      <c r="B63" s="69">
        <v>33</v>
      </c>
      <c r="C63" s="43" t="s">
        <v>261</v>
      </c>
      <c r="D63" s="69">
        <v>6.4614282468583202E-3</v>
      </c>
      <c r="E63" s="43">
        <v>0.18692251002368099</v>
      </c>
      <c r="F63" s="71">
        <f t="shared" si="2"/>
        <v>18.692251002368099</v>
      </c>
      <c r="G63" s="84">
        <f t="shared" si="3"/>
        <v>191.22172775422564</v>
      </c>
      <c r="H63" s="43"/>
      <c r="I63" s="8"/>
      <c r="J63" s="8"/>
      <c r="K63" s="8"/>
      <c r="L63" s="8"/>
      <c r="M63" s="8"/>
      <c r="N63" s="8"/>
      <c r="O63" s="8"/>
      <c r="P63" s="8"/>
      <c r="Q63" s="8"/>
      <c r="R63" s="8"/>
      <c r="S63" s="8"/>
      <c r="T63" s="8"/>
      <c r="U63" s="8"/>
      <c r="V63" s="8"/>
      <c r="W63" s="8"/>
      <c r="X63" s="8"/>
      <c r="Y63" s="8"/>
      <c r="Z63" s="8"/>
      <c r="AA63" s="8"/>
      <c r="AB63" s="8"/>
      <c r="AC63" s="8"/>
    </row>
    <row r="64" spans="1:29" ht="14.4">
      <c r="A64" s="58"/>
      <c r="B64" s="69">
        <v>34</v>
      </c>
      <c r="C64" s="43" t="s">
        <v>262</v>
      </c>
      <c r="D64" s="69">
        <v>6.9251873250651503E-3</v>
      </c>
      <c r="E64" s="43">
        <v>0.189690237945356</v>
      </c>
      <c r="F64" s="71">
        <f t="shared" si="2"/>
        <v>18.969023794535602</v>
      </c>
      <c r="G64" s="84">
        <f t="shared" si="3"/>
        <v>194.0531134180992</v>
      </c>
      <c r="H64" s="43"/>
      <c r="I64" s="8"/>
      <c r="J64" s="8"/>
      <c r="K64" s="8"/>
      <c r="L64" s="8"/>
      <c r="M64" s="8"/>
      <c r="N64" s="8"/>
      <c r="O64" s="8"/>
      <c r="P64" s="8"/>
      <c r="Q64" s="8"/>
      <c r="R64" s="8"/>
      <c r="S64" s="8"/>
      <c r="T64" s="8"/>
      <c r="U64" s="8"/>
      <c r="V64" s="8"/>
      <c r="W64" s="8"/>
      <c r="X64" s="8"/>
      <c r="Y64" s="8"/>
      <c r="Z64" s="8"/>
      <c r="AA64" s="8"/>
      <c r="AB64" s="8"/>
      <c r="AC64" s="8"/>
    </row>
    <row r="65" spans="1:29" ht="14.4">
      <c r="A65" s="58"/>
      <c r="B65" s="69">
        <v>35</v>
      </c>
      <c r="C65" s="43" t="s">
        <v>263</v>
      </c>
      <c r="D65" s="69">
        <v>7.4222319980975296E-3</v>
      </c>
      <c r="E65" s="43">
        <v>0.192679197830675</v>
      </c>
      <c r="F65" s="71">
        <f t="shared" si="2"/>
        <v>19.267919783067498</v>
      </c>
      <c r="G65" s="84">
        <f t="shared" si="3"/>
        <v>197.11081938078053</v>
      </c>
      <c r="H65" s="43"/>
      <c r="I65" s="8"/>
      <c r="J65" s="8"/>
      <c r="K65" s="8"/>
      <c r="L65" s="8"/>
      <c r="M65" s="8"/>
      <c r="N65" s="8"/>
      <c r="O65" s="8"/>
      <c r="P65" s="8"/>
      <c r="Q65" s="8"/>
      <c r="R65" s="8"/>
      <c r="S65" s="8"/>
      <c r="T65" s="8"/>
      <c r="U65" s="8"/>
      <c r="V65" s="8"/>
      <c r="W65" s="8"/>
      <c r="X65" s="8"/>
      <c r="Y65" s="8"/>
      <c r="Z65" s="8"/>
      <c r="AA65" s="8"/>
      <c r="AB65" s="8"/>
      <c r="AC65" s="8"/>
    </row>
    <row r="66" spans="1:29" ht="14.4">
      <c r="A66" s="58"/>
      <c r="B66" s="69">
        <v>36</v>
      </c>
      <c r="C66" s="43" t="s">
        <v>264</v>
      </c>
      <c r="D66" s="69">
        <v>7.9549512883486592E-3</v>
      </c>
      <c r="E66" s="43">
        <v>0.19590862624872199</v>
      </c>
      <c r="F66" s="71">
        <f t="shared" si="2"/>
        <v>19.590862624872198</v>
      </c>
      <c r="G66" s="84">
        <f t="shared" si="3"/>
        <v>200.41452465244259</v>
      </c>
      <c r="H66" s="43"/>
      <c r="I66" s="8"/>
      <c r="J66" s="8"/>
      <c r="K66" s="8"/>
      <c r="L66" s="8"/>
      <c r="M66" s="8"/>
      <c r="N66" s="8"/>
      <c r="O66" s="8"/>
      <c r="P66" s="8"/>
      <c r="Q66" s="8"/>
      <c r="R66" s="8"/>
      <c r="S66" s="8"/>
      <c r="T66" s="8"/>
      <c r="U66" s="8"/>
      <c r="V66" s="8"/>
      <c r="W66" s="8"/>
      <c r="X66" s="8"/>
      <c r="Y66" s="8"/>
      <c r="Z66" s="8"/>
      <c r="AA66" s="8"/>
      <c r="AB66" s="8"/>
      <c r="AC66" s="8"/>
    </row>
    <row r="67" spans="1:29" ht="14.4">
      <c r="A67" s="58"/>
      <c r="B67" s="69">
        <v>37</v>
      </c>
      <c r="C67" s="43" t="s">
        <v>265</v>
      </c>
      <c r="D67" s="69">
        <v>8.5259056866209808E-3</v>
      </c>
      <c r="E67" s="43">
        <v>0.199399639780828</v>
      </c>
      <c r="F67" s="71">
        <f t="shared" si="2"/>
        <v>19.939963978082801</v>
      </c>
      <c r="G67" s="84">
        <f t="shared" si="3"/>
        <v>203.98583149578704</v>
      </c>
      <c r="H67" s="43"/>
      <c r="I67" s="8"/>
      <c r="J67" s="8"/>
      <c r="K67" s="8"/>
      <c r="L67" s="8"/>
      <c r="M67" s="8"/>
      <c r="N67" s="8"/>
      <c r="O67" s="8"/>
      <c r="P67" s="8"/>
      <c r="Q67" s="8"/>
      <c r="R67" s="8"/>
      <c r="S67" s="8"/>
      <c r="T67" s="8"/>
      <c r="U67" s="8"/>
      <c r="V67" s="8"/>
      <c r="W67" s="8"/>
      <c r="X67" s="8"/>
      <c r="Y67" s="8"/>
      <c r="Z67" s="8"/>
      <c r="AA67" s="8"/>
      <c r="AB67" s="8"/>
      <c r="AC67" s="8"/>
    </row>
    <row r="68" spans="1:29" ht="14.4">
      <c r="A68" s="58"/>
      <c r="B68" s="69">
        <v>38</v>
      </c>
      <c r="C68" s="43" t="s">
        <v>266</v>
      </c>
      <c r="D68" s="69">
        <v>9.1378394590076496E-3</v>
      </c>
      <c r="E68" s="43">
        <v>0.20317544417417499</v>
      </c>
      <c r="F68" s="71">
        <f t="shared" si="2"/>
        <v>20.317544417417498</v>
      </c>
      <c r="G68" s="84">
        <f t="shared" si="3"/>
        <v>207.84847939018101</v>
      </c>
      <c r="H68" s="43"/>
      <c r="I68" s="8"/>
      <c r="J68" s="8"/>
      <c r="K68" s="8"/>
      <c r="L68" s="8"/>
      <c r="M68" s="8"/>
      <c r="N68" s="8"/>
      <c r="O68" s="8"/>
      <c r="P68" s="8"/>
      <c r="Q68" s="8"/>
      <c r="R68" s="8"/>
      <c r="S68" s="8"/>
      <c r="T68" s="8"/>
      <c r="U68" s="8"/>
      <c r="V68" s="8"/>
      <c r="W68" s="8"/>
      <c r="X68" s="8"/>
      <c r="Y68" s="8"/>
      <c r="Z68" s="8"/>
      <c r="AA68" s="8"/>
      <c r="AB68" s="8"/>
      <c r="AC68" s="8"/>
    </row>
    <row r="69" spans="1:29" ht="14.4">
      <c r="A69" s="58"/>
      <c r="B69" s="69">
        <v>39</v>
      </c>
      <c r="C69" s="43" t="s">
        <v>267</v>
      </c>
      <c r="D69" s="69">
        <v>9.7936938370813895E-3</v>
      </c>
      <c r="E69" s="43">
        <v>0.20726156962144701</v>
      </c>
      <c r="F69" s="71">
        <f t="shared" si="2"/>
        <v>20.726156962144699</v>
      </c>
      <c r="G69" s="84">
        <f t="shared" si="3"/>
        <v>212.0285857227403</v>
      </c>
      <c r="H69" s="43"/>
      <c r="I69" s="8"/>
      <c r="J69" s="8"/>
      <c r="K69" s="8"/>
      <c r="L69" s="8"/>
      <c r="M69" s="8"/>
      <c r="N69" s="8"/>
      <c r="O69" s="8"/>
      <c r="P69" s="8"/>
      <c r="Q69" s="8"/>
      <c r="R69" s="8"/>
      <c r="S69" s="8"/>
      <c r="T69" s="8"/>
      <c r="U69" s="8"/>
      <c r="V69" s="8"/>
      <c r="W69" s="8"/>
      <c r="X69" s="8"/>
      <c r="Y69" s="8"/>
      <c r="Z69" s="8"/>
      <c r="AA69" s="8"/>
      <c r="AB69" s="8"/>
      <c r="AC69" s="8"/>
    </row>
    <row r="70" spans="1:29" ht="14.4">
      <c r="A70" s="58"/>
      <c r="B70" s="69">
        <v>40</v>
      </c>
      <c r="C70" s="43" t="s">
        <v>268</v>
      </c>
      <c r="D70" s="69">
        <v>1.0496621154789E-2</v>
      </c>
      <c r="E70" s="43">
        <v>0.21163569315817399</v>
      </c>
      <c r="F70" s="71">
        <f t="shared" si="2"/>
        <v>21.163569315817398</v>
      </c>
      <c r="G70" s="84">
        <f t="shared" si="3"/>
        <v>216.50331410081199</v>
      </c>
      <c r="H70" s="43" t="s">
        <v>667</v>
      </c>
      <c r="I70" s="8"/>
      <c r="J70" s="8"/>
      <c r="K70" s="8"/>
      <c r="L70" s="8"/>
      <c r="M70" s="8"/>
      <c r="N70" s="8"/>
      <c r="O70" s="8"/>
      <c r="P70" s="8"/>
      <c r="Q70" s="8"/>
      <c r="R70" s="8"/>
      <c r="S70" s="8"/>
      <c r="T70" s="8"/>
      <c r="U70" s="8"/>
      <c r="V70" s="8"/>
      <c r="W70" s="8"/>
      <c r="X70" s="8"/>
      <c r="Y70" s="8"/>
      <c r="Z70" s="8"/>
      <c r="AA70" s="8"/>
      <c r="AB70" s="8"/>
      <c r="AC70" s="8"/>
    </row>
    <row r="71" spans="1:29" ht="14.4">
      <c r="A71" s="58"/>
      <c r="B71" s="69">
        <v>41</v>
      </c>
      <c r="C71" s="43" t="s">
        <v>269</v>
      </c>
      <c r="D71" s="69">
        <v>1.125E-2</v>
      </c>
      <c r="E71" s="43">
        <v>0.21616655128432199</v>
      </c>
      <c r="F71" s="71">
        <f t="shared" si="2"/>
        <v>21.6166551284322</v>
      </c>
      <c r="G71" s="84">
        <f t="shared" si="3"/>
        <v>221.13838196386141</v>
      </c>
      <c r="H71" s="43"/>
      <c r="I71" s="8"/>
      <c r="J71" s="8"/>
      <c r="K71" s="8"/>
      <c r="L71" s="8"/>
      <c r="M71" s="8"/>
      <c r="N71" s="8"/>
      <c r="O71" s="8"/>
      <c r="P71" s="8"/>
      <c r="Q71" s="8"/>
      <c r="R71" s="8"/>
      <c r="S71" s="8"/>
      <c r="T71" s="8"/>
      <c r="U71" s="8"/>
      <c r="V71" s="8"/>
      <c r="W71" s="8"/>
      <c r="X71" s="8"/>
      <c r="Y71" s="8"/>
      <c r="Z71" s="8"/>
      <c r="AA71" s="8"/>
      <c r="AB71" s="8"/>
      <c r="AC71" s="8"/>
    </row>
    <row r="72" spans="1:29" ht="14.4">
      <c r="A72" s="58"/>
      <c r="B72" s="69">
        <v>42</v>
      </c>
      <c r="C72" s="43" t="s">
        <v>270</v>
      </c>
      <c r="D72" s="69">
        <v>1.2057451453533201E-2</v>
      </c>
      <c r="E72" s="43">
        <v>0.22084466943450301</v>
      </c>
      <c r="F72" s="71">
        <f t="shared" si="2"/>
        <v>22.084466943450302</v>
      </c>
      <c r="G72" s="84">
        <f t="shared" si="3"/>
        <v>225.92409683149657</v>
      </c>
      <c r="H72" s="43"/>
      <c r="I72" s="8"/>
      <c r="J72" s="8"/>
      <c r="K72" s="8"/>
      <c r="L72" s="8"/>
      <c r="M72" s="8"/>
      <c r="N72" s="8"/>
      <c r="O72" s="8"/>
      <c r="P72" s="8"/>
      <c r="Q72" s="8"/>
      <c r="R72" s="8"/>
      <c r="S72" s="8"/>
      <c r="T72" s="8"/>
      <c r="U72" s="8"/>
      <c r="V72" s="8"/>
      <c r="W72" s="8"/>
      <c r="X72" s="8"/>
      <c r="Y72" s="8"/>
      <c r="Z72" s="8"/>
      <c r="AA72" s="8"/>
      <c r="AB72" s="8"/>
      <c r="AC72" s="8"/>
    </row>
    <row r="73" spans="1:29" ht="14.4">
      <c r="A73" s="58"/>
      <c r="B73" s="69">
        <v>43</v>
      </c>
      <c r="C73" s="43" t="s">
        <v>271</v>
      </c>
      <c r="D73" s="69">
        <v>1.2922856493716601E-2</v>
      </c>
      <c r="E73" s="43">
        <v>0.22566908949341799</v>
      </c>
      <c r="F73" s="71">
        <f t="shared" si="2"/>
        <v>22.566908949341798</v>
      </c>
      <c r="G73" s="84">
        <f t="shared" si="3"/>
        <v>230.85947855176661</v>
      </c>
      <c r="H73" s="43"/>
      <c r="I73" s="8"/>
      <c r="J73" s="8"/>
      <c r="K73" s="8"/>
      <c r="L73" s="8"/>
      <c r="M73" s="8"/>
      <c r="N73" s="8"/>
      <c r="O73" s="8"/>
      <c r="P73" s="8"/>
      <c r="Q73" s="8"/>
      <c r="R73" s="8"/>
      <c r="S73" s="8"/>
      <c r="T73" s="8"/>
      <c r="U73" s="8"/>
      <c r="V73" s="8"/>
      <c r="W73" s="8"/>
      <c r="X73" s="8"/>
      <c r="Y73" s="8"/>
      <c r="Z73" s="8"/>
      <c r="AA73" s="8"/>
      <c r="AB73" s="8"/>
      <c r="AC73" s="8"/>
    </row>
    <row r="74" spans="1:29" ht="14.4">
      <c r="A74" s="58"/>
      <c r="B74" s="69">
        <v>44</v>
      </c>
      <c r="C74" s="43" t="s">
        <v>272</v>
      </c>
      <c r="D74" s="69">
        <v>1.3850374650130301E-2</v>
      </c>
      <c r="E74" s="43">
        <v>0.23063851534813301</v>
      </c>
      <c r="F74" s="71">
        <f t="shared" si="2"/>
        <v>23.063851534813303</v>
      </c>
      <c r="G74" s="84">
        <f t="shared" si="3"/>
        <v>235.94320120114006</v>
      </c>
      <c r="H74" s="43"/>
      <c r="I74" s="8"/>
      <c r="J74" s="8"/>
      <c r="K74" s="8"/>
      <c r="L74" s="8"/>
      <c r="M74" s="8"/>
      <c r="N74" s="8"/>
      <c r="O74" s="8"/>
      <c r="P74" s="8"/>
      <c r="Q74" s="8"/>
      <c r="R74" s="8"/>
      <c r="S74" s="8"/>
      <c r="T74" s="8"/>
      <c r="U74" s="8"/>
      <c r="V74" s="8"/>
      <c r="W74" s="8"/>
      <c r="X74" s="8"/>
      <c r="Y74" s="8"/>
      <c r="Z74" s="8"/>
      <c r="AA74" s="8"/>
      <c r="AB74" s="8"/>
      <c r="AC74" s="8"/>
    </row>
    <row r="75" spans="1:29" ht="14.4">
      <c r="A75" s="58"/>
      <c r="B75" s="69">
        <v>45</v>
      </c>
      <c r="C75" s="43" t="s">
        <v>273</v>
      </c>
      <c r="D75" s="69">
        <v>1.4844463996195E-2</v>
      </c>
      <c r="E75" s="43">
        <v>0.23575132504818999</v>
      </c>
      <c r="F75" s="71">
        <f t="shared" si="2"/>
        <v>23.575132504818999</v>
      </c>
      <c r="G75" s="84">
        <f t="shared" si="3"/>
        <v>241.17360552429835</v>
      </c>
      <c r="H75" s="43"/>
      <c r="I75" s="8"/>
      <c r="J75" s="8"/>
      <c r="K75" s="8"/>
      <c r="L75" s="8"/>
      <c r="M75" s="8"/>
      <c r="N75" s="8"/>
      <c r="O75" s="8"/>
      <c r="P75" s="8"/>
      <c r="Q75" s="8"/>
      <c r="R75" s="8"/>
      <c r="S75" s="8"/>
      <c r="T75" s="8"/>
      <c r="U75" s="8"/>
      <c r="V75" s="8"/>
      <c r="W75" s="8"/>
      <c r="X75" s="8"/>
      <c r="Y75" s="8"/>
      <c r="Z75" s="8"/>
      <c r="AA75" s="8"/>
      <c r="AB75" s="8"/>
      <c r="AC75" s="8"/>
    </row>
    <row r="76" spans="1:29" ht="14.4">
      <c r="A76" s="58"/>
      <c r="B76" s="69">
        <v>46</v>
      </c>
      <c r="C76" s="43" t="s">
        <v>274</v>
      </c>
      <c r="D76" s="69">
        <v>1.5909902576697301E-2</v>
      </c>
      <c r="E76" s="43">
        <v>0.2410055857475</v>
      </c>
      <c r="F76" s="71">
        <f t="shared" si="2"/>
        <v>24.10055857475</v>
      </c>
      <c r="G76" s="84">
        <f t="shared" si="3"/>
        <v>246.5487142196925</v>
      </c>
      <c r="H76" s="43"/>
      <c r="I76" s="8"/>
      <c r="J76" s="8"/>
      <c r="K76" s="8"/>
      <c r="L76" s="8"/>
      <c r="M76" s="8"/>
      <c r="N76" s="8"/>
      <c r="O76" s="8"/>
      <c r="P76" s="8"/>
      <c r="Q76" s="8"/>
      <c r="R76" s="8"/>
      <c r="S76" s="8"/>
      <c r="T76" s="8"/>
      <c r="U76" s="8"/>
      <c r="V76" s="8"/>
      <c r="W76" s="8"/>
      <c r="X76" s="8"/>
      <c r="Y76" s="8"/>
      <c r="Z76" s="8"/>
      <c r="AA76" s="8"/>
      <c r="AB76" s="8"/>
      <c r="AC76" s="8"/>
    </row>
    <row r="77" spans="1:29" ht="14.4">
      <c r="A77" s="58"/>
      <c r="B77" s="69">
        <v>47</v>
      </c>
      <c r="C77" s="43" t="s">
        <v>275</v>
      </c>
      <c r="D77" s="69">
        <v>1.7051811373241899E-2</v>
      </c>
      <c r="E77" s="43">
        <v>0.24639907118114401</v>
      </c>
      <c r="F77" s="71">
        <f t="shared" si="2"/>
        <v>24.639907118114401</v>
      </c>
      <c r="G77" s="84">
        <f t="shared" si="3"/>
        <v>252.06624981831033</v>
      </c>
      <c r="H77" s="43"/>
      <c r="I77" s="8"/>
      <c r="J77" s="8"/>
      <c r="K77" s="8"/>
      <c r="L77" s="8"/>
      <c r="M77" s="8"/>
      <c r="N77" s="8"/>
      <c r="O77" s="8"/>
      <c r="P77" s="8"/>
      <c r="Q77" s="8"/>
      <c r="R77" s="8"/>
      <c r="S77" s="8"/>
      <c r="T77" s="8"/>
      <c r="U77" s="8"/>
      <c r="V77" s="8"/>
      <c r="W77" s="8"/>
      <c r="X77" s="8"/>
      <c r="Y77" s="8"/>
      <c r="Z77" s="8"/>
      <c r="AA77" s="8"/>
      <c r="AB77" s="8"/>
      <c r="AC77" s="8"/>
    </row>
    <row r="78" spans="1:29" ht="14.4">
      <c r="A78" s="58"/>
      <c r="B78" s="69">
        <v>48</v>
      </c>
      <c r="C78" s="43" t="s">
        <v>276</v>
      </c>
      <c r="D78" s="69">
        <v>1.8275678918015299E-2</v>
      </c>
      <c r="E78" s="43">
        <v>0.25192928139005899</v>
      </c>
      <c r="F78" s="71">
        <f t="shared" si="2"/>
        <v>25.1929281390059</v>
      </c>
      <c r="G78" s="84">
        <f t="shared" si="3"/>
        <v>257.72365486203034</v>
      </c>
      <c r="H78" s="43"/>
      <c r="I78" s="8"/>
      <c r="J78" s="8"/>
      <c r="K78" s="8"/>
      <c r="L78" s="8"/>
      <c r="M78" s="8"/>
      <c r="N78" s="8"/>
      <c r="O78" s="8"/>
      <c r="P78" s="8"/>
      <c r="Q78" s="8"/>
      <c r="R78" s="8"/>
      <c r="S78" s="8"/>
      <c r="T78" s="8"/>
      <c r="U78" s="8"/>
      <c r="V78" s="8"/>
      <c r="W78" s="8"/>
      <c r="X78" s="8"/>
      <c r="Y78" s="8"/>
      <c r="Z78" s="8"/>
      <c r="AA78" s="8"/>
      <c r="AB78" s="8"/>
      <c r="AC78" s="8"/>
    </row>
    <row r="79" spans="1:29" ht="14.4">
      <c r="A79" s="58"/>
      <c r="B79" s="69">
        <v>49</v>
      </c>
      <c r="C79" s="43" t="s">
        <v>277</v>
      </c>
      <c r="D79" s="69">
        <v>1.9587387674162699E-2</v>
      </c>
      <c r="E79" s="43">
        <v>0.257593463948741</v>
      </c>
      <c r="F79" s="71">
        <f t="shared" si="2"/>
        <v>25.7593463948741</v>
      </c>
      <c r="G79" s="84">
        <f t="shared" si="3"/>
        <v>263.51811361956203</v>
      </c>
      <c r="H79" s="43"/>
      <c r="I79" s="8"/>
      <c r="J79" s="8"/>
      <c r="K79" s="8"/>
      <c r="L79" s="8"/>
      <c r="M79" s="8"/>
      <c r="N79" s="8"/>
      <c r="O79" s="8"/>
      <c r="P79" s="8"/>
      <c r="Q79" s="8"/>
      <c r="R79" s="8"/>
      <c r="S79" s="8"/>
      <c r="T79" s="8"/>
      <c r="U79" s="8"/>
      <c r="V79" s="8"/>
      <c r="W79" s="8"/>
      <c r="X79" s="8"/>
      <c r="Y79" s="8"/>
      <c r="Z79" s="8"/>
      <c r="AA79" s="8"/>
      <c r="AB79" s="8"/>
      <c r="AC79" s="8"/>
    </row>
    <row r="80" spans="1:29" ht="14.4">
      <c r="A80" s="58"/>
      <c r="B80" s="69">
        <v>50</v>
      </c>
      <c r="C80" s="43" t="s">
        <v>278</v>
      </c>
      <c r="D80" s="69">
        <v>2.0993242309578102E-2</v>
      </c>
      <c r="E80" s="43">
        <v>0.26338863732480899</v>
      </c>
      <c r="F80" s="71">
        <f t="shared" si="2"/>
        <v>26.338863732480899</v>
      </c>
      <c r="G80" s="84">
        <f t="shared" si="3"/>
        <v>269.44657598327962</v>
      </c>
      <c r="H80" s="43"/>
      <c r="I80" s="8"/>
      <c r="J80" s="8"/>
      <c r="K80" s="8"/>
      <c r="L80" s="8"/>
      <c r="M80" s="8"/>
      <c r="N80" s="8"/>
      <c r="O80" s="8"/>
      <c r="P80" s="8"/>
      <c r="Q80" s="8"/>
      <c r="R80" s="8"/>
      <c r="S80" s="8"/>
      <c r="T80" s="8"/>
      <c r="U80" s="8"/>
      <c r="V80" s="8"/>
      <c r="W80" s="8"/>
      <c r="X80" s="8"/>
      <c r="Y80" s="8"/>
      <c r="Z80" s="8"/>
      <c r="AA80" s="8"/>
      <c r="AB80" s="8"/>
      <c r="AC80" s="8"/>
    </row>
    <row r="81" spans="1:29" ht="14.4">
      <c r="A81" s="58"/>
      <c r="B81" s="69">
        <v>51</v>
      </c>
      <c r="C81" s="43" t="s">
        <v>279</v>
      </c>
      <c r="D81" s="69">
        <v>2.2499999999999999E-2</v>
      </c>
      <c r="E81" s="43">
        <v>0.26931161457452202</v>
      </c>
      <c r="F81" s="71">
        <f t="shared" si="2"/>
        <v>26.931161457452202</v>
      </c>
      <c r="G81" s="84">
        <f t="shared" si="3"/>
        <v>275.50578170973603</v>
      </c>
      <c r="H81" s="43"/>
      <c r="I81" s="8"/>
      <c r="J81" s="8"/>
      <c r="K81" s="8"/>
      <c r="L81" s="8"/>
      <c r="M81" s="8"/>
      <c r="N81" s="8"/>
      <c r="O81" s="8"/>
      <c r="P81" s="8"/>
      <c r="Q81" s="8"/>
      <c r="R81" s="8"/>
      <c r="S81" s="8"/>
      <c r="T81" s="8"/>
      <c r="U81" s="8"/>
      <c r="V81" s="8"/>
      <c r="W81" s="8"/>
      <c r="X81" s="8"/>
      <c r="Y81" s="8"/>
      <c r="Z81" s="8"/>
      <c r="AA81" s="8"/>
      <c r="AB81" s="8"/>
      <c r="AC81" s="8"/>
    </row>
    <row r="82" spans="1:29" ht="14.4">
      <c r="A82" s="58"/>
      <c r="B82" s="69">
        <v>52</v>
      </c>
      <c r="C82" s="43" t="s">
        <v>280</v>
      </c>
      <c r="D82" s="69">
        <v>2.4114902907066499E-2</v>
      </c>
      <c r="E82" s="43">
        <v>0.27535902836762199</v>
      </c>
      <c r="F82" s="71">
        <f t="shared" si="2"/>
        <v>27.535902836762201</v>
      </c>
      <c r="G82" s="84">
        <f t="shared" si="3"/>
        <v>281.69228602007729</v>
      </c>
      <c r="H82" s="43"/>
      <c r="I82" s="8"/>
      <c r="J82" s="8"/>
      <c r="K82" s="8"/>
      <c r="L82" s="8"/>
      <c r="M82" s="8"/>
      <c r="N82" s="8"/>
      <c r="O82" s="8"/>
      <c r="P82" s="8"/>
      <c r="Q82" s="8"/>
      <c r="R82" s="8"/>
      <c r="S82" s="8"/>
      <c r="T82" s="8"/>
      <c r="U82" s="8"/>
      <c r="V82" s="8"/>
      <c r="W82" s="8"/>
      <c r="X82" s="8"/>
      <c r="Y82" s="8"/>
      <c r="Z82" s="8"/>
      <c r="AA82" s="8"/>
      <c r="AB82" s="8"/>
      <c r="AC82" s="8"/>
    </row>
    <row r="83" spans="1:29" ht="14.4">
      <c r="A83" s="58"/>
      <c r="B83" s="69">
        <v>53</v>
      </c>
      <c r="C83" s="43" t="s">
        <v>281</v>
      </c>
      <c r="D83" s="69">
        <v>2.5845712987433201E-2</v>
      </c>
      <c r="E83" s="43">
        <v>0.28152735592535899</v>
      </c>
      <c r="F83" s="71">
        <f t="shared" si="2"/>
        <v>28.152735592535898</v>
      </c>
      <c r="G83" s="84">
        <f t="shared" si="3"/>
        <v>288.00248511164227</v>
      </c>
      <c r="H83" s="43"/>
      <c r="I83" s="8"/>
      <c r="J83" s="8"/>
      <c r="K83" s="8"/>
      <c r="L83" s="8"/>
      <c r="M83" s="8"/>
      <c r="N83" s="8"/>
      <c r="O83" s="8"/>
      <c r="P83" s="8"/>
      <c r="Q83" s="8"/>
      <c r="R83" s="8"/>
      <c r="S83" s="8"/>
      <c r="T83" s="8"/>
      <c r="U83" s="8"/>
      <c r="V83" s="8"/>
      <c r="W83" s="8"/>
      <c r="X83" s="8"/>
      <c r="Y83" s="8"/>
      <c r="Z83" s="8"/>
      <c r="AA83" s="8"/>
      <c r="AB83" s="8"/>
      <c r="AC83" s="8"/>
    </row>
    <row r="84" spans="1:29" ht="14.4">
      <c r="A84" s="58"/>
      <c r="B84" s="69">
        <v>54</v>
      </c>
      <c r="C84" s="43" t="s">
        <v>282</v>
      </c>
      <c r="D84" s="69">
        <v>2.7700749300260601E-2</v>
      </c>
      <c r="E84" s="43">
        <v>0.28781294418710601</v>
      </c>
      <c r="F84" s="71">
        <f t="shared" si="2"/>
        <v>28.781294418710601</v>
      </c>
      <c r="G84" s="84">
        <f t="shared" si="3"/>
        <v>294.43264190340943</v>
      </c>
      <c r="H84" s="43"/>
      <c r="I84" s="8"/>
      <c r="J84" s="8"/>
      <c r="K84" s="8"/>
      <c r="L84" s="8"/>
      <c r="M84" s="8"/>
      <c r="N84" s="8"/>
      <c r="O84" s="8"/>
      <c r="P84" s="8"/>
      <c r="Q84" s="8"/>
      <c r="R84" s="8"/>
      <c r="S84" s="8"/>
      <c r="T84" s="8"/>
      <c r="U84" s="8"/>
      <c r="V84" s="8"/>
      <c r="W84" s="8"/>
      <c r="X84" s="8"/>
      <c r="Y84" s="8"/>
      <c r="Z84" s="8"/>
      <c r="AA84" s="8"/>
      <c r="AB84" s="8"/>
      <c r="AC84" s="8"/>
    </row>
    <row r="85" spans="1:29" ht="14.4">
      <c r="A85" s="58"/>
      <c r="B85" s="69">
        <v>55</v>
      </c>
      <c r="C85" s="43" t="s">
        <v>283</v>
      </c>
      <c r="D85" s="69">
        <v>2.9688927992390101E-2</v>
      </c>
      <c r="E85" s="43">
        <v>0.294212034524161</v>
      </c>
      <c r="F85" s="71">
        <f t="shared" si="2"/>
        <v>29.421203452416101</v>
      </c>
      <c r="G85" s="84">
        <f t="shared" si="3"/>
        <v>300.97891131821672</v>
      </c>
      <c r="H85" s="43"/>
      <c r="I85" s="8"/>
      <c r="J85" s="8"/>
      <c r="K85" s="8"/>
      <c r="L85" s="8"/>
      <c r="M85" s="8"/>
      <c r="N85" s="8"/>
      <c r="O85" s="8"/>
      <c r="P85" s="8"/>
      <c r="Q85" s="8"/>
      <c r="R85" s="8"/>
      <c r="S85" s="8"/>
      <c r="T85" s="8"/>
      <c r="U85" s="8"/>
      <c r="V85" s="8"/>
      <c r="W85" s="8"/>
      <c r="X85" s="8"/>
      <c r="Y85" s="8"/>
      <c r="Z85" s="8"/>
      <c r="AA85" s="8"/>
      <c r="AB85" s="8"/>
      <c r="AC85" s="8"/>
    </row>
    <row r="86" spans="1:29" ht="14.4">
      <c r="A86" s="58"/>
      <c r="B86" s="69">
        <v>56</v>
      </c>
      <c r="C86" s="43" t="s">
        <v>284</v>
      </c>
      <c r="D86" s="69">
        <v>3.1819805153394602E-2</v>
      </c>
      <c r="E86" s="43">
        <v>0.300720786824685</v>
      </c>
      <c r="F86" s="71">
        <f t="shared" si="2"/>
        <v>30.072078682468501</v>
      </c>
      <c r="G86" s="84">
        <f t="shared" si="3"/>
        <v>307.63736492165276</v>
      </c>
      <c r="H86" s="43"/>
      <c r="I86" s="8"/>
      <c r="J86" s="8"/>
      <c r="K86" s="8"/>
      <c r="L86" s="8"/>
      <c r="M86" s="8"/>
      <c r="N86" s="8"/>
      <c r="O86" s="8"/>
      <c r="P86" s="8"/>
      <c r="Q86" s="8"/>
      <c r="R86" s="8"/>
      <c r="S86" s="8"/>
      <c r="T86" s="8"/>
      <c r="U86" s="8"/>
      <c r="V86" s="8"/>
      <c r="W86" s="8"/>
      <c r="X86" s="8"/>
      <c r="Y86" s="8"/>
      <c r="Z86" s="8"/>
      <c r="AA86" s="8"/>
      <c r="AB86" s="8"/>
      <c r="AC86" s="8"/>
    </row>
    <row r="87" spans="1:29" ht="14.4">
      <c r="A87" s="58"/>
      <c r="B87" s="69">
        <v>57</v>
      </c>
      <c r="C87" s="43" t="s">
        <v>285</v>
      </c>
      <c r="D87" s="69">
        <v>3.4103622746483903E-2</v>
      </c>
      <c r="E87" s="43">
        <v>0.30733530273172799</v>
      </c>
      <c r="F87" s="71">
        <f t="shared" si="2"/>
        <v>30.7335302731728</v>
      </c>
      <c r="G87" s="84">
        <f t="shared" si="3"/>
        <v>314.40401469455776</v>
      </c>
      <c r="H87" s="43"/>
      <c r="I87" s="8"/>
      <c r="J87" s="8"/>
      <c r="K87" s="8"/>
      <c r="L87" s="8"/>
      <c r="M87" s="8"/>
      <c r="N87" s="8"/>
      <c r="O87" s="8"/>
      <c r="P87" s="8"/>
      <c r="Q87" s="8"/>
      <c r="R87" s="8"/>
      <c r="S87" s="8"/>
      <c r="T87" s="8"/>
      <c r="U87" s="8"/>
      <c r="V87" s="8"/>
      <c r="W87" s="8"/>
      <c r="X87" s="8"/>
      <c r="Y87" s="8"/>
      <c r="Z87" s="8"/>
      <c r="AA87" s="8"/>
      <c r="AB87" s="8"/>
      <c r="AC87" s="8"/>
    </row>
    <row r="88" spans="1:29" ht="14.4">
      <c r="A88" s="58"/>
      <c r="B88" s="69">
        <v>58</v>
      </c>
      <c r="C88" s="43" t="s">
        <v>286</v>
      </c>
      <c r="D88" s="69">
        <v>3.6551357836030599E-2</v>
      </c>
      <c r="E88" s="43">
        <v>0.31405164766489702</v>
      </c>
      <c r="F88" s="71">
        <f t="shared" si="2"/>
        <v>31.405164766489701</v>
      </c>
      <c r="G88" s="84">
        <f t="shared" si="3"/>
        <v>321.27483556118966</v>
      </c>
      <c r="H88" s="43"/>
      <c r="I88" s="8"/>
      <c r="J88" s="8"/>
      <c r="K88" s="8"/>
      <c r="L88" s="8"/>
      <c r="M88" s="8"/>
      <c r="N88" s="8"/>
      <c r="O88" s="8"/>
      <c r="P88" s="8"/>
      <c r="Q88" s="8"/>
      <c r="R88" s="8"/>
      <c r="S88" s="8"/>
      <c r="T88" s="8"/>
      <c r="U88" s="8"/>
      <c r="V88" s="8"/>
      <c r="W88" s="8"/>
      <c r="X88" s="8"/>
      <c r="Y88" s="8"/>
      <c r="Z88" s="8"/>
      <c r="AA88" s="8"/>
      <c r="AB88" s="8"/>
      <c r="AC88" s="8"/>
    </row>
    <row r="89" spans="1:29" ht="14.4">
      <c r="A89" s="58"/>
      <c r="B89" s="69">
        <v>59</v>
      </c>
      <c r="C89" s="43" t="s">
        <v>287</v>
      </c>
      <c r="D89" s="69">
        <v>3.9174775348325502E-2</v>
      </c>
      <c r="E89" s="43">
        <v>0.32086587174581399</v>
      </c>
      <c r="F89" s="71">
        <f t="shared" si="2"/>
        <v>32.086587174581396</v>
      </c>
      <c r="G89" s="84">
        <f t="shared" si="3"/>
        <v>328.24578679596772</v>
      </c>
      <c r="H89" s="43"/>
      <c r="I89" s="8"/>
      <c r="J89" s="8"/>
      <c r="K89" s="8"/>
      <c r="L89" s="8"/>
      <c r="M89" s="8"/>
      <c r="N89" s="8"/>
      <c r="O89" s="8"/>
      <c r="P89" s="8"/>
      <c r="Q89" s="8"/>
      <c r="R89" s="8"/>
      <c r="S89" s="8"/>
      <c r="T89" s="8"/>
      <c r="U89" s="8"/>
      <c r="V89" s="8"/>
      <c r="W89" s="8"/>
      <c r="X89" s="8"/>
      <c r="Y89" s="8"/>
      <c r="Z89" s="8"/>
      <c r="AA89" s="8"/>
      <c r="AB89" s="8"/>
      <c r="AC89" s="8"/>
    </row>
    <row r="90" spans="1:29" ht="14.4">
      <c r="A90" s="58"/>
      <c r="B90" s="69">
        <v>60</v>
      </c>
      <c r="C90" s="43" t="s">
        <v>288</v>
      </c>
      <c r="D90" s="69">
        <v>4.19864846191563E-2</v>
      </c>
      <c r="E90" s="43">
        <v>0.32777402912447001</v>
      </c>
      <c r="F90" s="71">
        <f t="shared" si="2"/>
        <v>32.777402912447002</v>
      </c>
      <c r="G90" s="84">
        <f t="shared" si="3"/>
        <v>335.31283179433279</v>
      </c>
      <c r="H90" s="43"/>
      <c r="I90" s="8"/>
      <c r="J90" s="8"/>
      <c r="K90" s="8"/>
      <c r="L90" s="8"/>
      <c r="M90" s="8"/>
      <c r="N90" s="8"/>
      <c r="O90" s="8"/>
      <c r="P90" s="8"/>
      <c r="Q90" s="8"/>
      <c r="R90" s="8"/>
      <c r="S90" s="8"/>
      <c r="T90" s="8"/>
      <c r="U90" s="8"/>
      <c r="V90" s="8"/>
      <c r="W90" s="8"/>
      <c r="X90" s="8"/>
      <c r="Y90" s="8"/>
      <c r="Z90" s="8"/>
      <c r="AA90" s="8"/>
      <c r="AB90" s="8"/>
      <c r="AC90" s="8"/>
    </row>
    <row r="91" spans="1:29" ht="14.4">
      <c r="A91" s="58"/>
      <c r="B91" s="69">
        <v>61</v>
      </c>
      <c r="C91" s="43" t="s">
        <v>289</v>
      </c>
      <c r="D91" s="69">
        <v>4.4999999999999998E-2</v>
      </c>
      <c r="E91" s="43">
        <v>0.33477219581578999</v>
      </c>
      <c r="F91" s="71">
        <f t="shared" si="2"/>
        <v>33.477219581579</v>
      </c>
      <c r="G91" s="84">
        <f t="shared" si="3"/>
        <v>342.47195631955316</v>
      </c>
      <c r="H91" s="43"/>
      <c r="I91" s="8"/>
      <c r="J91" s="8"/>
      <c r="K91" s="8"/>
      <c r="L91" s="8"/>
      <c r="M91" s="8"/>
      <c r="N91" s="8"/>
      <c r="O91" s="8"/>
      <c r="P91" s="8"/>
      <c r="Q91" s="8"/>
      <c r="R91" s="8"/>
      <c r="S91" s="8"/>
      <c r="T91" s="8"/>
      <c r="U91" s="8"/>
      <c r="V91" s="8"/>
      <c r="W91" s="8"/>
      <c r="X91" s="8"/>
      <c r="Y91" s="8"/>
      <c r="Z91" s="8"/>
      <c r="AA91" s="8"/>
      <c r="AB91" s="8"/>
      <c r="AC91" s="8"/>
    </row>
    <row r="92" spans="1:29" ht="14.4">
      <c r="A92" s="58"/>
      <c r="B92" s="69">
        <v>62</v>
      </c>
      <c r="C92" s="43" t="s">
        <v>290</v>
      </c>
      <c r="D92" s="69">
        <v>4.8229805814133102E-2</v>
      </c>
      <c r="E92" s="43">
        <v>0.34185648596519502</v>
      </c>
      <c r="F92" s="71">
        <f t="shared" si="2"/>
        <v>34.185648596519499</v>
      </c>
      <c r="G92" s="84">
        <f t="shared" si="3"/>
        <v>349.71918514239451</v>
      </c>
      <c r="H92" s="43"/>
      <c r="I92" s="8"/>
      <c r="J92" s="8"/>
      <c r="K92" s="8"/>
      <c r="L92" s="8"/>
      <c r="M92" s="8"/>
      <c r="N92" s="8"/>
      <c r="O92" s="8"/>
      <c r="P92" s="8"/>
      <c r="Q92" s="8"/>
      <c r="R92" s="8"/>
      <c r="S92" s="8"/>
      <c r="T92" s="8"/>
      <c r="U92" s="8"/>
      <c r="V92" s="8"/>
      <c r="W92" s="8"/>
      <c r="X92" s="8"/>
      <c r="Y92" s="8"/>
      <c r="Z92" s="8"/>
      <c r="AA92" s="8"/>
      <c r="AB92" s="8"/>
      <c r="AC92" s="8"/>
    </row>
    <row r="93" spans="1:29" ht="14.4">
      <c r="A93" s="58"/>
      <c r="B93" s="69">
        <v>63</v>
      </c>
      <c r="C93" s="43" t="s">
        <v>291</v>
      </c>
      <c r="D93" s="69">
        <v>5.1691425974866499E-2</v>
      </c>
      <c r="E93" s="43">
        <v>0.34902306649605902</v>
      </c>
      <c r="F93" s="71">
        <f t="shared" si="2"/>
        <v>34.902306649605904</v>
      </c>
      <c r="G93" s="84">
        <f t="shared" si="3"/>
        <v>357.05059702546839</v>
      </c>
      <c r="H93" s="43"/>
      <c r="I93" s="8"/>
      <c r="J93" s="8"/>
      <c r="K93" s="8"/>
      <c r="L93" s="8"/>
      <c r="M93" s="8"/>
      <c r="N93" s="8"/>
      <c r="O93" s="8"/>
      <c r="P93" s="8"/>
      <c r="Q93" s="8"/>
      <c r="R93" s="8"/>
      <c r="S93" s="8"/>
      <c r="T93" s="8"/>
      <c r="U93" s="8"/>
      <c r="V93" s="8"/>
      <c r="W93" s="8"/>
      <c r="X93" s="8"/>
      <c r="Y93" s="8"/>
      <c r="Z93" s="8"/>
      <c r="AA93" s="8"/>
      <c r="AB93" s="8"/>
      <c r="AC93" s="8"/>
    </row>
    <row r="94" spans="1:29" ht="14.4">
      <c r="A94" s="58"/>
      <c r="B94" s="69">
        <v>64</v>
      </c>
      <c r="C94" s="43" t="s">
        <v>292</v>
      </c>
      <c r="D94" s="69">
        <v>5.5401498600521203E-2</v>
      </c>
      <c r="E94" s="43">
        <v>0.35626817006356798</v>
      </c>
      <c r="F94" s="71">
        <f t="shared" si="2"/>
        <v>35.626817006356795</v>
      </c>
      <c r="G94" s="84">
        <f t="shared" si="3"/>
        <v>364.46233797503004</v>
      </c>
      <c r="H94" s="43"/>
      <c r="I94" s="8"/>
      <c r="J94" s="8"/>
      <c r="K94" s="8"/>
      <c r="L94" s="8"/>
      <c r="M94" s="8"/>
      <c r="N94" s="8"/>
      <c r="O94" s="8"/>
      <c r="P94" s="8"/>
      <c r="Q94" s="8"/>
      <c r="R94" s="8"/>
      <c r="S94" s="8"/>
      <c r="T94" s="8"/>
      <c r="U94" s="8"/>
      <c r="V94" s="8"/>
      <c r="W94" s="8"/>
      <c r="X94" s="8"/>
      <c r="Y94" s="8"/>
      <c r="Z94" s="8"/>
      <c r="AA94" s="8"/>
      <c r="AB94" s="8"/>
      <c r="AC94" s="8"/>
    </row>
    <row r="95" spans="1:29" ht="14.4">
      <c r="A95" s="58"/>
      <c r="B95" s="69">
        <v>65</v>
      </c>
      <c r="C95" s="43" t="s">
        <v>293</v>
      </c>
      <c r="D95" s="69">
        <v>5.9377855984780202E-2</v>
      </c>
      <c r="E95" s="43">
        <v>0.36358810641460998</v>
      </c>
      <c r="F95" s="71">
        <f t="shared" si="2"/>
        <v>36.358810641460998</v>
      </c>
      <c r="G95" s="84">
        <f t="shared" si="3"/>
        <v>371.95063286214599</v>
      </c>
      <c r="H95" s="43"/>
      <c r="I95" s="8"/>
      <c r="J95" s="8"/>
      <c r="K95" s="8"/>
      <c r="L95" s="8"/>
      <c r="M95" s="8"/>
      <c r="N95" s="8"/>
      <c r="O95" s="8"/>
      <c r="P95" s="8"/>
      <c r="Q95" s="8"/>
      <c r="R95" s="8"/>
      <c r="S95" s="8"/>
      <c r="T95" s="8"/>
      <c r="U95" s="8"/>
      <c r="V95" s="8"/>
      <c r="W95" s="8"/>
      <c r="X95" s="8"/>
      <c r="Y95" s="8"/>
      <c r="Z95" s="8"/>
      <c r="AA95" s="8"/>
      <c r="AB95" s="8"/>
      <c r="AC95" s="8"/>
    </row>
    <row r="96" spans="1:29" ht="14.4">
      <c r="A96" s="58"/>
      <c r="B96" s="69">
        <v>66</v>
      </c>
      <c r="C96" s="43" t="s">
        <v>294</v>
      </c>
      <c r="D96" s="69">
        <v>6.3639610306789204E-2</v>
      </c>
      <c r="E96" s="43">
        <v>0.37097927228593303</v>
      </c>
      <c r="F96" s="71">
        <f t="shared" si="2"/>
        <v>37.097927228593299</v>
      </c>
      <c r="G96" s="84">
        <f t="shared" si="3"/>
        <v>379.5117955485095</v>
      </c>
      <c r="H96" s="43"/>
      <c r="I96" s="8"/>
      <c r="J96" s="8"/>
      <c r="K96" s="8"/>
      <c r="L96" s="8"/>
      <c r="M96" s="8"/>
      <c r="N96" s="8"/>
      <c r="O96" s="8"/>
      <c r="P96" s="8"/>
      <c r="Q96" s="8"/>
      <c r="R96" s="8"/>
      <c r="S96" s="8"/>
      <c r="T96" s="8"/>
      <c r="U96" s="8"/>
      <c r="V96" s="8"/>
      <c r="W96" s="8"/>
      <c r="X96" s="8"/>
      <c r="Y96" s="8"/>
      <c r="Z96" s="8"/>
      <c r="AA96" s="8"/>
      <c r="AB96" s="8"/>
      <c r="AC96" s="8"/>
    </row>
    <row r="97" spans="1:29" ht="14.4">
      <c r="A97" s="58"/>
      <c r="B97" s="69">
        <v>67</v>
      </c>
      <c r="C97" s="43" t="s">
        <v>295</v>
      </c>
      <c r="D97" s="69">
        <v>6.8207245492967902E-2</v>
      </c>
      <c r="E97" s="43">
        <v>0.378438159555397</v>
      </c>
      <c r="F97" s="71">
        <f t="shared" si="2"/>
        <v>37.843815955539704</v>
      </c>
      <c r="G97" s="84">
        <f t="shared" si="3"/>
        <v>387.14223722517113</v>
      </c>
      <c r="H97" s="43"/>
      <c r="I97" s="8"/>
      <c r="J97" s="8"/>
      <c r="K97" s="8"/>
      <c r="L97" s="8"/>
      <c r="M97" s="8"/>
      <c r="N97" s="8"/>
      <c r="O97" s="8"/>
      <c r="P97" s="8"/>
      <c r="Q97" s="8"/>
      <c r="R97" s="8"/>
      <c r="S97" s="8"/>
      <c r="T97" s="8"/>
      <c r="U97" s="8"/>
      <c r="V97" s="8"/>
      <c r="W97" s="8"/>
      <c r="X97" s="8"/>
      <c r="Y97" s="8"/>
      <c r="Z97" s="8"/>
      <c r="AA97" s="8"/>
      <c r="AB97" s="8"/>
      <c r="AC97" s="8"/>
    </row>
    <row r="98" spans="1:29" ht="14.4">
      <c r="A98" s="58"/>
      <c r="B98" s="69">
        <v>68</v>
      </c>
      <c r="C98" s="43" t="s">
        <v>296</v>
      </c>
      <c r="D98" s="69">
        <v>7.31027156720611E-2</v>
      </c>
      <c r="E98" s="43">
        <v>0.38596136227421202</v>
      </c>
      <c r="F98" s="71">
        <f t="shared" si="2"/>
        <v>38.596136227421205</v>
      </c>
      <c r="G98" s="84">
        <f t="shared" si="3"/>
        <v>394.8384736065189</v>
      </c>
      <c r="H98" s="43"/>
      <c r="I98" s="8"/>
      <c r="J98" s="8"/>
      <c r="K98" s="8"/>
      <c r="L98" s="8"/>
      <c r="M98" s="8"/>
      <c r="N98" s="8"/>
      <c r="O98" s="8"/>
      <c r="P98" s="8"/>
      <c r="Q98" s="8"/>
      <c r="R98" s="8"/>
      <c r="S98" s="8"/>
      <c r="T98" s="8"/>
      <c r="U98" s="8"/>
      <c r="V98" s="8"/>
      <c r="W98" s="8"/>
      <c r="X98" s="8"/>
      <c r="Y98" s="8"/>
      <c r="Z98" s="8"/>
      <c r="AA98" s="8"/>
      <c r="AB98" s="8"/>
      <c r="AC98" s="8"/>
    </row>
    <row r="99" spans="1:29" ht="14.4">
      <c r="A99" s="58"/>
      <c r="B99" s="69">
        <v>69</v>
      </c>
      <c r="C99" s="43" t="s">
        <v>297</v>
      </c>
      <c r="D99" s="69">
        <v>7.8349550696651102E-2</v>
      </c>
      <c r="E99" s="43">
        <v>0.39354558206756002</v>
      </c>
      <c r="F99" s="71">
        <f t="shared" si="2"/>
        <v>39.354558206756003</v>
      </c>
      <c r="G99" s="84">
        <f t="shared" si="3"/>
        <v>402.59713045511387</v>
      </c>
      <c r="H99" s="43"/>
      <c r="I99" s="8"/>
      <c r="J99" s="8"/>
      <c r="K99" s="8"/>
      <c r="L99" s="8"/>
      <c r="M99" s="8"/>
      <c r="N99" s="8"/>
      <c r="O99" s="8"/>
      <c r="P99" s="8"/>
      <c r="Q99" s="8"/>
      <c r="R99" s="8"/>
      <c r="S99" s="8"/>
      <c r="T99" s="8"/>
      <c r="U99" s="8"/>
      <c r="V99" s="8"/>
      <c r="W99" s="8"/>
      <c r="X99" s="8"/>
      <c r="Y99" s="8"/>
      <c r="Z99" s="8"/>
      <c r="AA99" s="8"/>
      <c r="AB99" s="8"/>
      <c r="AC99" s="8"/>
    </row>
    <row r="100" spans="1:29" ht="14.4">
      <c r="A100" s="58"/>
      <c r="B100" s="69">
        <v>70</v>
      </c>
      <c r="C100" s="43" t="s">
        <v>298</v>
      </c>
      <c r="D100" s="69">
        <v>8.39729692383126E-2</v>
      </c>
      <c r="E100" s="43">
        <v>0.40118763243942002</v>
      </c>
      <c r="F100" s="71">
        <f t="shared" si="2"/>
        <v>40.118763243941999</v>
      </c>
      <c r="G100" s="84">
        <f t="shared" si="3"/>
        <v>410.41494798552668</v>
      </c>
      <c r="H100" s="43"/>
      <c r="I100" s="8"/>
      <c r="J100" s="8"/>
      <c r="K100" s="8"/>
      <c r="L100" s="8"/>
      <c r="M100" s="8"/>
      <c r="N100" s="8"/>
      <c r="O100" s="8"/>
      <c r="P100" s="8"/>
      <c r="Q100" s="8"/>
      <c r="R100" s="8"/>
      <c r="S100" s="8"/>
      <c r="T100" s="8"/>
      <c r="U100" s="8"/>
      <c r="V100" s="8"/>
      <c r="W100" s="8"/>
      <c r="X100" s="8"/>
      <c r="Y100" s="8"/>
      <c r="Z100" s="8"/>
      <c r="AA100" s="8"/>
      <c r="AB100" s="8"/>
      <c r="AC100" s="8"/>
    </row>
    <row r="101" spans="1:29" ht="14.4">
      <c r="A101" s="58"/>
      <c r="B101" s="69">
        <v>71</v>
      </c>
      <c r="C101" s="43" t="s">
        <v>299</v>
      </c>
      <c r="D101" s="69">
        <v>0.09</v>
      </c>
      <c r="E101" s="43">
        <v>0.408884441935011</v>
      </c>
      <c r="F101" s="71">
        <f t="shared" si="2"/>
        <v>40.888444193501101</v>
      </c>
      <c r="G101" s="84">
        <f t="shared" si="3"/>
        <v>418.28878409951625</v>
      </c>
      <c r="H101" s="43"/>
      <c r="I101" s="8"/>
      <c r="J101" s="8"/>
      <c r="K101" s="8"/>
      <c r="L101" s="8"/>
      <c r="M101" s="8"/>
      <c r="N101" s="8"/>
      <c r="O101" s="8"/>
      <c r="P101" s="8"/>
      <c r="Q101" s="8"/>
      <c r="R101" s="8"/>
      <c r="S101" s="8"/>
      <c r="T101" s="8"/>
      <c r="U101" s="8"/>
      <c r="V101" s="8"/>
      <c r="W101" s="8"/>
      <c r="X101" s="8"/>
      <c r="Y101" s="8"/>
      <c r="Z101" s="8"/>
      <c r="AA101" s="8"/>
      <c r="AB101" s="8"/>
      <c r="AC101" s="8"/>
    </row>
    <row r="102" spans="1:29" ht="14.4">
      <c r="A102" s="58"/>
      <c r="B102" s="69">
        <v>72</v>
      </c>
      <c r="C102" s="43" t="s">
        <v>300</v>
      </c>
      <c r="D102" s="69">
        <v>9.6459611628266301E-2</v>
      </c>
      <c r="E102" s="43">
        <v>0.41663305618500002</v>
      </c>
      <c r="F102" s="71">
        <f t="shared" si="2"/>
        <v>41.663305618500004</v>
      </c>
      <c r="G102" s="84">
        <f t="shared" si="3"/>
        <v>426.21561647725503</v>
      </c>
      <c r="H102" s="43"/>
      <c r="I102" s="8"/>
      <c r="J102" s="8"/>
      <c r="K102" s="8"/>
      <c r="L102" s="8"/>
      <c r="M102" s="8"/>
      <c r="N102" s="8"/>
      <c r="O102" s="8"/>
      <c r="P102" s="8"/>
      <c r="Q102" s="8"/>
      <c r="R102" s="8"/>
      <c r="S102" s="8"/>
      <c r="T102" s="8"/>
      <c r="U102" s="8"/>
      <c r="V102" s="8"/>
      <c r="W102" s="8"/>
      <c r="X102" s="8"/>
      <c r="Y102" s="8"/>
      <c r="Z102" s="8"/>
      <c r="AA102" s="8"/>
      <c r="AB102" s="8"/>
      <c r="AC102" s="8"/>
    </row>
    <row r="103" spans="1:29" ht="14.4">
      <c r="A103" s="58"/>
      <c r="B103" s="69">
        <v>73</v>
      </c>
      <c r="C103" s="43" t="s">
        <v>301</v>
      </c>
      <c r="D103" s="69">
        <v>0.103382851949733</v>
      </c>
      <c r="E103" s="43">
        <v>0.42443063897819699</v>
      </c>
      <c r="F103" s="71">
        <f t="shared" si="2"/>
        <v>42.443063897819698</v>
      </c>
      <c r="G103" s="84">
        <f t="shared" si="3"/>
        <v>434.19254367469551</v>
      </c>
      <c r="H103" s="43"/>
      <c r="I103" s="8"/>
      <c r="J103" s="8"/>
      <c r="K103" s="8"/>
      <c r="L103" s="8"/>
      <c r="M103" s="8"/>
      <c r="N103" s="8"/>
      <c r="O103" s="8"/>
      <c r="P103" s="8"/>
      <c r="Q103" s="8"/>
      <c r="R103" s="8"/>
      <c r="S103" s="8"/>
      <c r="T103" s="8"/>
      <c r="U103" s="8"/>
      <c r="V103" s="8"/>
      <c r="W103" s="8"/>
      <c r="X103" s="8"/>
      <c r="Y103" s="8"/>
      <c r="Z103" s="8"/>
      <c r="AA103" s="8"/>
      <c r="AB103" s="8"/>
      <c r="AC103" s="8"/>
    </row>
    <row r="104" spans="1:29" ht="14.4">
      <c r="A104" s="58"/>
      <c r="B104" s="69">
        <v>74</v>
      </c>
      <c r="C104" s="43" t="s">
        <v>302</v>
      </c>
      <c r="D104" s="69">
        <v>0.110802997201042</v>
      </c>
      <c r="E104" s="43">
        <v>0.43227447284718801</v>
      </c>
      <c r="F104" s="71">
        <f t="shared" si="2"/>
        <v>43.227447284718799</v>
      </c>
      <c r="G104" s="84">
        <f t="shared" si="3"/>
        <v>442.21678572267331</v>
      </c>
      <c r="H104" s="43"/>
      <c r="I104" s="8"/>
      <c r="J104" s="8"/>
      <c r="K104" s="8"/>
      <c r="L104" s="8"/>
      <c r="M104" s="8"/>
      <c r="N104" s="8"/>
      <c r="O104" s="8"/>
      <c r="P104" s="8"/>
      <c r="Q104" s="8"/>
      <c r="R104" s="8"/>
      <c r="S104" s="8"/>
      <c r="T104" s="8"/>
      <c r="U104" s="8"/>
      <c r="V104" s="8"/>
      <c r="W104" s="8"/>
      <c r="X104" s="8"/>
      <c r="Y104" s="8"/>
      <c r="Z104" s="8"/>
      <c r="AA104" s="8"/>
      <c r="AB104" s="8"/>
      <c r="AC104" s="8"/>
    </row>
    <row r="105" spans="1:29" ht="14.4">
      <c r="A105" s="58"/>
      <c r="B105" s="69">
        <v>75</v>
      </c>
      <c r="C105" s="43" t="s">
        <v>303</v>
      </c>
      <c r="D105" s="69">
        <v>0.11875571196956</v>
      </c>
      <c r="E105" s="43">
        <v>0.44016195808027297</v>
      </c>
      <c r="F105" s="71">
        <f t="shared" si="2"/>
        <v>44.016195808027298</v>
      </c>
      <c r="G105" s="84">
        <f t="shared" si="3"/>
        <v>450.28568311611923</v>
      </c>
      <c r="H105" s="43"/>
      <c r="I105" s="8"/>
      <c r="J105" s="8"/>
      <c r="K105" s="8"/>
      <c r="L105" s="8"/>
      <c r="M105" s="8"/>
      <c r="N105" s="8"/>
      <c r="O105" s="8"/>
      <c r="P105" s="8"/>
      <c r="Q105" s="8"/>
      <c r="R105" s="8"/>
      <c r="S105" s="8"/>
      <c r="T105" s="8"/>
      <c r="U105" s="8"/>
      <c r="V105" s="8"/>
      <c r="W105" s="8"/>
      <c r="X105" s="8"/>
      <c r="Y105" s="8"/>
      <c r="Z105" s="8"/>
      <c r="AA105" s="8"/>
      <c r="AB105" s="8"/>
      <c r="AC105" s="8"/>
    </row>
    <row r="106" spans="1:29" ht="14.4">
      <c r="A106" s="58"/>
      <c r="B106" s="69">
        <v>76</v>
      </c>
      <c r="C106" s="43" t="s">
        <v>304</v>
      </c>
      <c r="D106" s="69">
        <v>0.12727922061357799</v>
      </c>
      <c r="E106" s="43">
        <v>0.44809061199518002</v>
      </c>
      <c r="F106" s="71">
        <f t="shared" si="2"/>
        <v>44.809061199518005</v>
      </c>
      <c r="G106" s="84">
        <f t="shared" si="3"/>
        <v>458.39669607106919</v>
      </c>
      <c r="H106" s="43"/>
      <c r="I106" s="8"/>
      <c r="J106" s="8"/>
      <c r="K106" s="8"/>
      <c r="L106" s="8"/>
      <c r="M106" s="8"/>
      <c r="N106" s="8"/>
      <c r="O106" s="8"/>
      <c r="P106" s="8"/>
      <c r="Q106" s="8"/>
      <c r="R106" s="8"/>
      <c r="S106" s="8"/>
      <c r="T106" s="8"/>
      <c r="U106" s="8"/>
      <c r="V106" s="8"/>
      <c r="W106" s="8"/>
      <c r="X106" s="8"/>
      <c r="Y106" s="8"/>
      <c r="Z106" s="8"/>
      <c r="AA106" s="8"/>
      <c r="AB106" s="8"/>
      <c r="AC106" s="8"/>
    </row>
    <row r="107" spans="1:29" ht="14.4">
      <c r="A107" s="58"/>
      <c r="B107" s="69">
        <v>77</v>
      </c>
      <c r="C107" s="43" t="s">
        <v>305</v>
      </c>
      <c r="D107" s="69">
        <v>0.136414490985935</v>
      </c>
      <c r="E107" s="43">
        <v>0.45605806736784099</v>
      </c>
      <c r="F107" s="71">
        <f t="shared" si="2"/>
        <v>45.605806736784096</v>
      </c>
      <c r="G107" s="84">
        <f t="shared" si="3"/>
        <v>466.54740291730133</v>
      </c>
      <c r="H107" s="43"/>
      <c r="I107" s="8"/>
      <c r="J107" s="8"/>
      <c r="K107" s="8"/>
      <c r="L107" s="8"/>
      <c r="M107" s="8"/>
      <c r="N107" s="8"/>
      <c r="O107" s="8"/>
      <c r="P107" s="8"/>
      <c r="Q107" s="8"/>
      <c r="R107" s="8"/>
      <c r="S107" s="8"/>
      <c r="T107" s="8"/>
      <c r="U107" s="8"/>
      <c r="V107" s="8"/>
      <c r="W107" s="8"/>
      <c r="X107" s="8"/>
      <c r="Y107" s="8"/>
      <c r="Z107" s="8"/>
      <c r="AA107" s="8"/>
      <c r="AB107" s="8"/>
      <c r="AC107" s="8"/>
    </row>
    <row r="108" spans="1:29" ht="14.4">
      <c r="A108" s="58"/>
      <c r="B108" s="69">
        <v>78</v>
      </c>
      <c r="C108" s="43" t="s">
        <v>306</v>
      </c>
      <c r="D108" s="69">
        <v>0.14620543134412201</v>
      </c>
      <c r="E108" s="43">
        <v>0.46406206981724901</v>
      </c>
      <c r="F108" s="71">
        <f t="shared" si="2"/>
        <v>46.4062069817249</v>
      </c>
      <c r="G108" s="84">
        <f t="shared" si="3"/>
        <v>474.73549742304573</v>
      </c>
      <c r="H108" s="43"/>
      <c r="I108" s="8"/>
      <c r="J108" s="8"/>
      <c r="K108" s="8"/>
      <c r="L108" s="8"/>
      <c r="M108" s="8"/>
      <c r="N108" s="8"/>
      <c r="O108" s="8"/>
      <c r="P108" s="8"/>
      <c r="Q108" s="8"/>
      <c r="R108" s="8"/>
      <c r="S108" s="8"/>
      <c r="T108" s="8"/>
      <c r="U108" s="8"/>
      <c r="V108" s="8"/>
      <c r="W108" s="8"/>
      <c r="X108" s="8"/>
      <c r="Y108" s="8"/>
      <c r="Z108" s="8"/>
      <c r="AA108" s="8"/>
      <c r="AB108" s="8"/>
      <c r="AC108" s="8"/>
    </row>
    <row r="109" spans="1:29" ht="14.4">
      <c r="A109" s="58"/>
      <c r="B109" s="69">
        <v>79</v>
      </c>
      <c r="C109" s="43" t="s">
        <v>307</v>
      </c>
      <c r="D109" s="69">
        <v>0.15669910139330201</v>
      </c>
      <c r="E109" s="43">
        <v>0.47210047581442399</v>
      </c>
      <c r="F109" s="71">
        <f t="shared" si="2"/>
        <v>47.210047581442396</v>
      </c>
      <c r="G109" s="84">
        <f t="shared" si="3"/>
        <v>482.95878675815572</v>
      </c>
      <c r="H109" s="43"/>
      <c r="I109" s="8"/>
      <c r="J109" s="8"/>
      <c r="K109" s="8"/>
      <c r="L109" s="8"/>
      <c r="M109" s="8"/>
      <c r="N109" s="8"/>
      <c r="O109" s="8"/>
      <c r="P109" s="8"/>
      <c r="Q109" s="8"/>
      <c r="R109" s="8"/>
      <c r="S109" s="8"/>
      <c r="T109" s="8"/>
      <c r="U109" s="8"/>
      <c r="V109" s="8"/>
      <c r="W109" s="8"/>
      <c r="X109" s="8"/>
      <c r="Y109" s="8"/>
      <c r="Z109" s="8"/>
      <c r="AA109" s="8"/>
      <c r="AB109" s="8"/>
      <c r="AC109" s="8"/>
    </row>
    <row r="110" spans="1:29" ht="14.4">
      <c r="A110" s="58"/>
      <c r="B110" s="69">
        <v>80</v>
      </c>
      <c r="C110" s="43" t="s">
        <v>85</v>
      </c>
      <c r="D110" s="69">
        <v>0.16794593847662501</v>
      </c>
      <c r="E110" s="43">
        <v>0.48017124922294302</v>
      </c>
      <c r="F110" s="71">
        <f t="shared" si="2"/>
        <v>48.0171249222943</v>
      </c>
      <c r="G110" s="84">
        <f t="shared" si="3"/>
        <v>491.21518795507069</v>
      </c>
      <c r="H110" s="43"/>
      <c r="I110" s="8"/>
      <c r="J110" s="8"/>
      <c r="K110" s="8"/>
      <c r="L110" s="8"/>
      <c r="M110" s="8"/>
      <c r="N110" s="8"/>
      <c r="O110" s="8"/>
      <c r="P110" s="8"/>
      <c r="Q110" s="8"/>
      <c r="R110" s="8"/>
      <c r="S110" s="8"/>
      <c r="T110" s="8"/>
      <c r="U110" s="8"/>
      <c r="V110" s="8"/>
      <c r="W110" s="8"/>
      <c r="X110" s="8"/>
      <c r="Y110" s="8"/>
      <c r="Z110" s="8"/>
      <c r="AA110" s="8"/>
      <c r="AB110" s="8"/>
      <c r="AC110" s="8"/>
    </row>
    <row r="111" spans="1:29" ht="14.4">
      <c r="A111" s="58"/>
      <c r="B111" s="69">
        <v>81</v>
      </c>
      <c r="C111" s="43" t="s">
        <v>308</v>
      </c>
      <c r="D111" s="69">
        <v>0.18</v>
      </c>
      <c r="E111" s="43">
        <v>0.48827245852686701</v>
      </c>
      <c r="F111" s="71">
        <f t="shared" si="2"/>
        <v>48.827245852686701</v>
      </c>
      <c r="G111" s="84">
        <f t="shared" si="3"/>
        <v>499.50272507298496</v>
      </c>
      <c r="H111" s="43"/>
      <c r="I111" s="8"/>
      <c r="J111" s="8"/>
      <c r="K111" s="8"/>
      <c r="L111" s="8"/>
      <c r="M111" s="8"/>
      <c r="N111" s="8"/>
      <c r="O111" s="8"/>
      <c r="P111" s="8"/>
      <c r="Q111" s="8"/>
      <c r="R111" s="8"/>
      <c r="S111" s="8"/>
      <c r="T111" s="8"/>
      <c r="U111" s="8"/>
      <c r="V111" s="8"/>
      <c r="W111" s="8"/>
      <c r="X111" s="8"/>
      <c r="Y111" s="8"/>
      <c r="Z111" s="8"/>
      <c r="AA111" s="8"/>
      <c r="AB111" s="8"/>
      <c r="AC111" s="8"/>
    </row>
    <row r="112" spans="1:29" ht="14.4">
      <c r="A112" s="58"/>
      <c r="B112" s="69">
        <v>82</v>
      </c>
      <c r="C112" s="43" t="s">
        <v>309</v>
      </c>
      <c r="D112" s="69">
        <v>0.19291922325653199</v>
      </c>
      <c r="E112" s="43">
        <v>0.496402273411155</v>
      </c>
      <c r="F112" s="71">
        <f t="shared" si="2"/>
        <v>49.640227341115498</v>
      </c>
      <c r="G112" s="84">
        <f t="shared" si="3"/>
        <v>507.81952569961157</v>
      </c>
      <c r="H112" s="43"/>
      <c r="I112" s="8"/>
      <c r="J112" s="8"/>
      <c r="K112" s="8"/>
      <c r="L112" s="8"/>
      <c r="M112" s="8"/>
      <c r="N112" s="8"/>
      <c r="O112" s="8"/>
      <c r="P112" s="8"/>
      <c r="Q112" s="8"/>
      <c r="R112" s="8"/>
      <c r="S112" s="8"/>
      <c r="T112" s="8"/>
      <c r="U112" s="8"/>
      <c r="V112" s="8"/>
      <c r="W112" s="8"/>
      <c r="X112" s="8"/>
      <c r="Y112" s="8"/>
      <c r="Z112" s="8"/>
      <c r="AA112" s="8"/>
      <c r="AB112" s="8"/>
      <c r="AC112" s="8"/>
    </row>
    <row r="113" spans="1:29" ht="14.4">
      <c r="A113" s="58"/>
      <c r="B113" s="69">
        <v>83</v>
      </c>
      <c r="C113" s="43" t="s">
        <v>87</v>
      </c>
      <c r="D113" s="69">
        <v>0.206765703899466</v>
      </c>
      <c r="E113" s="43">
        <v>0.50455896099603903</v>
      </c>
      <c r="F113" s="71">
        <f t="shared" si="2"/>
        <v>50.455896099603905</v>
      </c>
      <c r="G113" s="84">
        <f t="shared" si="3"/>
        <v>516.1638170989479</v>
      </c>
      <c r="H113" s="43"/>
      <c r="I113" s="8"/>
      <c r="J113" s="8"/>
      <c r="K113" s="8"/>
      <c r="L113" s="8"/>
      <c r="M113" s="8"/>
      <c r="N113" s="8"/>
      <c r="O113" s="8"/>
      <c r="P113" s="8"/>
      <c r="Q113" s="8"/>
      <c r="R113" s="8"/>
      <c r="S113" s="8"/>
      <c r="T113" s="8"/>
      <c r="U113" s="8"/>
      <c r="V113" s="8"/>
      <c r="W113" s="8"/>
      <c r="X113" s="8"/>
      <c r="Y113" s="8"/>
      <c r="Z113" s="8"/>
      <c r="AA113" s="8"/>
      <c r="AB113" s="8"/>
      <c r="AC113" s="8"/>
    </row>
    <row r="114" spans="1:29" ht="14.4">
      <c r="A114" s="58"/>
      <c r="B114" s="69">
        <v>84</v>
      </c>
      <c r="C114" s="43" t="s">
        <v>310</v>
      </c>
      <c r="D114" s="69">
        <v>0.22160599440208401</v>
      </c>
      <c r="E114" s="43">
        <v>0.51274088253197603</v>
      </c>
      <c r="F114" s="71">
        <f t="shared" si="2"/>
        <v>51.274088253197604</v>
      </c>
      <c r="G114" s="84">
        <f t="shared" si="3"/>
        <v>524.53392283021151</v>
      </c>
      <c r="H114" s="43"/>
      <c r="I114" s="8"/>
      <c r="J114" s="8"/>
      <c r="K114" s="8"/>
      <c r="L114" s="8"/>
      <c r="M114" s="8"/>
      <c r="N114" s="8"/>
      <c r="O114" s="8"/>
      <c r="P114" s="8"/>
      <c r="Q114" s="8"/>
      <c r="R114" s="8"/>
      <c r="S114" s="8"/>
      <c r="T114" s="8"/>
      <c r="U114" s="8"/>
      <c r="V114" s="8"/>
      <c r="W114" s="8"/>
      <c r="X114" s="8"/>
      <c r="Y114" s="8"/>
      <c r="Z114" s="8"/>
      <c r="AA114" s="8"/>
      <c r="AB114" s="8"/>
      <c r="AC114" s="8"/>
    </row>
    <row r="115" spans="1:29" ht="14.4">
      <c r="A115" s="58"/>
      <c r="B115" s="69">
        <v>85</v>
      </c>
      <c r="C115" s="43" t="s">
        <v>311</v>
      </c>
      <c r="D115" s="69">
        <v>0.23751142393912</v>
      </c>
      <c r="E115" s="43">
        <v>0.52094648939288302</v>
      </c>
      <c r="F115" s="71">
        <f t="shared" si="2"/>
        <v>52.094648939288305</v>
      </c>
      <c r="G115" s="84">
        <f t="shared" si="3"/>
        <v>532.92825864891938</v>
      </c>
      <c r="H115" s="43"/>
      <c r="I115" s="8"/>
      <c r="J115" s="8"/>
      <c r="K115" s="8"/>
      <c r="L115" s="8"/>
      <c r="M115" s="8"/>
      <c r="N115" s="8"/>
      <c r="O115" s="8"/>
      <c r="P115" s="8"/>
      <c r="Q115" s="8"/>
      <c r="R115" s="8"/>
      <c r="S115" s="8"/>
      <c r="T115" s="8"/>
      <c r="U115" s="8"/>
      <c r="V115" s="8"/>
      <c r="W115" s="8"/>
      <c r="X115" s="8"/>
      <c r="Y115" s="8"/>
      <c r="Z115" s="8"/>
      <c r="AA115" s="8"/>
      <c r="AB115" s="8"/>
      <c r="AC115" s="8"/>
    </row>
    <row r="116" spans="1:29" ht="14.4">
      <c r="A116" s="58"/>
      <c r="B116" s="69">
        <v>86</v>
      </c>
      <c r="C116" s="43" t="s">
        <v>312</v>
      </c>
      <c r="D116" s="69">
        <v>0.25455844122715698</v>
      </c>
      <c r="E116" s="43">
        <v>0.52917431952854699</v>
      </c>
      <c r="F116" s="71">
        <f t="shared" si="2"/>
        <v>52.917431952854699</v>
      </c>
      <c r="G116" s="84">
        <f t="shared" si="3"/>
        <v>541.34532887770354</v>
      </c>
      <c r="H116" s="43"/>
      <c r="I116" s="8"/>
      <c r="J116" s="8"/>
      <c r="K116" s="8"/>
      <c r="L116" s="8"/>
      <c r="M116" s="8"/>
      <c r="N116" s="8"/>
      <c r="O116" s="8"/>
      <c r="P116" s="8"/>
      <c r="Q116" s="8"/>
      <c r="R116" s="8"/>
      <c r="S116" s="8"/>
      <c r="T116" s="8"/>
      <c r="U116" s="8"/>
      <c r="V116" s="8"/>
      <c r="W116" s="8"/>
      <c r="X116" s="8"/>
      <c r="Y116" s="8"/>
      <c r="Z116" s="8"/>
      <c r="AA116" s="8"/>
      <c r="AB116" s="8"/>
      <c r="AC116" s="8"/>
    </row>
    <row r="117" spans="1:29" ht="14.4">
      <c r="A117" s="58"/>
      <c r="B117" s="69">
        <v>87</v>
      </c>
      <c r="C117" s="43" t="s">
        <v>313</v>
      </c>
      <c r="D117" s="69">
        <v>0.272828981971871</v>
      </c>
      <c r="E117" s="43">
        <v>0.53742299357554901</v>
      </c>
      <c r="F117" s="71">
        <f t="shared" si="2"/>
        <v>53.742299357554899</v>
      </c>
      <c r="G117" s="84">
        <f t="shared" si="3"/>
        <v>549.78372242778664</v>
      </c>
      <c r="H117" s="43"/>
      <c r="I117" s="8"/>
      <c r="J117" s="8"/>
      <c r="K117" s="8"/>
      <c r="L117" s="8"/>
      <c r="M117" s="8"/>
      <c r="N117" s="8"/>
      <c r="O117" s="8"/>
      <c r="P117" s="8"/>
      <c r="Q117" s="8"/>
      <c r="R117" s="8"/>
      <c r="S117" s="8"/>
      <c r="T117" s="8"/>
      <c r="U117" s="8"/>
      <c r="V117" s="8"/>
      <c r="W117" s="8"/>
      <c r="X117" s="8"/>
      <c r="Y117" s="8"/>
      <c r="Z117" s="8"/>
      <c r="AA117" s="8"/>
      <c r="AB117" s="8"/>
      <c r="AC117" s="8"/>
    </row>
    <row r="118" spans="1:29" ht="14.4">
      <c r="A118" s="58"/>
      <c r="B118" s="69">
        <v>88</v>
      </c>
      <c r="C118" s="43" t="s">
        <v>314</v>
      </c>
      <c r="D118" s="69">
        <v>0.29241086268824401</v>
      </c>
      <c r="E118" s="43">
        <v>0.54569121112917596</v>
      </c>
      <c r="F118" s="71">
        <f t="shared" si="2"/>
        <v>54.569121112917593</v>
      </c>
      <c r="G118" s="84">
        <f t="shared" si="3"/>
        <v>558.24210898514696</v>
      </c>
      <c r="H118" s="43"/>
      <c r="I118" s="8"/>
      <c r="J118" s="8"/>
      <c r="K118" s="8"/>
      <c r="L118" s="8"/>
      <c r="M118" s="8"/>
      <c r="N118" s="8"/>
      <c r="O118" s="8"/>
      <c r="P118" s="8"/>
      <c r="Q118" s="8"/>
      <c r="R118" s="8"/>
      <c r="S118" s="8"/>
      <c r="T118" s="8"/>
      <c r="U118" s="8"/>
      <c r="V118" s="8"/>
      <c r="W118" s="8"/>
      <c r="X118" s="8"/>
      <c r="Y118" s="8"/>
      <c r="Z118" s="8"/>
      <c r="AA118" s="8"/>
      <c r="AB118" s="8"/>
      <c r="AC118" s="8"/>
    </row>
    <row r="119" spans="1:29" ht="14.4">
      <c r="A119" s="58"/>
      <c r="B119" s="69">
        <v>89</v>
      </c>
      <c r="C119" s="43" t="s">
        <v>315</v>
      </c>
      <c r="D119" s="69">
        <v>0.31339820278660402</v>
      </c>
      <c r="E119" s="43">
        <v>0.553977747187681</v>
      </c>
      <c r="F119" s="71">
        <f t="shared" si="2"/>
        <v>55.397774718768098</v>
      </c>
      <c r="G119" s="84">
        <f t="shared" si="3"/>
        <v>566.71923537299767</v>
      </c>
      <c r="H119" s="43"/>
      <c r="I119" s="8"/>
      <c r="J119" s="8"/>
      <c r="K119" s="8"/>
      <c r="L119" s="8"/>
      <c r="M119" s="8"/>
      <c r="N119" s="8"/>
      <c r="O119" s="8"/>
      <c r="P119" s="8"/>
      <c r="Q119" s="8"/>
      <c r="R119" s="8"/>
      <c r="S119" s="8"/>
      <c r="T119" s="8"/>
      <c r="U119" s="8"/>
      <c r="V119" s="8"/>
      <c r="W119" s="8"/>
      <c r="X119" s="8"/>
      <c r="Y119" s="8"/>
      <c r="Z119" s="8"/>
      <c r="AA119" s="8"/>
      <c r="AB119" s="8"/>
      <c r="AC119" s="8"/>
    </row>
    <row r="120" spans="1:29" ht="14.4">
      <c r="A120" s="58"/>
      <c r="B120" s="69">
        <v>90</v>
      </c>
      <c r="C120" s="43" t="s">
        <v>316</v>
      </c>
      <c r="D120" s="69">
        <v>0.33589187695325001</v>
      </c>
      <c r="E120" s="43">
        <v>0.56228144839771699</v>
      </c>
      <c r="F120" s="71">
        <f t="shared" si="2"/>
        <v>56.228144839771701</v>
      </c>
      <c r="G120" s="84">
        <f t="shared" si="3"/>
        <v>575.2139217108645</v>
      </c>
      <c r="H120" s="43"/>
      <c r="I120" s="8"/>
      <c r="J120" s="8"/>
      <c r="K120" s="8"/>
      <c r="L120" s="8"/>
      <c r="M120" s="8"/>
      <c r="N120" s="8"/>
      <c r="O120" s="8"/>
      <c r="P120" s="8"/>
      <c r="Q120" s="8"/>
      <c r="R120" s="8"/>
      <c r="S120" s="8"/>
      <c r="T120" s="8"/>
      <c r="U120" s="8"/>
      <c r="V120" s="8"/>
      <c r="W120" s="8"/>
      <c r="X120" s="8"/>
      <c r="Y120" s="8"/>
      <c r="Z120" s="8"/>
      <c r="AA120" s="8"/>
      <c r="AB120" s="8"/>
      <c r="AC120" s="8"/>
    </row>
    <row r="121" spans="1:29" ht="14.4">
      <c r="A121" s="58"/>
      <c r="B121" s="69">
        <v>91</v>
      </c>
      <c r="C121" s="43" t="s">
        <v>317</v>
      </c>
      <c r="D121" s="69">
        <v>0.36</v>
      </c>
      <c r="E121" s="43">
        <v>0.57060122949972003</v>
      </c>
      <c r="F121" s="71">
        <f t="shared" si="2"/>
        <v>57.060122949972005</v>
      </c>
      <c r="G121" s="84">
        <f t="shared" si="3"/>
        <v>583.72505777821357</v>
      </c>
      <c r="H121" s="43"/>
      <c r="I121" s="8"/>
      <c r="J121" s="8"/>
      <c r="K121" s="8"/>
      <c r="L121" s="8"/>
      <c r="M121" s="8"/>
      <c r="N121" s="8"/>
      <c r="O121" s="8"/>
      <c r="P121" s="8"/>
      <c r="Q121" s="8"/>
      <c r="R121" s="8"/>
      <c r="S121" s="8"/>
      <c r="T121" s="8"/>
      <c r="U121" s="8"/>
      <c r="V121" s="8"/>
      <c r="W121" s="8"/>
      <c r="X121" s="8"/>
      <c r="Y121" s="8"/>
      <c r="Z121" s="8"/>
      <c r="AA121" s="8"/>
      <c r="AB121" s="8"/>
      <c r="AC121" s="8"/>
    </row>
    <row r="122" spans="1:29" ht="14.4">
      <c r="A122" s="58"/>
      <c r="B122" s="69">
        <v>92</v>
      </c>
      <c r="C122" s="43" t="s">
        <v>318</v>
      </c>
      <c r="D122" s="69">
        <v>0.38583844651306498</v>
      </c>
      <c r="E122" s="43">
        <v>0.57893606999414804</v>
      </c>
      <c r="F122" s="71">
        <f t="shared" si="2"/>
        <v>57.893606999414807</v>
      </c>
      <c r="G122" s="84">
        <f t="shared" si="3"/>
        <v>592.25159960401345</v>
      </c>
      <c r="H122" s="43"/>
      <c r="I122" s="8"/>
      <c r="J122" s="8"/>
      <c r="K122" s="8"/>
      <c r="L122" s="8"/>
      <c r="M122" s="8"/>
      <c r="N122" s="8"/>
      <c r="O122" s="8"/>
      <c r="P122" s="8"/>
      <c r="Q122" s="8"/>
      <c r="R122" s="8"/>
      <c r="S122" s="8"/>
      <c r="T122" s="8"/>
      <c r="U122" s="8"/>
      <c r="V122" s="8"/>
      <c r="W122" s="8"/>
      <c r="X122" s="8"/>
      <c r="Y122" s="8"/>
      <c r="Z122" s="8"/>
      <c r="AA122" s="8"/>
      <c r="AB122" s="8"/>
      <c r="AC122" s="8"/>
    </row>
    <row r="123" spans="1:29" ht="14.4">
      <c r="A123" s="58"/>
      <c r="B123" s="69">
        <v>93</v>
      </c>
      <c r="C123" s="43" t="s">
        <v>319</v>
      </c>
      <c r="D123" s="69">
        <v>0.41353140779893199</v>
      </c>
      <c r="E123" s="43">
        <v>0.58728501066021899</v>
      </c>
      <c r="F123" s="71">
        <f t="shared" si="2"/>
        <v>58.728501066021899</v>
      </c>
      <c r="G123" s="84">
        <f t="shared" si="3"/>
        <v>600.79256590540399</v>
      </c>
      <c r="H123" s="43"/>
      <c r="I123" s="8"/>
      <c r="J123" s="8"/>
      <c r="K123" s="8"/>
      <c r="L123" s="8"/>
      <c r="M123" s="8"/>
      <c r="N123" s="8"/>
      <c r="O123" s="8"/>
      <c r="P123" s="8"/>
      <c r="Q123" s="8"/>
      <c r="R123" s="8"/>
      <c r="S123" s="8"/>
      <c r="T123" s="8"/>
      <c r="U123" s="8"/>
      <c r="V123" s="8"/>
      <c r="W123" s="8"/>
      <c r="X123" s="8"/>
      <c r="Y123" s="8"/>
      <c r="Z123" s="8"/>
      <c r="AA123" s="8"/>
      <c r="AB123" s="8"/>
      <c r="AC123" s="8"/>
    </row>
    <row r="124" spans="1:29" ht="14.4">
      <c r="A124" s="58"/>
      <c r="B124" s="69">
        <v>94</v>
      </c>
      <c r="C124" s="43" t="s">
        <v>320</v>
      </c>
      <c r="D124" s="69">
        <v>0.44321198880416901</v>
      </c>
      <c r="E124" s="43">
        <v>0.59564715034407201</v>
      </c>
      <c r="F124" s="71">
        <f t="shared" si="2"/>
        <v>59.5647150344072</v>
      </c>
      <c r="G124" s="84">
        <f t="shared" si="3"/>
        <v>609.34703480198561</v>
      </c>
      <c r="H124" s="43"/>
      <c r="I124" s="8"/>
      <c r="J124" s="8"/>
      <c r="K124" s="8"/>
      <c r="L124" s="8"/>
      <c r="M124" s="8"/>
      <c r="N124" s="8"/>
      <c r="O124" s="8"/>
      <c r="P124" s="8"/>
      <c r="Q124" s="8"/>
      <c r="R124" s="8"/>
      <c r="S124" s="8"/>
      <c r="T124" s="8"/>
      <c r="U124" s="8"/>
      <c r="V124" s="8"/>
      <c r="W124" s="8"/>
      <c r="X124" s="8"/>
      <c r="Y124" s="8"/>
      <c r="Z124" s="8"/>
      <c r="AA124" s="8"/>
      <c r="AB124" s="8"/>
      <c r="AC124" s="8"/>
    </row>
    <row r="125" spans="1:29" ht="14.4">
      <c r="A125" s="58"/>
      <c r="B125" s="69">
        <v>95</v>
      </c>
      <c r="C125" s="43" t="s">
        <v>321</v>
      </c>
      <c r="D125" s="69">
        <v>0.47502284787824101</v>
      </c>
      <c r="E125" s="43">
        <v>0.60402164286531002</v>
      </c>
      <c r="F125" s="71">
        <f t="shared" si="2"/>
        <v>60.402164286531004</v>
      </c>
      <c r="G125" s="84">
        <f t="shared" si="3"/>
        <v>617.91414065121216</v>
      </c>
      <c r="H125" s="43"/>
      <c r="I125" s="8"/>
      <c r="J125" s="8"/>
      <c r="K125" s="8"/>
      <c r="L125" s="8"/>
      <c r="M125" s="8"/>
      <c r="N125" s="8"/>
      <c r="O125" s="8"/>
      <c r="P125" s="8"/>
      <c r="Q125" s="8"/>
      <c r="R125" s="8"/>
      <c r="S125" s="8"/>
      <c r="T125" s="8"/>
      <c r="U125" s="8"/>
      <c r="V125" s="8"/>
      <c r="W125" s="8"/>
      <c r="X125" s="8"/>
      <c r="Y125" s="8"/>
      <c r="Z125" s="8"/>
      <c r="AA125" s="8"/>
      <c r="AB125" s="8"/>
      <c r="AC125" s="8"/>
    </row>
    <row r="126" spans="1:29" ht="14.4">
      <c r="A126" s="58"/>
      <c r="B126" s="69">
        <v>96</v>
      </c>
      <c r="C126" s="43" t="s">
        <v>322</v>
      </c>
      <c r="D126" s="69">
        <v>0.50911688245431397</v>
      </c>
      <c r="E126" s="43">
        <v>0.61240769395236405</v>
      </c>
      <c r="F126" s="71">
        <f t="shared" si="2"/>
        <v>61.240769395236406</v>
      </c>
      <c r="G126" s="84">
        <f t="shared" si="3"/>
        <v>626.49307091326841</v>
      </c>
      <c r="H126" s="43"/>
      <c r="I126" s="8"/>
      <c r="J126" s="8"/>
      <c r="K126" s="8"/>
      <c r="L126" s="8"/>
      <c r="M126" s="8"/>
      <c r="N126" s="8"/>
      <c r="O126" s="8"/>
      <c r="P126" s="8"/>
      <c r="Q126" s="8"/>
      <c r="R126" s="8"/>
      <c r="S126" s="8"/>
      <c r="T126" s="8"/>
      <c r="U126" s="8"/>
      <c r="V126" s="8"/>
      <c r="W126" s="8"/>
      <c r="X126" s="8"/>
      <c r="Y126" s="8"/>
      <c r="Z126" s="8"/>
      <c r="AA126" s="8"/>
      <c r="AB126" s="8"/>
      <c r="AC126" s="8"/>
    </row>
    <row r="127" spans="1:29" ht="14.4">
      <c r="A127" s="58"/>
      <c r="B127" s="69">
        <v>97</v>
      </c>
      <c r="C127" s="43" t="s">
        <v>323</v>
      </c>
      <c r="D127" s="69">
        <v>0.545657963943743</v>
      </c>
      <c r="E127" s="43">
        <v>0.62080455835927695</v>
      </c>
      <c r="F127" s="71">
        <f t="shared" si="2"/>
        <v>62.080455835927694</v>
      </c>
      <c r="G127" s="84">
        <f t="shared" si="3"/>
        <v>635.08306320154031</v>
      </c>
      <c r="H127" s="43"/>
      <c r="I127" s="8"/>
      <c r="J127" s="8"/>
      <c r="K127" s="8"/>
      <c r="L127" s="8"/>
      <c r="M127" s="8"/>
      <c r="N127" s="8"/>
      <c r="O127" s="8"/>
      <c r="P127" s="8"/>
      <c r="Q127" s="8"/>
      <c r="R127" s="8"/>
      <c r="S127" s="8"/>
      <c r="T127" s="8"/>
      <c r="U127" s="8"/>
      <c r="V127" s="8"/>
      <c r="W127" s="8"/>
      <c r="X127" s="8"/>
      <c r="Y127" s="8"/>
      <c r="Z127" s="8"/>
      <c r="AA127" s="8"/>
      <c r="AB127" s="8"/>
      <c r="AC127" s="8"/>
    </row>
    <row r="128" spans="1:29" ht="14.4">
      <c r="A128" s="58"/>
      <c r="B128" s="69">
        <v>98</v>
      </c>
      <c r="C128" s="43" t="s">
        <v>324</v>
      </c>
      <c r="D128" s="69">
        <v>0.58482172537648902</v>
      </c>
      <c r="E128" s="43">
        <v>0.62921153719749101</v>
      </c>
      <c r="F128" s="71">
        <f t="shared" si="2"/>
        <v>62.9211537197491</v>
      </c>
      <c r="G128" s="84">
        <f t="shared" si="3"/>
        <v>643.68340255303326</v>
      </c>
      <c r="H128" s="43"/>
      <c r="I128" s="8"/>
      <c r="J128" s="8"/>
      <c r="K128" s="8"/>
      <c r="L128" s="8"/>
      <c r="M128" s="8"/>
      <c r="N128" s="8"/>
      <c r="O128" s="8"/>
      <c r="P128" s="8"/>
      <c r="Q128" s="8"/>
      <c r="R128" s="8"/>
      <c r="S128" s="8"/>
      <c r="T128" s="8"/>
      <c r="U128" s="8"/>
      <c r="V128" s="8"/>
      <c r="W128" s="8"/>
      <c r="X128" s="8"/>
      <c r="Y128" s="8"/>
      <c r="Z128" s="8"/>
      <c r="AA128" s="8"/>
      <c r="AB128" s="8"/>
      <c r="AC128" s="8"/>
    </row>
    <row r="129" spans="1:29" ht="14.4">
      <c r="A129" s="58"/>
      <c r="B129" s="69">
        <v>99</v>
      </c>
      <c r="C129" s="43" t="s">
        <v>325</v>
      </c>
      <c r="D129" s="69">
        <v>0.62679640557320904</v>
      </c>
      <c r="E129" s="43">
        <v>0.63762797509344205</v>
      </c>
      <c r="F129" s="71">
        <f t="shared" si="2"/>
        <v>63.762797509344203</v>
      </c>
      <c r="G129" s="84">
        <f t="shared" si="3"/>
        <v>652.29341852059122</v>
      </c>
      <c r="H129" s="43"/>
      <c r="I129" s="8"/>
      <c r="J129" s="8"/>
      <c r="K129" s="8"/>
      <c r="L129" s="8"/>
      <c r="M129" s="8"/>
      <c r="N129" s="8"/>
      <c r="O129" s="8"/>
      <c r="P129" s="8"/>
      <c r="Q129" s="8"/>
      <c r="R129" s="8"/>
      <c r="S129" s="8"/>
      <c r="T129" s="8"/>
      <c r="U129" s="8"/>
      <c r="V129" s="8"/>
      <c r="W129" s="8"/>
      <c r="X129" s="8"/>
      <c r="Y129" s="8"/>
      <c r="Z129" s="8"/>
      <c r="AA129" s="8"/>
      <c r="AB129" s="8"/>
      <c r="AC129" s="8"/>
    </row>
    <row r="130" spans="1:29" ht="14.4">
      <c r="A130" s="58"/>
      <c r="B130" s="69">
        <v>100</v>
      </c>
      <c r="C130" s="43" t="s">
        <v>326</v>
      </c>
      <c r="D130" s="69">
        <v>0.67178375390650102</v>
      </c>
      <c r="E130" s="43">
        <v>0.64605325783184597</v>
      </c>
      <c r="F130" s="71">
        <f t="shared" si="2"/>
        <v>64.605325783184597</v>
      </c>
      <c r="G130" s="84">
        <f t="shared" si="3"/>
        <v>660.91248276197848</v>
      </c>
      <c r="H130" s="43"/>
      <c r="I130" s="8"/>
      <c r="J130" s="8"/>
      <c r="K130" s="8"/>
      <c r="L130" s="8"/>
      <c r="M130" s="8"/>
      <c r="N130" s="8"/>
      <c r="O130" s="8"/>
      <c r="P130" s="8"/>
      <c r="Q130" s="8"/>
      <c r="R130" s="8"/>
      <c r="S130" s="8"/>
      <c r="T130" s="8"/>
      <c r="U130" s="8"/>
      <c r="V130" s="8"/>
      <c r="W130" s="8"/>
      <c r="X130" s="8"/>
      <c r="Y130" s="8"/>
      <c r="Z130" s="8"/>
      <c r="AA130" s="8"/>
      <c r="AB130" s="8"/>
      <c r="AC130" s="8"/>
    </row>
    <row r="131" spans="1:29" ht="14.4">
      <c r="A131" s="58"/>
      <c r="B131" s="69">
        <v>101</v>
      </c>
      <c r="C131" s="43" t="s">
        <v>327</v>
      </c>
      <c r="D131" s="69">
        <v>0.72</v>
      </c>
      <c r="E131" s="43">
        <v>0.65448680990126695</v>
      </c>
      <c r="F131" s="71">
        <f t="shared" si="2"/>
        <v>65.448680990126689</v>
      </c>
      <c r="G131" s="84">
        <f t="shared" si="3"/>
        <v>669.54000652899606</v>
      </c>
      <c r="H131" s="43"/>
      <c r="I131" s="8"/>
      <c r="J131" s="8"/>
      <c r="K131" s="8"/>
      <c r="L131" s="8"/>
      <c r="M131" s="8"/>
      <c r="N131" s="8"/>
      <c r="O131" s="8"/>
      <c r="P131" s="8"/>
      <c r="Q131" s="8"/>
      <c r="R131" s="8"/>
      <c r="S131" s="8"/>
      <c r="T131" s="8"/>
      <c r="U131" s="8"/>
      <c r="V131" s="8"/>
      <c r="W131" s="8"/>
      <c r="X131" s="8"/>
      <c r="Y131" s="8"/>
      <c r="Z131" s="8"/>
      <c r="AA131" s="8"/>
      <c r="AB131" s="8"/>
      <c r="AC131" s="8"/>
    </row>
    <row r="132" spans="1:29" ht="14.4">
      <c r="A132" s="58"/>
      <c r="B132" s="69">
        <v>102</v>
      </c>
      <c r="C132" s="43" t="s">
        <v>328</v>
      </c>
      <c r="D132" s="69">
        <v>0.77167689302613096</v>
      </c>
      <c r="E132" s="43">
        <v>0.66292809217447202</v>
      </c>
      <c r="F132" s="71">
        <f t="shared" si="2"/>
        <v>66.2928092174472</v>
      </c>
      <c r="G132" s="84">
        <f t="shared" si="3"/>
        <v>678.17543829448482</v>
      </c>
      <c r="H132" s="43"/>
      <c r="I132" s="8"/>
      <c r="J132" s="8"/>
      <c r="K132" s="8"/>
      <c r="L132" s="8"/>
      <c r="M132" s="8"/>
      <c r="N132" s="8"/>
      <c r="O132" s="8"/>
      <c r="P132" s="8"/>
      <c r="Q132" s="8"/>
      <c r="R132" s="8"/>
      <c r="S132" s="8"/>
      <c r="T132" s="8"/>
      <c r="U132" s="8"/>
      <c r="V132" s="8"/>
      <c r="W132" s="8"/>
      <c r="X132" s="8"/>
      <c r="Y132" s="8"/>
      <c r="Z132" s="8"/>
      <c r="AA132" s="8"/>
      <c r="AB132" s="8"/>
      <c r="AC132" s="8"/>
    </row>
    <row r="133" spans="1:29" ht="14.4">
      <c r="A133" s="58"/>
      <c r="B133" s="69">
        <v>103</v>
      </c>
      <c r="C133" s="43" t="s">
        <v>329</v>
      </c>
      <c r="D133" s="69">
        <v>0.82706281559786499</v>
      </c>
      <c r="E133" s="43">
        <v>0.67137659979162501</v>
      </c>
      <c r="F133" s="71">
        <f t="shared" si="2"/>
        <v>67.137659979162507</v>
      </c>
      <c r="G133" s="84">
        <f t="shared" si="3"/>
        <v>686.81826158683236</v>
      </c>
      <c r="H133" s="43"/>
      <c r="I133" s="8"/>
      <c r="J133" s="8"/>
      <c r="K133" s="8"/>
      <c r="L133" s="8"/>
      <c r="M133" s="8"/>
      <c r="N133" s="8"/>
      <c r="O133" s="8"/>
      <c r="P133" s="8"/>
      <c r="Q133" s="8"/>
      <c r="R133" s="8"/>
      <c r="S133" s="8"/>
      <c r="T133" s="8"/>
      <c r="U133" s="8"/>
      <c r="V133" s="8"/>
      <c r="W133" s="8"/>
      <c r="X133" s="8"/>
      <c r="Y133" s="8"/>
      <c r="Z133" s="8"/>
      <c r="AA133" s="8"/>
      <c r="AB133" s="8"/>
      <c r="AC133" s="8"/>
    </row>
    <row r="134" spans="1:29" ht="14.4">
      <c r="A134" s="58"/>
      <c r="B134" s="69">
        <v>104</v>
      </c>
      <c r="C134" s="43" t="s">
        <v>330</v>
      </c>
      <c r="D134" s="69">
        <v>0.88642397760833902</v>
      </c>
      <c r="E134" s="43">
        <v>0.67983186004678497</v>
      </c>
      <c r="F134" s="71">
        <f t="shared" si="2"/>
        <v>67.983186004678501</v>
      </c>
      <c r="G134" s="84">
        <f t="shared" si="3"/>
        <v>695.46799282786105</v>
      </c>
      <c r="H134" s="43"/>
      <c r="I134" s="8"/>
      <c r="J134" s="8"/>
      <c r="K134" s="8"/>
      <c r="L134" s="8"/>
      <c r="M134" s="8"/>
      <c r="N134" s="8"/>
      <c r="O134" s="8"/>
      <c r="P134" s="8"/>
      <c r="Q134" s="8"/>
      <c r="R134" s="8"/>
      <c r="S134" s="8"/>
      <c r="T134" s="8"/>
      <c r="U134" s="8"/>
      <c r="V134" s="8"/>
      <c r="W134" s="8"/>
      <c r="X134" s="8"/>
      <c r="Y134" s="8"/>
      <c r="Z134" s="8"/>
      <c r="AA134" s="8"/>
      <c r="AB134" s="8"/>
      <c r="AC134" s="8"/>
    </row>
    <row r="135" spans="1:29" ht="14.4">
      <c r="A135" s="58"/>
      <c r="B135" s="69">
        <v>105</v>
      </c>
      <c r="C135" s="43" t="s">
        <v>331</v>
      </c>
      <c r="D135" s="69">
        <v>0.95004569575648301</v>
      </c>
      <c r="E135" s="43">
        <v>0.68829343049506497</v>
      </c>
      <c r="F135" s="71">
        <f t="shared" si="2"/>
        <v>68.829343049506491</v>
      </c>
      <c r="G135" s="84">
        <f t="shared" si="3"/>
        <v>704.1241793964515</v>
      </c>
      <c r="H135" s="43"/>
      <c r="I135" s="8"/>
      <c r="J135" s="8"/>
      <c r="K135" s="8"/>
      <c r="L135" s="8"/>
      <c r="M135" s="8"/>
      <c r="N135" s="8"/>
      <c r="O135" s="8"/>
      <c r="P135" s="8"/>
      <c r="Q135" s="8"/>
      <c r="R135" s="8"/>
      <c r="S135" s="8"/>
      <c r="T135" s="8"/>
      <c r="U135" s="8"/>
      <c r="V135" s="8"/>
      <c r="W135" s="8"/>
      <c r="X135" s="8"/>
      <c r="Y135" s="8"/>
      <c r="Z135" s="8"/>
      <c r="AA135" s="8"/>
      <c r="AB135" s="8"/>
      <c r="AC135" s="8"/>
    </row>
    <row r="136" spans="1:29" ht="14.4">
      <c r="A136" s="58"/>
      <c r="B136" s="69">
        <v>106</v>
      </c>
      <c r="C136" s="43" t="s">
        <v>332</v>
      </c>
      <c r="D136" s="69">
        <v>1.0182337649086199</v>
      </c>
      <c r="E136" s="43">
        <v>0.69676089705557298</v>
      </c>
      <c r="F136" s="71">
        <f t="shared" si="2"/>
        <v>69.676089705557303</v>
      </c>
      <c r="G136" s="84">
        <f t="shared" si="3"/>
        <v>712.78639768785115</v>
      </c>
      <c r="H136" s="43"/>
      <c r="I136" s="8"/>
      <c r="J136" s="8"/>
      <c r="K136" s="8"/>
      <c r="L136" s="8"/>
      <c r="M136" s="8"/>
      <c r="N136" s="8"/>
      <c r="O136" s="8"/>
      <c r="P136" s="8"/>
      <c r="Q136" s="8"/>
      <c r="R136" s="8"/>
      <c r="S136" s="8"/>
      <c r="T136" s="8"/>
      <c r="U136" s="8"/>
      <c r="V136" s="8"/>
      <c r="W136" s="8"/>
      <c r="X136" s="8"/>
      <c r="Y136" s="8"/>
      <c r="Z136" s="8"/>
      <c r="AA136" s="8"/>
      <c r="AB136" s="8"/>
      <c r="AC136" s="8"/>
    </row>
    <row r="137" spans="1:29" ht="14.4">
      <c r="A137" s="58"/>
      <c r="B137" s="69">
        <v>107</v>
      </c>
      <c r="C137" s="43" t="s">
        <v>333</v>
      </c>
      <c r="D137" s="69">
        <v>1.09131592788748</v>
      </c>
      <c r="E137" s="43">
        <v>0.70523387229857204</v>
      </c>
      <c r="F137" s="71">
        <f t="shared" si="2"/>
        <v>70.523387229857207</v>
      </c>
      <c r="G137" s="84">
        <f t="shared" si="3"/>
        <v>721.45425136143922</v>
      </c>
      <c r="H137" s="43"/>
      <c r="I137" s="8"/>
      <c r="J137" s="8"/>
      <c r="K137" s="8"/>
      <c r="L137" s="8"/>
      <c r="M137" s="8"/>
      <c r="N137" s="8"/>
      <c r="O137" s="8"/>
      <c r="P137" s="8"/>
      <c r="Q137" s="8"/>
      <c r="R137" s="8"/>
      <c r="S137" s="8"/>
      <c r="T137" s="8"/>
      <c r="U137" s="8"/>
      <c r="V137" s="8"/>
      <c r="W137" s="8"/>
      <c r="X137" s="8"/>
      <c r="Y137" s="8"/>
      <c r="Z137" s="8"/>
      <c r="AA137" s="8"/>
      <c r="AB137" s="8"/>
      <c r="AC137" s="8"/>
    </row>
    <row r="138" spans="1:29" ht="14.4">
      <c r="A138" s="58"/>
      <c r="B138" s="69">
        <v>108</v>
      </c>
      <c r="C138" s="43" t="s">
        <v>334</v>
      </c>
      <c r="D138" s="69">
        <v>1.16964345075297</v>
      </c>
      <c r="E138" s="43">
        <v>0.71371199380928396</v>
      </c>
      <c r="F138" s="71">
        <f t="shared" si="2"/>
        <v>71.371199380928402</v>
      </c>
      <c r="G138" s="84">
        <f t="shared" si="3"/>
        <v>730.12736966689749</v>
      </c>
      <c r="H138" s="43"/>
      <c r="I138" s="8"/>
      <c r="J138" s="8"/>
      <c r="K138" s="8"/>
      <c r="L138" s="8"/>
      <c r="M138" s="8"/>
      <c r="N138" s="8"/>
      <c r="O138" s="8"/>
      <c r="P138" s="8"/>
      <c r="Q138" s="8"/>
      <c r="R138" s="8"/>
      <c r="S138" s="8"/>
      <c r="T138" s="8"/>
      <c r="U138" s="8"/>
      <c r="V138" s="8"/>
      <c r="W138" s="8"/>
      <c r="X138" s="8"/>
      <c r="Y138" s="8"/>
      <c r="Z138" s="8"/>
      <c r="AA138" s="8"/>
      <c r="AB138" s="8"/>
      <c r="AC138" s="8"/>
    </row>
    <row r="139" spans="1:29" ht="14.4">
      <c r="A139" s="58"/>
      <c r="B139" s="69">
        <v>109</v>
      </c>
      <c r="C139" s="43" t="s">
        <v>335</v>
      </c>
      <c r="D139" s="69">
        <v>1.2535928111464101</v>
      </c>
      <c r="E139" s="43">
        <v>0.72219492253624595</v>
      </c>
      <c r="F139" s="71">
        <f t="shared" si="2"/>
        <v>72.219492253624594</v>
      </c>
      <c r="G139" s="84">
        <f t="shared" si="3"/>
        <v>738.80540575457962</v>
      </c>
      <c r="H139" s="43"/>
      <c r="I139" s="8"/>
      <c r="J139" s="8"/>
      <c r="K139" s="8"/>
      <c r="L139" s="8"/>
      <c r="M139" s="8"/>
      <c r="N139" s="8"/>
      <c r="O139" s="8"/>
      <c r="P139" s="8"/>
      <c r="Q139" s="8"/>
      <c r="R139" s="8"/>
      <c r="S139" s="8"/>
      <c r="T139" s="8"/>
      <c r="U139" s="8"/>
      <c r="V139" s="8"/>
      <c r="W139" s="8"/>
      <c r="X139" s="8"/>
      <c r="Y139" s="8"/>
      <c r="Z139" s="8"/>
      <c r="AA139" s="8"/>
      <c r="AB139" s="8"/>
      <c r="AC139" s="8"/>
    </row>
    <row r="140" spans="1:29" ht="14.4">
      <c r="A140" s="58"/>
      <c r="B140" s="69">
        <v>110</v>
      </c>
      <c r="C140" s="43" t="s">
        <v>336</v>
      </c>
      <c r="D140" s="69">
        <v>1.3435675078130001</v>
      </c>
      <c r="E140" s="43">
        <v>0.73068234159663303</v>
      </c>
      <c r="F140" s="71">
        <f t="shared" si="2"/>
        <v>73.068234159663305</v>
      </c>
      <c r="G140" s="84">
        <f t="shared" si="3"/>
        <v>747.48803545335556</v>
      </c>
      <c r="H140" s="43"/>
      <c r="I140" s="8"/>
      <c r="J140" s="8"/>
      <c r="K140" s="8"/>
      <c r="L140" s="8"/>
      <c r="M140" s="8"/>
      <c r="N140" s="8"/>
      <c r="O140" s="8"/>
      <c r="P140" s="8"/>
      <c r="Q140" s="8"/>
      <c r="R140" s="8"/>
      <c r="S140" s="8"/>
      <c r="T140" s="8"/>
      <c r="U140" s="8"/>
      <c r="V140" s="8"/>
      <c r="W140" s="8"/>
      <c r="X140" s="8"/>
      <c r="Y140" s="8"/>
      <c r="Z140" s="8"/>
      <c r="AA140" s="8"/>
      <c r="AB140" s="8"/>
      <c r="AC140" s="8"/>
    </row>
    <row r="141" spans="1:29" ht="14.4">
      <c r="A141" s="58"/>
      <c r="B141" s="69">
        <v>111</v>
      </c>
      <c r="C141" s="43" t="s">
        <v>337</v>
      </c>
      <c r="D141" s="69">
        <v>1.44</v>
      </c>
      <c r="E141" s="43">
        <v>0.73917395446177903</v>
      </c>
      <c r="F141" s="71">
        <f t="shared" si="2"/>
        <v>73.917395446177906</v>
      </c>
      <c r="G141" s="84">
        <f t="shared" si="3"/>
        <v>756.17495541439996</v>
      </c>
      <c r="H141" s="43"/>
      <c r="I141" s="8"/>
      <c r="J141" s="8"/>
      <c r="K141" s="8"/>
      <c r="L141" s="8"/>
      <c r="M141" s="8"/>
      <c r="N141" s="8"/>
      <c r="O141" s="8"/>
      <c r="P141" s="8"/>
      <c r="Q141" s="8"/>
      <c r="R141" s="8"/>
      <c r="S141" s="8"/>
      <c r="T141" s="8"/>
      <c r="U141" s="8"/>
      <c r="V141" s="8"/>
      <c r="W141" s="8"/>
      <c r="X141" s="8"/>
      <c r="Y141" s="8"/>
      <c r="Z141" s="8"/>
      <c r="AA141" s="8"/>
      <c r="AB141" s="8"/>
      <c r="AC141" s="8"/>
    </row>
    <row r="142" spans="1:29" ht="14.4">
      <c r="A142" s="58"/>
      <c r="B142" s="69">
        <v>112</v>
      </c>
      <c r="C142" s="43" t="s">
        <v>338</v>
      </c>
      <c r="D142" s="69">
        <v>1.5433537860522599</v>
      </c>
      <c r="E142" s="43">
        <v>0.74766948408392397</v>
      </c>
      <c r="F142" s="71">
        <f t="shared" si="2"/>
        <v>74.766948408392395</v>
      </c>
      <c r="G142" s="84">
        <f t="shared" si="3"/>
        <v>764.86588221785428</v>
      </c>
      <c r="H142" s="43"/>
      <c r="I142" s="8"/>
      <c r="J142" s="8"/>
      <c r="K142" s="8"/>
      <c r="L142" s="8"/>
      <c r="M142" s="8"/>
      <c r="N142" s="8"/>
      <c r="O142" s="8"/>
      <c r="P142" s="8"/>
      <c r="Q142" s="8"/>
      <c r="R142" s="8"/>
      <c r="S142" s="8"/>
      <c r="T142" s="8"/>
      <c r="U142" s="8"/>
      <c r="V142" s="8"/>
      <c r="W142" s="8"/>
      <c r="X142" s="8"/>
      <c r="Y142" s="8"/>
      <c r="Z142" s="8"/>
      <c r="AA142" s="8"/>
      <c r="AB142" s="8"/>
      <c r="AC142" s="8"/>
    </row>
    <row r="143" spans="1:29" ht="14.4">
      <c r="A143" s="58"/>
      <c r="B143" s="69">
        <v>113</v>
      </c>
      <c r="C143" s="43" t="s">
        <v>339</v>
      </c>
      <c r="D143" s="69">
        <v>1.65412563119573</v>
      </c>
      <c r="E143" s="43">
        <v>0.75616867141235999</v>
      </c>
      <c r="F143" s="71">
        <f t="shared" si="2"/>
        <v>75.616867141236</v>
      </c>
      <c r="G143" s="84">
        <f t="shared" si="3"/>
        <v>773.56055085484422</v>
      </c>
      <c r="H143" s="43"/>
      <c r="I143" s="8"/>
      <c r="J143" s="8"/>
      <c r="K143" s="8"/>
      <c r="L143" s="8"/>
      <c r="M143" s="8"/>
      <c r="N143" s="8"/>
      <c r="O143" s="8"/>
      <c r="P143" s="8"/>
      <c r="Q143" s="8"/>
      <c r="R143" s="8"/>
      <c r="S143" s="8"/>
      <c r="T143" s="8"/>
      <c r="U143" s="8"/>
      <c r="V143" s="8"/>
      <c r="W143" s="8"/>
      <c r="X143" s="8"/>
      <c r="Y143" s="8"/>
      <c r="Z143" s="8"/>
      <c r="AA143" s="8"/>
      <c r="AB143" s="8"/>
      <c r="AC143" s="8"/>
    </row>
    <row r="144" spans="1:29" ht="14.4">
      <c r="A144" s="58"/>
      <c r="B144" s="69">
        <v>114</v>
      </c>
      <c r="C144" s="43" t="s">
        <v>340</v>
      </c>
      <c r="D144" s="69">
        <v>1.77284795521667</v>
      </c>
      <c r="E144" s="43">
        <v>0.76467127435968096</v>
      </c>
      <c r="F144" s="71">
        <f t="shared" si="2"/>
        <v>76.467127435968095</v>
      </c>
      <c r="G144" s="84">
        <f t="shared" si="3"/>
        <v>782.25871366995364</v>
      </c>
      <c r="H144" s="43"/>
      <c r="I144" s="8"/>
      <c r="J144" s="8"/>
      <c r="K144" s="8"/>
      <c r="L144" s="8"/>
      <c r="M144" s="8"/>
      <c r="N144" s="8"/>
      <c r="O144" s="8"/>
      <c r="P144" s="8"/>
      <c r="Q144" s="8"/>
      <c r="R144" s="8"/>
      <c r="S144" s="8"/>
      <c r="T144" s="8"/>
      <c r="U144" s="8"/>
      <c r="V144" s="8"/>
      <c r="W144" s="8"/>
      <c r="X144" s="8"/>
      <c r="Y144" s="8"/>
      <c r="Z144" s="8"/>
      <c r="AA144" s="8"/>
      <c r="AB144" s="8"/>
      <c r="AC144" s="8"/>
    </row>
    <row r="145" spans="1:29" ht="14.4">
      <c r="A145" s="58"/>
      <c r="B145" s="69">
        <v>115</v>
      </c>
      <c r="C145" s="43" t="s">
        <v>341</v>
      </c>
      <c r="D145" s="69">
        <v>1.90009139151296</v>
      </c>
      <c r="E145" s="43">
        <v>0.77317706670742403</v>
      </c>
      <c r="F145" s="71">
        <f t="shared" si="2"/>
        <v>77.31770667074241</v>
      </c>
      <c r="G145" s="84">
        <f t="shared" si="3"/>
        <v>790.96013924169483</v>
      </c>
      <c r="H145" s="43"/>
      <c r="I145" s="8"/>
      <c r="J145" s="8"/>
      <c r="K145" s="8"/>
      <c r="L145" s="8"/>
      <c r="M145" s="8"/>
      <c r="N145" s="8"/>
      <c r="O145" s="8"/>
      <c r="P145" s="8"/>
      <c r="Q145" s="8"/>
      <c r="R145" s="8"/>
      <c r="S145" s="8"/>
      <c r="T145" s="8"/>
      <c r="U145" s="8"/>
      <c r="V145" s="8"/>
      <c r="W145" s="8"/>
      <c r="X145" s="8"/>
      <c r="Y145" s="8"/>
      <c r="Z145" s="8"/>
      <c r="AA145" s="8"/>
      <c r="AB145" s="8"/>
      <c r="AC145" s="8"/>
    </row>
    <row r="146" spans="1:29" ht="14.4">
      <c r="A146" s="58"/>
      <c r="B146" s="69">
        <v>116</v>
      </c>
      <c r="C146" s="43" t="s">
        <v>342</v>
      </c>
      <c r="D146" s="69">
        <v>2.0364675298172501</v>
      </c>
      <c r="E146" s="43">
        <v>0.78168583691959703</v>
      </c>
      <c r="F146" s="71">
        <f t="shared" si="2"/>
        <v>78.168583691959697</v>
      </c>
      <c r="G146" s="84">
        <f t="shared" si="3"/>
        <v>799.6646111687478</v>
      </c>
      <c r="H146" s="43"/>
      <c r="I146" s="8"/>
      <c r="J146" s="8"/>
      <c r="K146" s="8"/>
      <c r="L146" s="8"/>
      <c r="M146" s="8"/>
      <c r="N146" s="8"/>
      <c r="O146" s="8"/>
      <c r="P146" s="8"/>
      <c r="Q146" s="8"/>
      <c r="R146" s="8"/>
      <c r="S146" s="8"/>
      <c r="T146" s="8"/>
      <c r="U146" s="8"/>
      <c r="V146" s="8"/>
      <c r="W146" s="8"/>
      <c r="X146" s="8"/>
      <c r="Y146" s="8"/>
      <c r="Z146" s="8"/>
      <c r="AA146" s="8"/>
      <c r="AB146" s="8"/>
      <c r="AC146" s="8"/>
    </row>
    <row r="147" spans="1:29" ht="14.4">
      <c r="A147" s="58"/>
      <c r="B147" s="69">
        <v>117</v>
      </c>
      <c r="C147" s="43" t="s">
        <v>343</v>
      </c>
      <c r="D147" s="69">
        <v>2.1826318557749702</v>
      </c>
      <c r="E147" s="43">
        <v>0.79019738754379398</v>
      </c>
      <c r="F147" s="71">
        <f t="shared" si="2"/>
        <v>79.019738754379404</v>
      </c>
      <c r="G147" s="84">
        <f t="shared" si="3"/>
        <v>808.37192745730124</v>
      </c>
      <c r="H147" s="43"/>
      <c r="I147" s="8"/>
      <c r="J147" s="8"/>
      <c r="K147" s="8"/>
      <c r="L147" s="8"/>
      <c r="M147" s="8"/>
      <c r="N147" s="8"/>
      <c r="O147" s="8"/>
      <c r="P147" s="8"/>
      <c r="Q147" s="8"/>
      <c r="R147" s="8"/>
      <c r="S147" s="8"/>
      <c r="T147" s="8"/>
      <c r="U147" s="8"/>
      <c r="V147" s="8"/>
      <c r="W147" s="8"/>
      <c r="X147" s="8"/>
      <c r="Y147" s="8"/>
      <c r="Z147" s="8"/>
      <c r="AA147" s="8"/>
      <c r="AB147" s="8"/>
      <c r="AC147" s="8"/>
    </row>
    <row r="148" spans="1:29" ht="14.4">
      <c r="A148" s="58"/>
      <c r="B148" s="69">
        <v>118</v>
      </c>
      <c r="C148" s="43" t="s">
        <v>344</v>
      </c>
      <c r="D148" s="69">
        <v>2.3392869015059499</v>
      </c>
      <c r="E148" s="43">
        <v>0.79871153401495099</v>
      </c>
      <c r="F148" s="71">
        <f t="shared" si="2"/>
        <v>79.871153401495093</v>
      </c>
      <c r="G148" s="84">
        <f t="shared" si="3"/>
        <v>817.08189929729485</v>
      </c>
      <c r="H148" s="43"/>
      <c r="I148" s="8"/>
      <c r="J148" s="8"/>
      <c r="K148" s="8"/>
      <c r="L148" s="8"/>
      <c r="M148" s="8"/>
      <c r="N148" s="8"/>
      <c r="O148" s="8"/>
      <c r="P148" s="8"/>
      <c r="Q148" s="8"/>
      <c r="R148" s="8"/>
      <c r="S148" s="8"/>
      <c r="T148" s="8"/>
      <c r="U148" s="8"/>
      <c r="V148" s="8"/>
      <c r="W148" s="8"/>
      <c r="X148" s="8"/>
      <c r="Y148" s="8"/>
      <c r="Z148" s="8"/>
      <c r="AA148" s="8"/>
      <c r="AB148" s="8"/>
      <c r="AC148" s="8"/>
    </row>
    <row r="149" spans="1:29" ht="14.4">
      <c r="A149" s="58"/>
      <c r="B149" s="69">
        <v>119</v>
      </c>
      <c r="C149" s="43" t="s">
        <v>345</v>
      </c>
      <c r="D149" s="69">
        <v>2.5071856222928299</v>
      </c>
      <c r="E149" s="43">
        <v>0.80722810386134303</v>
      </c>
      <c r="F149" s="71">
        <f t="shared" si="2"/>
        <v>80.722810386134299</v>
      </c>
      <c r="G149" s="84">
        <f t="shared" si="3"/>
        <v>825.79435025015391</v>
      </c>
      <c r="H149" s="43"/>
      <c r="I149" s="8"/>
      <c r="J149" s="8"/>
      <c r="K149" s="8"/>
      <c r="L149" s="8"/>
      <c r="M149" s="8"/>
      <c r="N149" s="8"/>
      <c r="O149" s="8"/>
      <c r="P149" s="8"/>
      <c r="Q149" s="8"/>
      <c r="R149" s="8"/>
      <c r="S149" s="8"/>
      <c r="T149" s="8"/>
      <c r="U149" s="8"/>
      <c r="V149" s="8"/>
      <c r="W149" s="8"/>
      <c r="X149" s="8"/>
      <c r="Y149" s="8"/>
      <c r="Z149" s="8"/>
      <c r="AA149" s="8"/>
      <c r="AB149" s="8"/>
      <c r="AC149" s="8"/>
    </row>
    <row r="150" spans="1:29" ht="14.4">
      <c r="A150" s="58"/>
      <c r="B150" s="69">
        <v>120</v>
      </c>
      <c r="C150" s="43" t="s">
        <v>346</v>
      </c>
      <c r="D150" s="69">
        <v>2.6871350156260001</v>
      </c>
      <c r="E150" s="43">
        <v>0.81574693616345795</v>
      </c>
      <c r="F150" s="71">
        <f t="shared" si="2"/>
        <v>81.574693616345797</v>
      </c>
      <c r="G150" s="84">
        <f t="shared" si="3"/>
        <v>834.50911569521747</v>
      </c>
      <c r="H150" s="43"/>
      <c r="I150" s="8"/>
      <c r="J150" s="8"/>
      <c r="K150" s="8"/>
      <c r="L150" s="8"/>
      <c r="M150" s="8"/>
      <c r="N150" s="8"/>
      <c r="O150" s="8"/>
      <c r="P150" s="8"/>
      <c r="Q150" s="8"/>
      <c r="R150" s="8"/>
      <c r="S150" s="8"/>
      <c r="T150" s="8"/>
      <c r="U150" s="8"/>
      <c r="V150" s="8"/>
      <c r="W150" s="8"/>
      <c r="X150" s="8"/>
      <c r="Y150" s="8"/>
      <c r="Z150" s="8"/>
      <c r="AA150" s="8"/>
      <c r="AB150" s="8"/>
      <c r="AC150" s="8"/>
    </row>
    <row r="151" spans="1:29" ht="14.4">
      <c r="A151" s="58"/>
      <c r="B151" s="69">
        <v>121</v>
      </c>
      <c r="C151" s="43" t="s">
        <v>347</v>
      </c>
      <c r="D151" s="69">
        <v>2.88</v>
      </c>
      <c r="E151" s="43">
        <v>0.82426788038052101</v>
      </c>
      <c r="F151" s="71">
        <f t="shared" si="2"/>
        <v>82.426788038052095</v>
      </c>
      <c r="G151" s="84">
        <f t="shared" si="3"/>
        <v>843.22604162927303</v>
      </c>
      <c r="H151" s="43"/>
      <c r="I151" s="8"/>
      <c r="J151" s="8"/>
      <c r="K151" s="8"/>
      <c r="L151" s="8"/>
      <c r="M151" s="8"/>
      <c r="N151" s="8"/>
      <c r="O151" s="8"/>
      <c r="P151" s="8"/>
      <c r="Q151" s="8"/>
      <c r="R151" s="8"/>
      <c r="S151" s="8"/>
      <c r="T151" s="8"/>
      <c r="U151" s="8"/>
      <c r="V151" s="8"/>
      <c r="W151" s="8"/>
      <c r="X151" s="8"/>
      <c r="Y151" s="8"/>
      <c r="Z151" s="8"/>
      <c r="AA151" s="8"/>
      <c r="AB151" s="8"/>
      <c r="AC151" s="8"/>
    </row>
    <row r="152" spans="1:29" ht="14.4">
      <c r="A152" s="58"/>
      <c r="B152" s="69">
        <v>122</v>
      </c>
      <c r="C152" s="43" t="s">
        <v>348</v>
      </c>
      <c r="D152" s="69">
        <v>3.0867075721045198</v>
      </c>
      <c r="E152" s="43">
        <v>0.83279079608710005</v>
      </c>
      <c r="F152" s="71">
        <f t="shared" si="2"/>
        <v>83.279079608710006</v>
      </c>
      <c r="G152" s="84">
        <f t="shared" si="3"/>
        <v>851.94498439710333</v>
      </c>
      <c r="H152" s="43"/>
      <c r="I152" s="8"/>
      <c r="J152" s="8"/>
      <c r="K152" s="8"/>
      <c r="L152" s="8"/>
      <c r="M152" s="8"/>
      <c r="N152" s="8"/>
      <c r="O152" s="8"/>
      <c r="P152" s="8"/>
      <c r="Q152" s="8"/>
      <c r="R152" s="8"/>
      <c r="S152" s="8"/>
      <c r="T152" s="8"/>
      <c r="U152" s="8"/>
      <c r="V152" s="8"/>
      <c r="W152" s="8"/>
      <c r="X152" s="8"/>
      <c r="Y152" s="8"/>
      <c r="Z152" s="8"/>
      <c r="AA152" s="8"/>
      <c r="AB152" s="8"/>
      <c r="AC152" s="8"/>
    </row>
    <row r="153" spans="1:29" ht="14.4">
      <c r="A153" s="58"/>
      <c r="B153" s="69">
        <v>123</v>
      </c>
      <c r="C153" s="43" t="s">
        <v>349</v>
      </c>
      <c r="D153" s="69">
        <v>3.3082512623914599</v>
      </c>
      <c r="E153" s="43">
        <v>0.84131555206332498</v>
      </c>
      <c r="F153" s="71">
        <f t="shared" si="2"/>
        <v>84.131555206332493</v>
      </c>
      <c r="G153" s="84">
        <f t="shared" si="3"/>
        <v>860.66580976078149</v>
      </c>
      <c r="H153" s="43"/>
      <c r="I153" s="8"/>
      <c r="J153" s="8"/>
      <c r="K153" s="8"/>
      <c r="L153" s="8"/>
      <c r="M153" s="8"/>
      <c r="N153" s="8"/>
      <c r="O153" s="8"/>
      <c r="P153" s="8"/>
      <c r="Q153" s="8"/>
      <c r="R153" s="8"/>
      <c r="S153" s="8"/>
      <c r="T153" s="8"/>
      <c r="U153" s="8"/>
      <c r="V153" s="8"/>
      <c r="W153" s="8"/>
      <c r="X153" s="8"/>
      <c r="Y153" s="8"/>
      <c r="Z153" s="8"/>
      <c r="AA153" s="8"/>
      <c r="AB153" s="8"/>
      <c r="AC153" s="8"/>
    </row>
    <row r="154" spans="1:29" ht="14.4">
      <c r="A154" s="58"/>
      <c r="B154" s="69">
        <v>124</v>
      </c>
      <c r="C154" s="43" t="s">
        <v>350</v>
      </c>
      <c r="D154" s="69">
        <v>3.5456959104333499</v>
      </c>
      <c r="E154" s="43">
        <v>0.84984202580464996</v>
      </c>
      <c r="F154" s="71">
        <f t="shared" si="2"/>
        <v>84.984202580464995</v>
      </c>
      <c r="G154" s="84">
        <f t="shared" si="3"/>
        <v>869.38839239815695</v>
      </c>
      <c r="H154" s="43"/>
      <c r="I154" s="8"/>
      <c r="J154" s="8"/>
      <c r="K154" s="8"/>
      <c r="L154" s="8"/>
      <c r="M154" s="8"/>
      <c r="N154" s="8"/>
      <c r="O154" s="8"/>
      <c r="P154" s="8"/>
      <c r="Q154" s="8"/>
      <c r="R154" s="8"/>
      <c r="S154" s="8"/>
      <c r="T154" s="8"/>
      <c r="U154" s="8"/>
      <c r="V154" s="8"/>
      <c r="W154" s="8"/>
      <c r="X154" s="8"/>
      <c r="Y154" s="8"/>
      <c r="Z154" s="8"/>
      <c r="AA154" s="8"/>
      <c r="AB154" s="8"/>
      <c r="AC154" s="8"/>
    </row>
    <row r="155" spans="1:29" ht="14.4">
      <c r="A155" s="58"/>
      <c r="B155" s="69">
        <v>125</v>
      </c>
      <c r="C155" s="43" t="s">
        <v>351</v>
      </c>
      <c r="D155" s="69">
        <v>3.8001827830259298</v>
      </c>
      <c r="E155" s="43">
        <v>0.85837010290756099</v>
      </c>
      <c r="F155" s="71">
        <f t="shared" si="2"/>
        <v>85.837010290756098</v>
      </c>
      <c r="G155" s="84">
        <f t="shared" si="3"/>
        <v>878.11261527443492</v>
      </c>
      <c r="H155" s="43"/>
      <c r="I155" s="8"/>
      <c r="J155" s="8"/>
      <c r="K155" s="8"/>
      <c r="L155" s="8"/>
      <c r="M155" s="8"/>
      <c r="N155" s="8"/>
      <c r="O155" s="8"/>
      <c r="P155" s="8"/>
      <c r="Q155" s="8"/>
      <c r="R155" s="8"/>
      <c r="S155" s="8"/>
      <c r="T155" s="8"/>
      <c r="U155" s="8"/>
      <c r="V155" s="8"/>
      <c r="W155" s="8"/>
      <c r="X155" s="8"/>
      <c r="Y155" s="8"/>
      <c r="Z155" s="8"/>
      <c r="AA155" s="8"/>
      <c r="AB155" s="8"/>
      <c r="AC155" s="8"/>
    </row>
    <row r="156" spans="1:29" ht="14.4">
      <c r="A156" s="58"/>
      <c r="B156" s="69">
        <v>126</v>
      </c>
      <c r="C156" s="43" t="s">
        <v>352</v>
      </c>
      <c r="D156" s="69">
        <v>4.07293505963451</v>
      </c>
      <c r="E156" s="43">
        <v>0.86689967652781097</v>
      </c>
      <c r="F156" s="71">
        <f t="shared" si="2"/>
        <v>86.689967652781093</v>
      </c>
      <c r="G156" s="84">
        <f t="shared" si="3"/>
        <v>886.83836908795058</v>
      </c>
      <c r="H156" s="43"/>
      <c r="I156" s="8"/>
      <c r="J156" s="8"/>
      <c r="K156" s="8"/>
      <c r="L156" s="8"/>
      <c r="M156" s="8"/>
      <c r="N156" s="8"/>
      <c r="O156" s="8"/>
      <c r="P156" s="8"/>
      <c r="Q156" s="8"/>
      <c r="R156" s="8"/>
      <c r="S156" s="8"/>
      <c r="T156" s="8"/>
      <c r="U156" s="8"/>
      <c r="V156" s="8"/>
      <c r="W156" s="8"/>
      <c r="X156" s="8"/>
      <c r="Y156" s="8"/>
      <c r="Z156" s="8"/>
      <c r="AA156" s="8"/>
      <c r="AB156" s="8"/>
      <c r="AC156" s="8"/>
    </row>
    <row r="157" spans="1:29" ht="14.4">
      <c r="A157" s="58"/>
      <c r="B157" s="69">
        <v>127</v>
      </c>
      <c r="C157" s="43" t="s">
        <v>353</v>
      </c>
      <c r="D157" s="69">
        <v>4.3652637115499404</v>
      </c>
      <c r="E157" s="43">
        <v>0.87543064691394201</v>
      </c>
      <c r="F157" s="71">
        <f t="shared" si="2"/>
        <v>87.543064691394207</v>
      </c>
      <c r="G157" s="84">
        <f t="shared" si="3"/>
        <v>895.56555179296265</v>
      </c>
      <c r="H157" s="43"/>
      <c r="I157" s="8"/>
      <c r="J157" s="8"/>
      <c r="K157" s="8"/>
      <c r="L157" s="8"/>
      <c r="M157" s="8"/>
      <c r="N157" s="8"/>
      <c r="O157" s="8"/>
      <c r="P157" s="8"/>
      <c r="Q157" s="8"/>
      <c r="R157" s="8"/>
      <c r="S157" s="8"/>
      <c r="T157" s="8"/>
      <c r="U157" s="8"/>
      <c r="V157" s="8"/>
      <c r="W157" s="8"/>
      <c r="X157" s="8"/>
      <c r="Y157" s="8"/>
      <c r="Z157" s="8"/>
      <c r="AA157" s="8"/>
      <c r="AB157" s="8"/>
      <c r="AC157" s="8"/>
    </row>
    <row r="158" spans="1:29" ht="14.4">
      <c r="A158" s="58"/>
      <c r="B158" s="69">
        <v>128</v>
      </c>
      <c r="C158" s="43" t="s">
        <v>354</v>
      </c>
      <c r="D158" s="69">
        <v>4.6785738030119104</v>
      </c>
      <c r="E158" s="43">
        <v>0.88396292093638396</v>
      </c>
      <c r="F158" s="71">
        <f t="shared" si="2"/>
        <v>88.396292093638394</v>
      </c>
      <c r="G158" s="84">
        <f t="shared" si="3"/>
        <v>904.2940681179208</v>
      </c>
      <c r="H158" s="43"/>
      <c r="I158" s="8"/>
      <c r="J158" s="8"/>
      <c r="K158" s="8"/>
      <c r="L158" s="8"/>
      <c r="M158" s="8"/>
      <c r="N158" s="8"/>
      <c r="O158" s="8"/>
      <c r="P158" s="8"/>
      <c r="Q158" s="8"/>
      <c r="R158" s="8"/>
      <c r="S158" s="8"/>
      <c r="T158" s="8"/>
      <c r="U158" s="8"/>
      <c r="V158" s="8"/>
      <c r="W158" s="8"/>
      <c r="X158" s="8"/>
      <c r="Y158" s="8"/>
      <c r="Z158" s="8"/>
      <c r="AA158" s="8"/>
      <c r="AB158" s="8"/>
      <c r="AC158" s="8"/>
    </row>
    <row r="159" spans="1:29" ht="14.4">
      <c r="A159" s="58"/>
      <c r="B159" s="69">
        <v>129</v>
      </c>
      <c r="C159" s="43" t="s">
        <v>355</v>
      </c>
      <c r="D159" s="69">
        <v>5.0143712445856696</v>
      </c>
      <c r="E159" s="43">
        <v>0.892496411691172</v>
      </c>
      <c r="F159" s="71">
        <f t="shared" si="2"/>
        <v>89.249641169117197</v>
      </c>
      <c r="G159" s="84">
        <f t="shared" si="3"/>
        <v>913.023829160069</v>
      </c>
      <c r="H159" s="43"/>
      <c r="I159" s="8"/>
      <c r="J159" s="8"/>
      <c r="K159" s="8"/>
      <c r="L159" s="8"/>
      <c r="M159" s="8"/>
      <c r="N159" s="8"/>
      <c r="O159" s="8"/>
      <c r="P159" s="8"/>
      <c r="Q159" s="8"/>
      <c r="R159" s="8"/>
      <c r="S159" s="8"/>
      <c r="T159" s="8"/>
      <c r="U159" s="8"/>
      <c r="V159" s="8"/>
      <c r="W159" s="8"/>
      <c r="X159" s="8"/>
      <c r="Y159" s="8"/>
      <c r="Z159" s="8"/>
      <c r="AA159" s="8"/>
      <c r="AB159" s="8"/>
      <c r="AC159" s="8"/>
    </row>
    <row r="160" spans="1:29" ht="14.4">
      <c r="A160" s="58"/>
      <c r="B160" s="69">
        <v>130</v>
      </c>
      <c r="C160" s="43" t="s">
        <v>356</v>
      </c>
      <c r="D160" s="69">
        <v>5.37427003125201</v>
      </c>
      <c r="E160" s="43">
        <v>0.90103103796212303</v>
      </c>
      <c r="F160" s="71">
        <f t="shared" si="2"/>
        <v>90.103103796212309</v>
      </c>
      <c r="G160" s="84">
        <f t="shared" si="3"/>
        <v>921.75475183525191</v>
      </c>
      <c r="H160" s="43"/>
      <c r="I160" s="8"/>
      <c r="J160" s="8"/>
      <c r="K160" s="8"/>
      <c r="L160" s="8"/>
      <c r="M160" s="8"/>
      <c r="N160" s="8"/>
      <c r="O160" s="8"/>
      <c r="P160" s="8"/>
      <c r="Q160" s="8"/>
      <c r="R160" s="8"/>
      <c r="S160" s="8"/>
      <c r="T160" s="8"/>
      <c r="U160" s="8"/>
      <c r="V160" s="8"/>
      <c r="W160" s="8"/>
      <c r="X160" s="8"/>
      <c r="Y160" s="8"/>
      <c r="Z160" s="8"/>
      <c r="AA160" s="8"/>
      <c r="AB160" s="8"/>
      <c r="AC160" s="8"/>
    </row>
    <row r="161" spans="1:29" ht="14.4">
      <c r="A161" s="58"/>
      <c r="B161" s="69">
        <v>131</v>
      </c>
      <c r="C161" s="43" t="s">
        <v>357</v>
      </c>
      <c r="D161" s="69">
        <v>5.76</v>
      </c>
      <c r="E161" s="43">
        <v>0.909566724026176</v>
      </c>
      <c r="F161" s="71">
        <f t="shared" si="2"/>
        <v>90.956672402617599</v>
      </c>
      <c r="G161" s="84">
        <f t="shared" si="3"/>
        <v>930.48675867877807</v>
      </c>
      <c r="H161" s="43"/>
      <c r="I161" s="8"/>
      <c r="J161" s="8"/>
      <c r="K161" s="8"/>
      <c r="L161" s="8"/>
      <c r="M161" s="8"/>
      <c r="N161" s="8"/>
      <c r="O161" s="8"/>
      <c r="P161" s="8"/>
      <c r="Q161" s="8"/>
      <c r="R161" s="8"/>
      <c r="S161" s="8"/>
      <c r="T161" s="8"/>
      <c r="U161" s="8"/>
      <c r="V161" s="8"/>
      <c r="W161" s="8"/>
      <c r="X161" s="8"/>
      <c r="Y161" s="8"/>
      <c r="Z161" s="8"/>
      <c r="AA161" s="8"/>
      <c r="AB161" s="8"/>
      <c r="AC161" s="8"/>
    </row>
    <row r="162" spans="1:29" ht="14.4">
      <c r="A162" s="58"/>
      <c r="B162" s="69">
        <v>132</v>
      </c>
      <c r="C162" s="43" t="s">
        <v>358</v>
      </c>
      <c r="D162" s="69">
        <v>6.1734151442090397</v>
      </c>
      <c r="E162" s="43">
        <v>0.91810339911941097</v>
      </c>
      <c r="F162" s="71">
        <f t="shared" si="2"/>
        <v>91.810339911941099</v>
      </c>
      <c r="G162" s="84">
        <f t="shared" si="3"/>
        <v>939.21977729915739</v>
      </c>
      <c r="H162" s="43"/>
      <c r="I162" s="8"/>
      <c r="J162" s="8"/>
      <c r="K162" s="8"/>
      <c r="L162" s="8"/>
      <c r="M162" s="8"/>
      <c r="N162" s="8"/>
      <c r="O162" s="8"/>
      <c r="P162" s="8"/>
      <c r="Q162" s="8"/>
      <c r="R162" s="8"/>
      <c r="S162" s="8"/>
      <c r="T162" s="8"/>
      <c r="U162" s="8"/>
      <c r="V162" s="8"/>
      <c r="W162" s="8"/>
      <c r="X162" s="8"/>
      <c r="Y162" s="8"/>
      <c r="Z162" s="8"/>
      <c r="AA162" s="8"/>
      <c r="AB162" s="8"/>
      <c r="AC162" s="8"/>
    </row>
    <row r="163" spans="1:29" ht="14.4">
      <c r="A163" s="58"/>
      <c r="B163" s="69">
        <v>133</v>
      </c>
      <c r="C163" s="43" t="s">
        <v>359</v>
      </c>
      <c r="D163" s="69">
        <v>6.6165025247829199</v>
      </c>
      <c r="E163" s="43">
        <v>0.92664099723796001</v>
      </c>
      <c r="F163" s="71">
        <f t="shared" si="2"/>
        <v>92.664099723795999</v>
      </c>
      <c r="G163" s="84">
        <f t="shared" si="3"/>
        <v>947.95374017443305</v>
      </c>
      <c r="H163" s="43"/>
      <c r="I163" s="8"/>
      <c r="J163" s="8"/>
      <c r="K163" s="8"/>
      <c r="L163" s="8"/>
      <c r="M163" s="8"/>
      <c r="N163" s="8"/>
      <c r="O163" s="8"/>
      <c r="P163" s="8"/>
      <c r="Q163" s="8"/>
      <c r="R163" s="8"/>
      <c r="S163" s="8"/>
      <c r="T163" s="8"/>
      <c r="U163" s="8"/>
      <c r="V163" s="8"/>
      <c r="W163" s="8"/>
      <c r="X163" s="8"/>
      <c r="Y163" s="8"/>
      <c r="Z163" s="8"/>
      <c r="AA163" s="8"/>
      <c r="AB163" s="8"/>
      <c r="AC163" s="8"/>
    </row>
    <row r="164" spans="1:29" ht="14.4">
      <c r="A164" s="58"/>
      <c r="B164" s="69">
        <v>134</v>
      </c>
      <c r="C164" s="43" t="s">
        <v>360</v>
      </c>
      <c r="D164" s="69">
        <v>7.0913918208667104</v>
      </c>
      <c r="E164" s="43">
        <v>0.93517945672817604</v>
      </c>
      <c r="F164" s="71">
        <f t="shared" si="2"/>
        <v>93.517945672817604</v>
      </c>
      <c r="G164" s="84">
        <f t="shared" si="3"/>
        <v>956.68858423292409</v>
      </c>
      <c r="H164" s="43"/>
      <c r="I164" s="8"/>
      <c r="J164" s="8"/>
      <c r="K164" s="8"/>
      <c r="L164" s="8"/>
      <c r="M164" s="8"/>
      <c r="N164" s="8"/>
      <c r="O164" s="8"/>
      <c r="P164" s="8"/>
      <c r="Q164" s="8"/>
      <c r="R164" s="8"/>
      <c r="S164" s="8"/>
      <c r="T164" s="8"/>
      <c r="U164" s="8"/>
      <c r="V164" s="8"/>
      <c r="W164" s="8"/>
      <c r="X164" s="8"/>
      <c r="Y164" s="8"/>
      <c r="Z164" s="8"/>
      <c r="AA164" s="8"/>
      <c r="AB164" s="8"/>
      <c r="AC164" s="8"/>
    </row>
    <row r="165" spans="1:29" ht="14.4">
      <c r="A165" s="58"/>
      <c r="B165" s="69">
        <v>135</v>
      </c>
      <c r="C165" s="43" t="s">
        <v>361</v>
      </c>
      <c r="D165" s="69">
        <v>7.6003655660518703</v>
      </c>
      <c r="E165" s="43">
        <v>0.94371872007123703</v>
      </c>
      <c r="F165" s="71">
        <f t="shared" si="2"/>
        <v>94.371872007123699</v>
      </c>
      <c r="G165" s="84">
        <f t="shared" si="3"/>
        <v>965.42425063287544</v>
      </c>
      <c r="H165" s="43"/>
      <c r="I165" s="8"/>
      <c r="J165" s="8"/>
      <c r="K165" s="8"/>
      <c r="L165" s="8"/>
      <c r="M165" s="8"/>
      <c r="N165" s="8"/>
      <c r="O165" s="8"/>
      <c r="P165" s="8"/>
      <c r="Q165" s="8"/>
      <c r="R165" s="8"/>
      <c r="S165" s="8"/>
      <c r="T165" s="8"/>
      <c r="U165" s="8"/>
      <c r="V165" s="8"/>
      <c r="W165" s="8"/>
      <c r="X165" s="8"/>
      <c r="Y165" s="8"/>
      <c r="Z165" s="8"/>
      <c r="AA165" s="8"/>
      <c r="AB165" s="8"/>
      <c r="AC165" s="8"/>
    </row>
    <row r="166" spans="1:29" ht="14.4">
      <c r="A166" s="58"/>
      <c r="B166" s="69">
        <v>136</v>
      </c>
      <c r="C166" s="43" t="s">
        <v>362</v>
      </c>
      <c r="D166" s="69">
        <v>8.1458701192690199</v>
      </c>
      <c r="E166" s="43">
        <v>0.95225873357334601</v>
      </c>
      <c r="F166" s="71">
        <f t="shared" si="2"/>
        <v>95.225873357334606</v>
      </c>
      <c r="G166" s="84">
        <f t="shared" si="3"/>
        <v>974.16068444553298</v>
      </c>
      <c r="H166" s="43"/>
      <c r="I166" s="8"/>
      <c r="J166" s="8"/>
      <c r="K166" s="8"/>
      <c r="L166" s="8"/>
      <c r="M166" s="8"/>
      <c r="N166" s="8"/>
      <c r="O166" s="8"/>
      <c r="P166" s="8"/>
      <c r="Q166" s="8"/>
      <c r="R166" s="8"/>
      <c r="S166" s="8"/>
      <c r="T166" s="8"/>
      <c r="U166" s="8"/>
      <c r="V166" s="8"/>
      <c r="W166" s="8"/>
      <c r="X166" s="8"/>
      <c r="Y166" s="8"/>
      <c r="Z166" s="8"/>
      <c r="AA166" s="8"/>
      <c r="AB166" s="8"/>
      <c r="AC166" s="8"/>
    </row>
    <row r="167" spans="1:29" ht="14.4">
      <c r="A167" s="58"/>
      <c r="B167" s="69">
        <v>137</v>
      </c>
      <c r="C167" s="43" t="s">
        <v>363</v>
      </c>
      <c r="D167" s="69">
        <v>8.7305274230998897</v>
      </c>
      <c r="E167" s="43">
        <v>0.96079944712346399</v>
      </c>
      <c r="F167" s="71">
        <f t="shared" si="2"/>
        <v>96.079944712346403</v>
      </c>
      <c r="G167" s="84">
        <f t="shared" si="3"/>
        <v>982.89783440730366</v>
      </c>
      <c r="H167" s="43"/>
      <c r="I167" s="8"/>
      <c r="J167" s="8"/>
      <c r="K167" s="8"/>
      <c r="L167" s="8"/>
      <c r="M167" s="8"/>
      <c r="N167" s="8"/>
      <c r="O167" s="8"/>
      <c r="P167" s="8"/>
      <c r="Q167" s="8"/>
      <c r="R167" s="8"/>
      <c r="S167" s="8"/>
      <c r="T167" s="8"/>
      <c r="U167" s="8"/>
      <c r="V167" s="8"/>
      <c r="W167" s="8"/>
      <c r="X167" s="8"/>
      <c r="Y167" s="8"/>
      <c r="Z167" s="8"/>
      <c r="AA167" s="8"/>
      <c r="AB167" s="8"/>
      <c r="AC167" s="8"/>
    </row>
    <row r="168" spans="1:29" ht="14.4">
      <c r="A168" s="58"/>
      <c r="B168" s="69">
        <v>138</v>
      </c>
      <c r="C168" s="43" t="s">
        <v>364</v>
      </c>
      <c r="D168" s="69">
        <v>9.3571476060238297</v>
      </c>
      <c r="E168" s="43">
        <v>0.96934081393795901</v>
      </c>
      <c r="F168" s="71">
        <f t="shared" si="2"/>
        <v>96.934081393795907</v>
      </c>
      <c r="G168" s="84">
        <f t="shared" si="3"/>
        <v>991.63565265853208</v>
      </c>
      <c r="H168" s="43"/>
      <c r="I168" s="8"/>
      <c r="J168" s="8"/>
      <c r="K168" s="8"/>
      <c r="L168" s="8"/>
      <c r="M168" s="8"/>
      <c r="N168" s="8"/>
      <c r="O168" s="8"/>
      <c r="P168" s="8"/>
      <c r="Q168" s="8"/>
      <c r="R168" s="8"/>
      <c r="S168" s="8"/>
      <c r="T168" s="8"/>
      <c r="U168" s="8"/>
      <c r="V168" s="8"/>
      <c r="W168" s="8"/>
      <c r="X168" s="8"/>
      <c r="Y168" s="8"/>
      <c r="Z168" s="8"/>
      <c r="AA168" s="8"/>
      <c r="AB168" s="8"/>
      <c r="AC168" s="8"/>
    </row>
    <row r="169" spans="1:29" ht="14.4">
      <c r="A169" s="58"/>
      <c r="B169" s="69">
        <v>139</v>
      </c>
      <c r="C169" s="43" t="s">
        <v>365</v>
      </c>
      <c r="D169" s="69">
        <v>10.0287424891713</v>
      </c>
      <c r="E169" s="43">
        <v>0.97788279037069303</v>
      </c>
      <c r="F169" s="71">
        <f t="shared" si="2"/>
        <v>97.788279037069302</v>
      </c>
      <c r="G169" s="84">
        <f t="shared" si="3"/>
        <v>1000.374094549219</v>
      </c>
      <c r="H169" s="43"/>
      <c r="I169" s="8"/>
      <c r="J169" s="8"/>
      <c r="K169" s="8"/>
      <c r="L169" s="8"/>
      <c r="M169" s="8"/>
      <c r="N169" s="8"/>
      <c r="O169" s="8"/>
      <c r="P169" s="8"/>
      <c r="Q169" s="8"/>
      <c r="R169" s="8"/>
      <c r="S169" s="8"/>
      <c r="T169" s="8"/>
      <c r="U169" s="8"/>
      <c r="V169" s="8"/>
      <c r="W169" s="8"/>
      <c r="X169" s="8"/>
      <c r="Y169" s="8"/>
      <c r="Z169" s="8"/>
      <c r="AA169" s="8"/>
      <c r="AB169" s="8"/>
      <c r="AC169" s="8"/>
    </row>
    <row r="170" spans="1:29" ht="14.4">
      <c r="A170" s="58"/>
      <c r="B170" s="69">
        <v>140</v>
      </c>
      <c r="C170" s="43" t="s">
        <v>366</v>
      </c>
      <c r="D170" s="69">
        <v>10.748540062504</v>
      </c>
      <c r="E170" s="43">
        <v>0.98642533561769996</v>
      </c>
      <c r="F170" s="71">
        <f t="shared" si="2"/>
        <v>98.642533561769994</v>
      </c>
      <c r="G170" s="84">
        <f t="shared" si="3"/>
        <v>1009.1131183369071</v>
      </c>
      <c r="H170" s="43"/>
      <c r="I170" s="8"/>
      <c r="J170" s="8"/>
      <c r="K170" s="8"/>
      <c r="L170" s="8"/>
      <c r="M170" s="8"/>
      <c r="N170" s="8"/>
      <c r="O170" s="8"/>
      <c r="P170" s="8"/>
      <c r="Q170" s="8"/>
      <c r="R170" s="8"/>
      <c r="S170" s="8"/>
      <c r="T170" s="8"/>
      <c r="U170" s="8"/>
      <c r="V170" s="8"/>
      <c r="W170" s="8"/>
      <c r="X170" s="8"/>
      <c r="Y170" s="8"/>
      <c r="Z170" s="8"/>
      <c r="AA170" s="8"/>
      <c r="AB170" s="8"/>
      <c r="AC170" s="8"/>
    </row>
    <row r="171" spans="1:29" ht="14.4">
      <c r="A171" s="58"/>
      <c r="B171" s="69">
        <v>141</v>
      </c>
      <c r="C171" s="43" t="s">
        <v>367</v>
      </c>
      <c r="D171" s="69">
        <v>11.52</v>
      </c>
      <c r="E171" s="43">
        <v>0.99496841176924</v>
      </c>
      <c r="F171" s="71">
        <f t="shared" si="2"/>
        <v>99.496841176923994</v>
      </c>
      <c r="G171" s="84">
        <f t="shared" si="3"/>
        <v>1017.8526852399325</v>
      </c>
      <c r="H171" s="43" t="s">
        <v>636</v>
      </c>
      <c r="I171" s="8"/>
      <c r="J171" s="8"/>
      <c r="K171" s="8"/>
      <c r="L171" s="8"/>
      <c r="M171" s="8"/>
      <c r="N171" s="8"/>
      <c r="O171" s="8"/>
      <c r="P171" s="8"/>
      <c r="Q171" s="8"/>
      <c r="R171" s="8"/>
      <c r="S171" s="8"/>
      <c r="T171" s="8"/>
      <c r="U171" s="8"/>
      <c r="V171" s="8"/>
      <c r="W171" s="8"/>
      <c r="X171" s="8"/>
      <c r="Y171" s="8"/>
      <c r="Z171" s="8"/>
      <c r="AA171" s="8"/>
      <c r="AB171" s="8"/>
      <c r="AC171" s="8"/>
    </row>
    <row r="172" spans="1:29" ht="14.4">
      <c r="A172" s="58"/>
      <c r="B172" s="69">
        <v>142</v>
      </c>
      <c r="C172" s="43" t="s">
        <v>368</v>
      </c>
      <c r="D172" s="69">
        <v>12.346830288417999</v>
      </c>
      <c r="E172" s="43">
        <v>1.00351198325574</v>
      </c>
      <c r="F172" s="71">
        <f t="shared" si="2"/>
        <v>100.351198325574</v>
      </c>
      <c r="G172" s="84">
        <f t="shared" si="3"/>
        <v>1026.592758870622</v>
      </c>
      <c r="H172" s="43"/>
      <c r="I172" s="8"/>
      <c r="J172" s="8"/>
      <c r="K172" s="8"/>
      <c r="L172" s="8"/>
      <c r="M172" s="8"/>
      <c r="N172" s="8"/>
      <c r="O172" s="8"/>
      <c r="P172" s="8"/>
      <c r="Q172" s="8"/>
      <c r="R172" s="8"/>
      <c r="S172" s="8"/>
      <c r="T172" s="8"/>
      <c r="U172" s="8"/>
      <c r="V172" s="8"/>
      <c r="W172" s="8"/>
      <c r="X172" s="8"/>
      <c r="Y172" s="8"/>
      <c r="Z172" s="8"/>
      <c r="AA172" s="8"/>
      <c r="AB172" s="8"/>
      <c r="AC172" s="8"/>
    </row>
    <row r="173" spans="1:29" ht="14.4">
      <c r="A173" s="58"/>
      <c r="B173" s="69">
        <v>143</v>
      </c>
      <c r="C173" s="43" t="s">
        <v>369</v>
      </c>
      <c r="D173" s="69">
        <v>13.233005049565801</v>
      </c>
      <c r="E173" s="43">
        <v>1.01205601694245</v>
      </c>
      <c r="F173" s="71">
        <f t="shared" si="2"/>
        <v>101.20560169424499</v>
      </c>
      <c r="G173" s="84">
        <f t="shared" si="3"/>
        <v>1035.3333053321262</v>
      </c>
      <c r="H173" s="43"/>
      <c r="I173" s="8"/>
      <c r="J173" s="8"/>
      <c r="K173" s="8"/>
      <c r="L173" s="8"/>
      <c r="M173" s="8"/>
      <c r="N173" s="8"/>
      <c r="O173" s="8"/>
      <c r="P173" s="8"/>
      <c r="Q173" s="8"/>
      <c r="R173" s="8"/>
      <c r="S173" s="8"/>
      <c r="T173" s="8"/>
      <c r="U173" s="8"/>
      <c r="V173" s="8"/>
      <c r="W173" s="8"/>
      <c r="X173" s="8"/>
      <c r="Y173" s="8"/>
      <c r="Z173" s="8"/>
      <c r="AA173" s="8"/>
      <c r="AB173" s="8"/>
      <c r="AC173" s="8"/>
    </row>
    <row r="174" spans="1:29" ht="14.4">
      <c r="A174" s="58"/>
      <c r="B174" s="69">
        <v>144</v>
      </c>
      <c r="C174" s="43" t="s">
        <v>370</v>
      </c>
      <c r="D174" s="69">
        <v>14.182783641733399</v>
      </c>
      <c r="E174" s="43">
        <v>1.02060048194066</v>
      </c>
      <c r="F174" s="71">
        <f t="shared" si="2"/>
        <v>102.060048194066</v>
      </c>
      <c r="G174" s="84">
        <f t="shared" si="3"/>
        <v>1044.0742930252952</v>
      </c>
      <c r="H174" s="43"/>
      <c r="I174" s="8"/>
      <c r="J174" s="8"/>
      <c r="K174" s="8"/>
      <c r="L174" s="8"/>
      <c r="M174" s="8"/>
      <c r="N174" s="8"/>
      <c r="O174" s="8"/>
      <c r="P174" s="8"/>
      <c r="Q174" s="8"/>
      <c r="R174" s="8"/>
      <c r="S174" s="8"/>
      <c r="T174" s="8"/>
      <c r="U174" s="8"/>
      <c r="V174" s="8"/>
      <c r="W174" s="8"/>
      <c r="X174" s="8"/>
      <c r="Y174" s="8"/>
      <c r="Z174" s="8"/>
      <c r="AA174" s="8"/>
      <c r="AB174" s="8"/>
      <c r="AC174" s="8"/>
    </row>
    <row r="175" spans="1:29" ht="14.4">
      <c r="A175" s="58"/>
      <c r="B175" s="69">
        <v>145</v>
      </c>
      <c r="C175" s="43" t="s">
        <v>371</v>
      </c>
      <c r="D175" s="69">
        <v>15.2007311321037</v>
      </c>
      <c r="E175" s="43">
        <v>1.02914534943</v>
      </c>
      <c r="F175" s="71">
        <f t="shared" si="2"/>
        <v>102.91453494300001</v>
      </c>
      <c r="G175" s="84">
        <f t="shared" si="3"/>
        <v>1052.8156924668899</v>
      </c>
      <c r="H175" s="43"/>
      <c r="I175" s="8"/>
      <c r="J175" s="8"/>
      <c r="K175" s="8"/>
      <c r="L175" s="8"/>
      <c r="M175" s="8"/>
      <c r="N175" s="8"/>
      <c r="O175" s="8"/>
      <c r="P175" s="8"/>
      <c r="Q175" s="8"/>
      <c r="R175" s="8"/>
      <c r="S175" s="8"/>
      <c r="T175" s="8"/>
      <c r="U175" s="8"/>
      <c r="V175" s="8"/>
      <c r="W175" s="8"/>
      <c r="X175" s="8"/>
      <c r="Y175" s="8"/>
      <c r="Z175" s="8"/>
      <c r="AA175" s="8"/>
      <c r="AB175" s="8"/>
      <c r="AC175" s="8"/>
    </row>
    <row r="176" spans="1:29" ht="14.4">
      <c r="A176" s="58"/>
      <c r="B176" s="69">
        <v>146</v>
      </c>
      <c r="C176" s="43" t="s">
        <v>372</v>
      </c>
      <c r="D176" s="69">
        <v>16.291740238538001</v>
      </c>
      <c r="E176" s="43">
        <v>1.0376905925052</v>
      </c>
      <c r="F176" s="71">
        <f t="shared" si="2"/>
        <v>103.76905925052</v>
      </c>
      <c r="G176" s="84">
        <f t="shared" si="3"/>
        <v>1061.5574761328196</v>
      </c>
      <c r="H176" s="43"/>
      <c r="I176" s="8"/>
      <c r="J176" s="8"/>
      <c r="K176" s="8"/>
      <c r="L176" s="8"/>
      <c r="M176" s="8"/>
      <c r="N176" s="8"/>
      <c r="O176" s="8"/>
      <c r="P176" s="8"/>
      <c r="Q176" s="8"/>
      <c r="R176" s="8"/>
      <c r="S176" s="8"/>
      <c r="T176" s="8"/>
      <c r="U176" s="8"/>
      <c r="V176" s="8"/>
      <c r="W176" s="8"/>
      <c r="X176" s="8"/>
      <c r="Y176" s="8"/>
      <c r="Z176" s="8"/>
      <c r="AA176" s="8"/>
      <c r="AB176" s="8"/>
      <c r="AC176" s="8"/>
    </row>
    <row r="177" spans="1:29" ht="14.4">
      <c r="A177" s="58"/>
      <c r="B177" s="69">
        <v>147</v>
      </c>
      <c r="C177" s="43" t="s">
        <v>373</v>
      </c>
      <c r="D177" s="69">
        <v>17.461054846199701</v>
      </c>
      <c r="E177" s="43">
        <v>1.0462361860037199</v>
      </c>
      <c r="F177" s="71">
        <f t="shared" si="2"/>
        <v>104.623618600372</v>
      </c>
      <c r="G177" s="84">
        <f t="shared" si="3"/>
        <v>1070.2996182818056</v>
      </c>
      <c r="H177" s="43"/>
      <c r="I177" s="8"/>
      <c r="J177" s="8"/>
      <c r="K177" s="8"/>
      <c r="L177" s="8"/>
      <c r="M177" s="8"/>
      <c r="N177" s="8"/>
      <c r="O177" s="8"/>
      <c r="P177" s="8"/>
      <c r="Q177" s="8"/>
      <c r="R177" s="8"/>
      <c r="S177" s="8"/>
      <c r="T177" s="8"/>
      <c r="U177" s="8"/>
      <c r="V177" s="8"/>
      <c r="W177" s="8"/>
      <c r="X177" s="8"/>
      <c r="Y177" s="8"/>
      <c r="Z177" s="8"/>
      <c r="AA177" s="8"/>
      <c r="AB177" s="8"/>
      <c r="AC177" s="8"/>
    </row>
    <row r="178" spans="1:29" ht="14.4">
      <c r="A178" s="58"/>
      <c r="B178" s="69">
        <v>148</v>
      </c>
      <c r="C178" s="43" t="s">
        <v>374</v>
      </c>
      <c r="D178" s="69">
        <v>18.714295212047599</v>
      </c>
      <c r="E178" s="43">
        <v>1.0547821064401399</v>
      </c>
      <c r="F178" s="71">
        <f t="shared" si="2"/>
        <v>105.478210644014</v>
      </c>
      <c r="G178" s="84">
        <f t="shared" si="3"/>
        <v>1079.0420948882631</v>
      </c>
      <c r="H178" s="43"/>
      <c r="I178" s="8"/>
      <c r="J178" s="8"/>
      <c r="K178" s="8"/>
      <c r="L178" s="8"/>
      <c r="M178" s="8"/>
      <c r="N178" s="8"/>
      <c r="O178" s="8"/>
      <c r="P178" s="8"/>
      <c r="Q178" s="8"/>
      <c r="R178" s="8"/>
      <c r="S178" s="8"/>
      <c r="T178" s="8"/>
      <c r="U178" s="8"/>
      <c r="V178" s="8"/>
      <c r="W178" s="8"/>
      <c r="X178" s="8"/>
      <c r="Y178" s="8"/>
      <c r="Z178" s="8"/>
      <c r="AA178" s="8"/>
      <c r="AB178" s="8"/>
      <c r="AC178" s="8"/>
    </row>
    <row r="179" spans="1:29" ht="14.4">
      <c r="A179" s="58"/>
      <c r="B179" s="69">
        <v>149</v>
      </c>
      <c r="C179" s="43" t="s">
        <v>375</v>
      </c>
      <c r="D179" s="69">
        <v>20.0574849783426</v>
      </c>
      <c r="E179" s="43">
        <v>1.0633283320593001</v>
      </c>
      <c r="F179" s="71">
        <f t="shared" si="2"/>
        <v>106.33283320593002</v>
      </c>
      <c r="G179" s="84">
        <f t="shared" si="3"/>
        <v>1087.7848836966641</v>
      </c>
      <c r="H179" s="43"/>
      <c r="I179" s="8"/>
      <c r="J179" s="8"/>
      <c r="K179" s="8"/>
      <c r="L179" s="8"/>
      <c r="M179" s="8"/>
      <c r="N179" s="8"/>
      <c r="O179" s="8"/>
      <c r="P179" s="8"/>
      <c r="Q179" s="8"/>
      <c r="R179" s="8"/>
      <c r="S179" s="8"/>
      <c r="T179" s="8"/>
      <c r="U179" s="8"/>
      <c r="V179" s="8"/>
      <c r="W179" s="8"/>
      <c r="X179" s="8"/>
      <c r="Y179" s="8"/>
      <c r="Z179" s="8"/>
      <c r="AA179" s="8"/>
      <c r="AB179" s="8"/>
      <c r="AC179" s="8"/>
    </row>
    <row r="180" spans="1:29" ht="14.4">
      <c r="A180" s="58"/>
      <c r="B180" s="69">
        <v>150</v>
      </c>
      <c r="C180" s="43" t="s">
        <v>376</v>
      </c>
      <c r="D180" s="69">
        <v>21.497080125008001</v>
      </c>
      <c r="E180" s="43">
        <v>1.0718748423787401</v>
      </c>
      <c r="F180" s="71">
        <f t="shared" si="2"/>
        <v>107.187484237874</v>
      </c>
      <c r="G180" s="84">
        <f t="shared" si="3"/>
        <v>1096.5279637534511</v>
      </c>
      <c r="H180" s="43"/>
      <c r="I180" s="8"/>
      <c r="J180" s="8"/>
      <c r="K180" s="8"/>
      <c r="L180" s="8"/>
      <c r="M180" s="8"/>
      <c r="N180" s="8"/>
      <c r="O180" s="8"/>
      <c r="P180" s="8"/>
      <c r="Q180" s="8"/>
      <c r="R180" s="8"/>
      <c r="S180" s="8"/>
      <c r="T180" s="8"/>
      <c r="U180" s="8"/>
      <c r="V180" s="8"/>
      <c r="W180" s="8"/>
      <c r="X180" s="8"/>
      <c r="Y180" s="8"/>
      <c r="Z180" s="8"/>
      <c r="AA180" s="8"/>
      <c r="AB180" s="8"/>
      <c r="AC180" s="8"/>
    </row>
    <row r="181" spans="1:29" ht="14.4">
      <c r="A181" s="58"/>
      <c r="B181" s="69">
        <v>151</v>
      </c>
      <c r="C181" s="43" t="s">
        <v>377</v>
      </c>
      <c r="D181" s="69">
        <v>23.04</v>
      </c>
      <c r="E181" s="43">
        <v>1.0804216183078701</v>
      </c>
      <c r="F181" s="71">
        <f t="shared" si="2"/>
        <v>108.04216183078701</v>
      </c>
      <c r="G181" s="84">
        <f t="shared" si="3"/>
        <v>1105.2713155289512</v>
      </c>
      <c r="H181" s="43"/>
      <c r="I181" s="8"/>
      <c r="J181" s="8"/>
      <c r="K181" s="8"/>
      <c r="L181" s="8"/>
      <c r="M181" s="8"/>
      <c r="N181" s="8"/>
      <c r="O181" s="8"/>
      <c r="P181" s="8"/>
      <c r="Q181" s="8"/>
      <c r="R181" s="8"/>
      <c r="S181" s="8"/>
      <c r="T181" s="8"/>
      <c r="U181" s="8"/>
      <c r="V181" s="8"/>
      <c r="W181" s="8"/>
      <c r="X181" s="8"/>
      <c r="Y181" s="8"/>
      <c r="Z181" s="8"/>
      <c r="AA181" s="8"/>
      <c r="AB181" s="8"/>
      <c r="AC181" s="8"/>
    </row>
    <row r="182" spans="1:29" ht="14.4">
      <c r="A182" s="58"/>
      <c r="B182" s="69">
        <v>152</v>
      </c>
      <c r="C182" s="43" t="s">
        <v>378</v>
      </c>
      <c r="D182" s="69">
        <v>24.693660576836098</v>
      </c>
      <c r="E182" s="43">
        <v>1.08896864216283</v>
      </c>
      <c r="F182" s="71">
        <f t="shared" si="2"/>
        <v>108.89686421628299</v>
      </c>
      <c r="G182" s="84">
        <f t="shared" si="3"/>
        <v>1114.014920932575</v>
      </c>
      <c r="H182" s="43"/>
      <c r="I182" s="8"/>
      <c r="J182" s="8"/>
      <c r="K182" s="8"/>
      <c r="L182" s="8"/>
      <c r="M182" s="8"/>
      <c r="N182" s="8"/>
      <c r="O182" s="8"/>
      <c r="P182" s="8"/>
      <c r="Q182" s="8"/>
      <c r="R182" s="8"/>
      <c r="S182" s="8"/>
      <c r="T182" s="8"/>
      <c r="U182" s="8"/>
      <c r="V182" s="8"/>
      <c r="W182" s="8"/>
      <c r="X182" s="8"/>
      <c r="Y182" s="8"/>
      <c r="Z182" s="8"/>
      <c r="AA182" s="8"/>
      <c r="AB182" s="8"/>
      <c r="AC182" s="8"/>
    </row>
    <row r="183" spans="1:29" ht="14.4">
      <c r="A183" s="58"/>
      <c r="B183" s="69">
        <v>153</v>
      </c>
      <c r="C183" s="43" t="s">
        <v>379</v>
      </c>
      <c r="D183" s="69">
        <v>26.466010099131601</v>
      </c>
      <c r="E183" s="43">
        <v>1.0975158972847601</v>
      </c>
      <c r="F183" s="71">
        <f t="shared" si="2"/>
        <v>109.75158972847601</v>
      </c>
      <c r="G183" s="84">
        <f t="shared" si="3"/>
        <v>1122.7587629223096</v>
      </c>
      <c r="H183" s="43"/>
      <c r="I183" s="8"/>
      <c r="J183" s="8"/>
      <c r="K183" s="8"/>
      <c r="L183" s="8"/>
      <c r="M183" s="8"/>
      <c r="N183" s="8"/>
      <c r="O183" s="8"/>
      <c r="P183" s="8"/>
      <c r="Q183" s="8"/>
      <c r="R183" s="8"/>
      <c r="S183" s="8"/>
      <c r="T183" s="8"/>
      <c r="U183" s="8"/>
      <c r="V183" s="8"/>
      <c r="W183" s="8"/>
      <c r="X183" s="8"/>
      <c r="Y183" s="8"/>
      <c r="Z183" s="8"/>
      <c r="AA183" s="8"/>
      <c r="AB183" s="8"/>
      <c r="AC183" s="8"/>
    </row>
    <row r="184" spans="1:29" ht="14.4">
      <c r="A184" s="58"/>
      <c r="B184" s="69">
        <v>154</v>
      </c>
      <c r="C184" s="43" t="s">
        <v>380</v>
      </c>
      <c r="D184" s="69">
        <v>28.365567283466799</v>
      </c>
      <c r="E184" s="43">
        <v>1.1060633682160199</v>
      </c>
      <c r="F184" s="71">
        <f t="shared" si="2"/>
        <v>110.60633682160199</v>
      </c>
      <c r="G184" s="84">
        <f t="shared" si="3"/>
        <v>1131.5028256849885</v>
      </c>
      <c r="H184" s="43"/>
      <c r="I184" s="8"/>
      <c r="J184" s="8"/>
      <c r="K184" s="8"/>
      <c r="L184" s="8"/>
      <c r="M184" s="8"/>
      <c r="N184" s="8"/>
      <c r="O184" s="8"/>
      <c r="P184" s="8"/>
      <c r="Q184" s="8"/>
      <c r="R184" s="8"/>
      <c r="S184" s="8"/>
      <c r="T184" s="8"/>
      <c r="U184" s="8"/>
      <c r="V184" s="8"/>
      <c r="W184" s="8"/>
      <c r="X184" s="8"/>
      <c r="Y184" s="8"/>
      <c r="Z184" s="8"/>
      <c r="AA184" s="8"/>
      <c r="AB184" s="8"/>
      <c r="AC184" s="8"/>
    </row>
    <row r="185" spans="1:29" ht="14.4">
      <c r="A185" s="58"/>
      <c r="B185" s="69">
        <v>155</v>
      </c>
      <c r="C185" s="43" t="s">
        <v>381</v>
      </c>
      <c r="D185" s="69">
        <v>30.401462264207399</v>
      </c>
      <c r="E185" s="43">
        <v>1.11461104053834</v>
      </c>
      <c r="F185" s="71">
        <f t="shared" si="2"/>
        <v>111.46110405383401</v>
      </c>
      <c r="G185" s="84">
        <f t="shared" si="3"/>
        <v>1140.2470944707218</v>
      </c>
      <c r="H185" s="43"/>
      <c r="I185" s="8"/>
      <c r="J185" s="8"/>
      <c r="K185" s="8"/>
      <c r="L185" s="8"/>
      <c r="M185" s="8"/>
      <c r="N185" s="8"/>
      <c r="O185" s="8"/>
      <c r="P185" s="8"/>
      <c r="Q185" s="8"/>
      <c r="R185" s="8"/>
      <c r="S185" s="8"/>
      <c r="T185" s="8"/>
      <c r="U185" s="8"/>
      <c r="V185" s="8"/>
      <c r="W185" s="8"/>
      <c r="X185" s="8"/>
      <c r="Y185" s="8"/>
      <c r="Z185" s="8"/>
      <c r="AA185" s="8"/>
      <c r="AB185" s="8"/>
      <c r="AC185" s="8"/>
    </row>
    <row r="186" spans="1:29" ht="14.4">
      <c r="A186" s="58"/>
      <c r="B186" s="69">
        <v>156</v>
      </c>
      <c r="C186" s="43" t="s">
        <v>382</v>
      </c>
      <c r="D186" s="69">
        <v>32.583480477076101</v>
      </c>
      <c r="E186" s="43">
        <v>1.1231589007878799</v>
      </c>
      <c r="F186" s="71">
        <f t="shared" si="2"/>
        <v>112.31589007878799</v>
      </c>
      <c r="G186" s="84">
        <f t="shared" si="3"/>
        <v>1148.9915555060011</v>
      </c>
      <c r="H186" s="43"/>
      <c r="I186" s="8"/>
      <c r="J186" s="8"/>
      <c r="K186" s="8"/>
      <c r="L186" s="8"/>
      <c r="M186" s="8"/>
      <c r="N186" s="8"/>
      <c r="O186" s="8"/>
      <c r="P186" s="8"/>
      <c r="Q186" s="8"/>
      <c r="R186" s="8"/>
      <c r="S186" s="8"/>
      <c r="T186" s="8"/>
      <c r="U186" s="8"/>
      <c r="V186" s="8"/>
      <c r="W186" s="8"/>
      <c r="X186" s="8"/>
      <c r="Y186" s="8"/>
      <c r="Z186" s="8"/>
      <c r="AA186" s="8"/>
      <c r="AB186" s="8"/>
      <c r="AC186" s="8"/>
    </row>
    <row r="187" spans="1:29" ht="14.4">
      <c r="A187" s="58"/>
      <c r="B187" s="69">
        <v>157</v>
      </c>
      <c r="C187" s="43" t="s">
        <v>383</v>
      </c>
      <c r="D187" s="69">
        <v>34.922109692399502</v>
      </c>
      <c r="E187" s="43">
        <v>1.1317069363113701</v>
      </c>
      <c r="F187" s="71">
        <f t="shared" si="2"/>
        <v>113.17069363113701</v>
      </c>
      <c r="G187" s="84">
        <f t="shared" si="3"/>
        <v>1157.7361958465317</v>
      </c>
      <c r="H187" s="43"/>
      <c r="I187" s="8"/>
      <c r="J187" s="8"/>
      <c r="K187" s="8"/>
      <c r="L187" s="8"/>
      <c r="M187" s="8"/>
      <c r="N187" s="8"/>
      <c r="O187" s="8"/>
      <c r="P187" s="8"/>
      <c r="Q187" s="8"/>
      <c r="R187" s="8"/>
      <c r="S187" s="8"/>
      <c r="T187" s="8"/>
      <c r="U187" s="8"/>
      <c r="V187" s="8"/>
      <c r="W187" s="8"/>
      <c r="X187" s="8"/>
      <c r="Y187" s="8"/>
      <c r="Z187" s="8"/>
      <c r="AA187" s="8"/>
      <c r="AB187" s="8"/>
      <c r="AC187" s="8"/>
    </row>
    <row r="188" spans="1:29" ht="14.4">
      <c r="A188" s="58"/>
      <c r="B188" s="69">
        <v>158</v>
      </c>
      <c r="C188" s="43" t="s">
        <v>384</v>
      </c>
      <c r="D188" s="69">
        <v>37.428590424095297</v>
      </c>
      <c r="E188" s="43">
        <v>1.1402551354367401</v>
      </c>
      <c r="F188" s="71">
        <f t="shared" si="2"/>
        <v>114.02551354367401</v>
      </c>
      <c r="G188" s="84">
        <f t="shared" si="3"/>
        <v>1166.4810035517851</v>
      </c>
      <c r="H188" s="43"/>
      <c r="I188" s="8"/>
      <c r="J188" s="8"/>
      <c r="K188" s="8"/>
      <c r="L188" s="8"/>
      <c r="M188" s="8"/>
      <c r="N188" s="8"/>
      <c r="O188" s="8"/>
      <c r="P188" s="8"/>
      <c r="Q188" s="8"/>
      <c r="R188" s="8"/>
      <c r="S188" s="8"/>
      <c r="T188" s="8"/>
      <c r="U188" s="8"/>
      <c r="V188" s="8"/>
      <c r="W188" s="8"/>
      <c r="X188" s="8"/>
      <c r="Y188" s="8"/>
      <c r="Z188" s="8"/>
      <c r="AA188" s="8"/>
      <c r="AB188" s="8"/>
      <c r="AC188" s="8"/>
    </row>
    <row r="189" spans="1:29" ht="14.4">
      <c r="A189" s="58"/>
      <c r="B189" s="69">
        <v>159</v>
      </c>
      <c r="C189" s="43" t="s">
        <v>385</v>
      </c>
      <c r="D189" s="69">
        <v>40.1149699566853</v>
      </c>
      <c r="E189" s="43">
        <v>1.1488034872288599</v>
      </c>
      <c r="F189" s="71">
        <f t="shared" si="2"/>
        <v>114.880348722886</v>
      </c>
      <c r="G189" s="84">
        <f t="shared" si="3"/>
        <v>1175.2259674351237</v>
      </c>
      <c r="H189" s="43"/>
      <c r="I189" s="8"/>
      <c r="J189" s="8"/>
      <c r="K189" s="8"/>
      <c r="L189" s="8"/>
      <c r="M189" s="8"/>
      <c r="N189" s="8"/>
      <c r="O189" s="8"/>
      <c r="P189" s="8"/>
      <c r="Q189" s="8"/>
      <c r="R189" s="8"/>
      <c r="S189" s="8"/>
      <c r="T189" s="8"/>
      <c r="U189" s="8"/>
      <c r="V189" s="8"/>
      <c r="W189" s="8"/>
      <c r="X189" s="8"/>
      <c r="Y189" s="8"/>
      <c r="Z189" s="8"/>
      <c r="AA189" s="8"/>
      <c r="AB189" s="8"/>
      <c r="AC189" s="8"/>
    </row>
    <row r="190" spans="1:29" ht="14.4">
      <c r="A190" s="58"/>
      <c r="B190" s="69">
        <v>160</v>
      </c>
      <c r="C190" s="43" t="s">
        <v>386</v>
      </c>
      <c r="D190" s="69">
        <v>42.994160250016002</v>
      </c>
      <c r="E190" s="43">
        <v>1.15735198140832</v>
      </c>
      <c r="F190" s="71">
        <f t="shared" si="2"/>
        <v>115.735198140832</v>
      </c>
      <c r="G190" s="84">
        <f t="shared" si="3"/>
        <v>1183.9710769807114</v>
      </c>
      <c r="H190" s="43"/>
      <c r="I190" s="8"/>
      <c r="J190" s="8"/>
      <c r="K190" s="8"/>
      <c r="L190" s="8"/>
      <c r="M190" s="8"/>
      <c r="N190" s="8"/>
      <c r="O190" s="8"/>
      <c r="P190" s="8"/>
      <c r="Q190" s="8"/>
      <c r="R190" s="8"/>
      <c r="S190" s="8"/>
      <c r="T190" s="8"/>
      <c r="U190" s="8"/>
      <c r="V190" s="8"/>
      <c r="W190" s="8"/>
      <c r="X190" s="8"/>
      <c r="Y190" s="8"/>
      <c r="Z190" s="8"/>
      <c r="AA190" s="8"/>
      <c r="AB190" s="8"/>
      <c r="AC190" s="8"/>
    </row>
    <row r="191" spans="1:29" ht="14.4">
      <c r="A191" s="58"/>
      <c r="B191" s="69">
        <v>161</v>
      </c>
      <c r="C191" s="43" t="s">
        <v>387</v>
      </c>
      <c r="D191" s="69">
        <v>46.08</v>
      </c>
      <c r="E191" s="43">
        <v>1.1659006084860699</v>
      </c>
      <c r="F191" s="71">
        <f t="shared" si="2"/>
        <v>116.590060848607</v>
      </c>
      <c r="G191" s="84">
        <f t="shared" si="3"/>
        <v>1192.7163224812496</v>
      </c>
      <c r="H191" s="43"/>
      <c r="I191" s="8"/>
      <c r="J191" s="8"/>
      <c r="K191" s="8"/>
      <c r="L191" s="8"/>
      <c r="M191" s="8"/>
      <c r="N191" s="8"/>
      <c r="O191" s="8"/>
      <c r="P191" s="8"/>
      <c r="Q191" s="8"/>
      <c r="R191" s="8"/>
      <c r="S191" s="8"/>
      <c r="T191" s="8"/>
      <c r="U191" s="8"/>
      <c r="V191" s="8"/>
      <c r="W191" s="8"/>
      <c r="X191" s="8"/>
      <c r="Y191" s="8"/>
      <c r="Z191" s="8"/>
      <c r="AA191" s="8"/>
      <c r="AB191" s="8"/>
      <c r="AC191" s="8"/>
    </row>
    <row r="192" spans="1:29" ht="12.3">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row>
    <row r="193" spans="1:29" ht="12.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row>
    <row r="194" spans="1:29" ht="12.3">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row>
    <row r="195" spans="1:29" ht="12.3">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row>
    <row r="196" spans="1:29" ht="12.3">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row>
    <row r="197" spans="1:29" ht="12.3">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row>
    <row r="198" spans="1:29" ht="12.3">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row>
    <row r="199" spans="1:29" ht="12.3">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row>
    <row r="200" spans="1:29" ht="12.3">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row>
    <row r="201" spans="1:29" ht="12.3">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row>
    <row r="202" spans="1:29" ht="12.3">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row>
    <row r="203" spans="1:29" ht="12.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row>
    <row r="204" spans="1:29" ht="12.3">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row>
    <row r="205" spans="1:29" ht="12.3">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row>
    <row r="206" spans="1:29" ht="12.3">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row>
    <row r="207" spans="1:29" ht="12.3">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row>
    <row r="208" spans="1:29" ht="12.3">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row>
    <row r="209" spans="1:29" ht="12.3">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row>
    <row r="210" spans="1:29" ht="12.3">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row>
    <row r="211" spans="1:29" ht="12.3">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row>
    <row r="212" spans="1:29" ht="12.3">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row>
    <row r="213" spans="1:29" ht="12.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row>
    <row r="214" spans="1:29" ht="12.3">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row>
    <row r="215" spans="1:29" ht="12.3">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row>
    <row r="216" spans="1:29" ht="12.3">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row>
    <row r="217" spans="1:29" ht="12.3">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row>
    <row r="218" spans="1:29" ht="12.3">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row>
    <row r="219" spans="1:29" ht="12.3">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row>
    <row r="220" spans="1:29" ht="12.3">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row>
    <row r="221" spans="1:29" ht="12.3">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row>
    <row r="222" spans="1:29" ht="12.3">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row>
    <row r="223" spans="1:29" ht="1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row>
    <row r="224" spans="1:29" ht="12.3">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row>
    <row r="225" spans="1:29" ht="12.3">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row>
    <row r="226" spans="1:29" ht="12.3">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row>
    <row r="227" spans="1:29" ht="12.3">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row>
    <row r="228" spans="1:29" ht="12.3">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row>
    <row r="229" spans="1:29" ht="12.3">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row>
    <row r="230" spans="1:29" ht="12.3">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row>
    <row r="231" spans="1:29" ht="12.3">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row>
    <row r="232" spans="1:29" ht="12.3">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row>
    <row r="233" spans="1:29" ht="12.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row>
    <row r="234" spans="1:29" ht="12.3">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row>
    <row r="235" spans="1:29" ht="12.3">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row>
    <row r="236" spans="1:29" ht="12.3">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row>
    <row r="237" spans="1:29" ht="12.3">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row>
    <row r="238" spans="1:29" ht="12.3">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row>
    <row r="239" spans="1:29" ht="12.3">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row>
    <row r="240" spans="1:29" ht="12.3">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row>
    <row r="241" spans="1:29" ht="12.3">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row>
    <row r="242" spans="1:29" ht="12.3">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row>
    <row r="243" spans="1:29" ht="12.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row>
    <row r="244" spans="1:29" ht="12.3">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row>
    <row r="245" spans="1:29" ht="12.3">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row>
    <row r="246" spans="1:29" ht="12.3">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row>
    <row r="247" spans="1:29" ht="12.3">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row>
    <row r="248" spans="1:29" ht="12.3">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row>
    <row r="249" spans="1:29" ht="12.3">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row>
    <row r="250" spans="1:29" ht="12.3">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row>
    <row r="251" spans="1:29" ht="12.3">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row>
    <row r="252" spans="1:29" ht="12.3">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row>
    <row r="253" spans="1:29" ht="12.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row>
    <row r="254" spans="1:29" ht="12.3">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row>
    <row r="255" spans="1:29" ht="12.3">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row>
    <row r="256" spans="1:29" ht="12.3">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row>
    <row r="257" spans="1:29" ht="12.3">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row>
    <row r="258" spans="1:29" ht="12.3">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row>
    <row r="259" spans="1:29" ht="12.3">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row>
    <row r="260" spans="1:29" ht="12.3">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row>
    <row r="261" spans="1:29" ht="12.3">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row>
    <row r="262" spans="1:29" ht="12.3">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row>
    <row r="263" spans="1:29" ht="12.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row>
    <row r="264" spans="1:29" ht="12.3">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row>
    <row r="265" spans="1:29" ht="12.3">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row>
    <row r="266" spans="1:29" ht="12.3">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row>
    <row r="267" spans="1:29" ht="12.3">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row>
    <row r="268" spans="1:29" ht="12.3">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row>
    <row r="269" spans="1:29" ht="12.3">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row>
    <row r="270" spans="1:29" ht="12.3">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row>
    <row r="271" spans="1:29" ht="12.3">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row>
    <row r="272" spans="1:29" ht="12.3">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row>
    <row r="273" spans="1:29" ht="12.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row>
    <row r="274" spans="1:29" ht="12.3">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row>
    <row r="275" spans="1:29" ht="12.3">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row>
    <row r="276" spans="1:29" ht="12.3">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row>
    <row r="277" spans="1:29" ht="12.3">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row>
    <row r="278" spans="1:29" ht="12.3">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row>
    <row r="279" spans="1:29" ht="12.3">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row>
    <row r="280" spans="1:29" ht="12.3">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row>
    <row r="281" spans="1:29" ht="12.3">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row>
    <row r="282" spans="1:29" ht="12.3">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row>
    <row r="283" spans="1:29" ht="12.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row>
    <row r="284" spans="1:29" ht="12.3">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row>
    <row r="285" spans="1:29" ht="12.3">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row>
    <row r="286" spans="1:29" ht="12.3">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row>
    <row r="287" spans="1:29" ht="12.3">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row>
    <row r="288" spans="1:29" ht="12.3">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row>
    <row r="289" spans="1:29" ht="12.3">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row>
    <row r="290" spans="1:29" ht="12.3">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row>
    <row r="291" spans="1:29" ht="12.3">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row>
    <row r="292" spans="1:29" ht="12.3">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row>
    <row r="293" spans="1:29" ht="12.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row>
    <row r="294" spans="1:29" ht="12.3">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row>
    <row r="295" spans="1:29" ht="12.3">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row>
    <row r="296" spans="1:29" ht="12.3">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row>
    <row r="297" spans="1:29" ht="12.3">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row>
    <row r="298" spans="1:29" ht="12.3">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row>
    <row r="299" spans="1:29" ht="12.3">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row>
    <row r="300" spans="1:29" ht="12.3">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row>
    <row r="301" spans="1:29" ht="12.3">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row>
    <row r="302" spans="1:29" ht="12.3">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row>
    <row r="303" spans="1:29" ht="12.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row>
    <row r="304" spans="1:29" ht="12.3">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row>
    <row r="305" spans="1:29" ht="12.3">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row>
    <row r="306" spans="1:29" ht="12.3">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row>
    <row r="307" spans="1:29" ht="12.3">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row>
    <row r="308" spans="1:29" ht="12.3">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row>
    <row r="309" spans="1:29" ht="12.3">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row>
    <row r="310" spans="1:29" ht="12.3">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row>
    <row r="311" spans="1:29" ht="12.3">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row>
    <row r="312" spans="1:29" ht="12.3">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row>
    <row r="313" spans="1:29" ht="12.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row>
    <row r="314" spans="1:29" ht="12.3">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row>
    <row r="315" spans="1:29" ht="12.3">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row>
    <row r="316" spans="1:29" ht="12.3">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row>
    <row r="317" spans="1:29" ht="12.3">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row>
    <row r="318" spans="1:29" ht="12.3">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row>
    <row r="319" spans="1:29" ht="12.3">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row>
    <row r="320" spans="1:29" ht="12.3">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row>
    <row r="321" spans="1:29" ht="12.3">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row>
    <row r="322" spans="1:29" ht="12.3">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row>
    <row r="323" spans="1:29" ht="1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row>
    <row r="324" spans="1:29" ht="12.3">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row>
    <row r="325" spans="1:29" ht="12.3">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row>
    <row r="326" spans="1:29" ht="12.3">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row>
    <row r="327" spans="1:29" ht="12.3">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row>
    <row r="328" spans="1:29" ht="12.3">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row>
    <row r="329" spans="1:29" ht="12.3">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row>
    <row r="330" spans="1:29" ht="12.3">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row>
    <row r="331" spans="1:29" ht="12.3">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row>
    <row r="332" spans="1:29" ht="12.3">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row>
    <row r="333" spans="1:29" ht="12.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row>
    <row r="334" spans="1:29" ht="12.3">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row>
    <row r="335" spans="1:29" ht="12.3">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row>
    <row r="336" spans="1:29" ht="12.3">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row>
    <row r="337" spans="1:29" ht="12.3">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row>
    <row r="338" spans="1:29" ht="12.3">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row>
    <row r="339" spans="1:29" ht="12.3">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row>
    <row r="340" spans="1:29" ht="12.3">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row>
    <row r="341" spans="1:29" ht="12.3">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row>
    <row r="342" spans="1:29" ht="12.3">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row>
    <row r="343" spans="1:29" ht="12.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row>
    <row r="344" spans="1:29" ht="12.3">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row>
    <row r="345" spans="1:29" ht="12.3">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row>
    <row r="346" spans="1:29" ht="12.3">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row>
    <row r="347" spans="1:29" ht="12.3">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row>
    <row r="348" spans="1:29" ht="12.3">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row>
    <row r="349" spans="1:29" ht="12.3">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row>
    <row r="350" spans="1:29" ht="12.3">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row>
    <row r="351" spans="1:29" ht="12.3">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row>
    <row r="352" spans="1:29" ht="12.3">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row>
    <row r="353" spans="1:29" ht="12.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row>
    <row r="354" spans="1:29" ht="12.3">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row>
    <row r="355" spans="1:29" ht="12.3">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row>
    <row r="356" spans="1:29" ht="12.3">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row>
    <row r="357" spans="1:29" ht="12.3">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row>
    <row r="358" spans="1:29" ht="12.3">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row>
    <row r="359" spans="1:29" ht="12.3">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row>
    <row r="360" spans="1:29" ht="12.3">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row>
    <row r="361" spans="1:29" ht="12.3">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row>
    <row r="362" spans="1:29" ht="12.3">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row>
    <row r="363" spans="1:29" ht="12.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row>
    <row r="364" spans="1:29" ht="12.3">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row>
    <row r="365" spans="1:29" ht="12.3">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row>
    <row r="366" spans="1:29" ht="12.3">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row>
    <row r="367" spans="1:29" ht="12.3">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row>
    <row r="368" spans="1:29" ht="12.3">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row>
    <row r="369" spans="1:29" ht="12.3">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row>
    <row r="370" spans="1:29" ht="12.3">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row>
    <row r="371" spans="1:29" ht="12.3">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row>
    <row r="372" spans="1:29" ht="12.3">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row>
    <row r="373" spans="1:29" ht="12.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row>
    <row r="374" spans="1:29" ht="12.3">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row>
    <row r="375" spans="1:29" ht="12.3">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row>
    <row r="376" spans="1:29" ht="12.3">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row>
    <row r="377" spans="1:29" ht="12.3">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row>
    <row r="378" spans="1:29" ht="12.3">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row>
    <row r="379" spans="1:29" ht="12.3">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row>
    <row r="380" spans="1:29" ht="12.3">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row>
    <row r="381" spans="1:29" ht="12.3">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row>
    <row r="382" spans="1:29" ht="12.3">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row>
    <row r="383" spans="1:29" ht="12.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row>
    <row r="384" spans="1:29" ht="12.3">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row>
    <row r="385" spans="1:29" ht="12.3">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row>
    <row r="386" spans="1:29" ht="12.3">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row>
    <row r="387" spans="1:29" ht="12.3">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row>
    <row r="388" spans="1:29" ht="12.3">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row>
    <row r="389" spans="1:29" ht="12.3">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row>
    <row r="390" spans="1:29" ht="12.3">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row>
    <row r="391" spans="1:29" ht="12.3">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row>
    <row r="392" spans="1:29" ht="12.3">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row>
    <row r="393" spans="1:29" ht="12.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row>
    <row r="394" spans="1:29" ht="12.3">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row>
    <row r="395" spans="1:29" ht="12.3">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row>
    <row r="396" spans="1:29" ht="12.3">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row>
    <row r="397" spans="1:29" ht="12.3">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row>
    <row r="398" spans="1:29" ht="12.3">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row>
    <row r="399" spans="1:29" ht="12.3">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row>
    <row r="400" spans="1:29" ht="12.3">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row>
    <row r="401" spans="1:29" ht="12.3">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row>
    <row r="402" spans="1:29" ht="12.3">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row>
    <row r="403" spans="1:29" ht="12.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row>
    <row r="404" spans="1:29" ht="12.3">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row>
    <row r="405" spans="1:29" ht="12.3">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row>
    <row r="406" spans="1:29" ht="12.3">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row>
    <row r="407" spans="1:29" ht="12.3">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row>
    <row r="408" spans="1:29" ht="12.3">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row>
    <row r="409" spans="1:29" ht="12.3">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row>
    <row r="410" spans="1:29" ht="12.3">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row>
    <row r="411" spans="1:29" ht="12.3">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row>
    <row r="412" spans="1:29" ht="12.3">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row>
    <row r="413" spans="1:29" ht="12.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row>
    <row r="414" spans="1:29" ht="12.3">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row>
    <row r="415" spans="1:29" ht="12.3">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row>
    <row r="416" spans="1:29" ht="12.3">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row>
    <row r="417" spans="1:29" ht="12.3">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row>
    <row r="418" spans="1:29" ht="12.3">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row>
    <row r="419" spans="1:29" ht="12.3">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row>
    <row r="420" spans="1:29" ht="12.3">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row>
    <row r="421" spans="1:29" ht="12.3">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row>
    <row r="422" spans="1:29" ht="12.3">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row>
    <row r="423" spans="1:29" ht="1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row>
    <row r="424" spans="1:29" ht="12.3">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row>
    <row r="425" spans="1:29" ht="12.3">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row>
    <row r="426" spans="1:29" ht="12.3">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row>
    <row r="427" spans="1:29" ht="12.3">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row>
    <row r="428" spans="1:29" ht="12.3">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row>
    <row r="429" spans="1:29" ht="12.3">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row>
    <row r="430" spans="1:29" ht="12.3">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row>
    <row r="431" spans="1:29" ht="12.3">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row>
    <row r="432" spans="1:29" ht="12.3">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row>
    <row r="433" spans="1:29" ht="12.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row>
    <row r="434" spans="1:29" ht="12.3">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row>
    <row r="435" spans="1:29" ht="12.3">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row>
    <row r="436" spans="1:29" ht="12.3">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row>
    <row r="437" spans="1:29" ht="12.3">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row>
    <row r="438" spans="1:29" ht="12.3">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row>
    <row r="439" spans="1:29" ht="12.3">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row>
    <row r="440" spans="1:29" ht="12.3">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row>
    <row r="441" spans="1:29" ht="12.3">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row>
    <row r="442" spans="1:29" ht="12.3">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row>
    <row r="443" spans="1:29" ht="12.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row>
    <row r="444" spans="1:29" ht="12.3">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row>
    <row r="445" spans="1:29" ht="12.3">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row>
    <row r="446" spans="1:29" ht="12.3">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row>
    <row r="447" spans="1:29" ht="12.3">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row>
    <row r="448" spans="1:29" ht="12.3">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row>
    <row r="449" spans="1:29" ht="12.3">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row>
    <row r="450" spans="1:29" ht="12.3">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row>
    <row r="451" spans="1:29" ht="12.3">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row>
    <row r="452" spans="1:29" ht="12.3">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row>
    <row r="453" spans="1:29" ht="12.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row>
    <row r="454" spans="1:29" ht="12.3">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row>
    <row r="455" spans="1:29" ht="12.3">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row>
    <row r="456" spans="1:29" ht="12.3">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row>
    <row r="457" spans="1:29" ht="12.3">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row>
    <row r="458" spans="1:29" ht="12.3">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row>
    <row r="459" spans="1:29" ht="12.3">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row>
    <row r="460" spans="1:29" ht="12.3">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row>
    <row r="461" spans="1:29" ht="12.3">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row>
    <row r="462" spans="1:29" ht="12.3">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row>
    <row r="463" spans="1:29" ht="12.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row>
    <row r="464" spans="1:29" ht="12.3">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row>
    <row r="465" spans="1:29" ht="12.3">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row>
    <row r="466" spans="1:29" ht="12.3">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row>
    <row r="467" spans="1:29" ht="12.3">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row>
    <row r="468" spans="1:29" ht="12.3">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row>
    <row r="469" spans="1:29" ht="12.3">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row>
    <row r="470" spans="1:29" ht="12.3">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row>
    <row r="471" spans="1:29" ht="12.3">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row>
    <row r="472" spans="1:29" ht="12.3">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row>
    <row r="473" spans="1:29" ht="12.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row>
    <row r="474" spans="1:29" ht="12.3">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row>
    <row r="475" spans="1:29" ht="12.3">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row>
    <row r="476" spans="1:29" ht="12.3">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row>
    <row r="477" spans="1:29" ht="12.3">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row>
    <row r="478" spans="1:29" ht="12.3">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row>
    <row r="479" spans="1:29" ht="12.3">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row>
    <row r="480" spans="1:29" ht="12.3">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row>
    <row r="481" spans="1:29" ht="12.3">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row>
    <row r="482" spans="1:29" ht="12.3">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row>
    <row r="483" spans="1:29" ht="12.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row>
    <row r="484" spans="1:29" ht="12.3">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row>
    <row r="485" spans="1:29" ht="12.3">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row>
    <row r="486" spans="1:29" ht="12.3">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row>
    <row r="487" spans="1:29" ht="12.3">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row>
    <row r="488" spans="1:29" ht="12.3">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row>
    <row r="489" spans="1:29" ht="12.3">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row>
    <row r="490" spans="1:29" ht="12.3">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row>
    <row r="491" spans="1:29" ht="12.3">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row>
    <row r="492" spans="1:29" ht="12.3">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row>
    <row r="493" spans="1:29" ht="12.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row>
    <row r="494" spans="1:29" ht="12.3">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row>
    <row r="495" spans="1:29" ht="12.3">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row>
    <row r="496" spans="1:29" ht="12.3">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row>
    <row r="497" spans="1:29" ht="12.3">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row>
    <row r="498" spans="1:29" ht="12.3">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row>
    <row r="499" spans="1:29" ht="12.3">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row>
    <row r="500" spans="1:29" ht="12.3">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row>
    <row r="501" spans="1:29" ht="12.3">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row>
    <row r="502" spans="1:29" ht="12.3">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row>
    <row r="503" spans="1:29" ht="12.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row>
    <row r="504" spans="1:29" ht="12.3">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row>
    <row r="505" spans="1:29" ht="12.3">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row>
    <row r="506" spans="1:29" ht="12.3">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row>
    <row r="507" spans="1:29" ht="12.3">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row>
    <row r="508" spans="1:29" ht="12.3">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row>
    <row r="509" spans="1:29" ht="12.3">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row>
    <row r="510" spans="1:29" ht="12.3">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row>
    <row r="511" spans="1:29" ht="12.3">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row>
    <row r="512" spans="1:29" ht="12.3">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row>
    <row r="513" spans="1:29" ht="12.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row>
    <row r="514" spans="1:29" ht="12.3">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row>
    <row r="515" spans="1:29" ht="12.3">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row>
    <row r="516" spans="1:29" ht="12.3">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row>
    <row r="517" spans="1:29" ht="12.3">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row>
    <row r="518" spans="1:29" ht="12.3">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row>
    <row r="519" spans="1:29" ht="12.3">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row>
    <row r="520" spans="1:29" ht="12.3">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row>
    <row r="521" spans="1:29" ht="12.3">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row>
    <row r="522" spans="1:29" ht="12.3">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row>
    <row r="523" spans="1:29" ht="1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row>
    <row r="524" spans="1:29" ht="12.3">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row>
    <row r="525" spans="1:29" ht="12.3">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row>
    <row r="526" spans="1:29" ht="12.3">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row>
    <row r="527" spans="1:29" ht="12.3">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row>
    <row r="528" spans="1:29" ht="12.3">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row>
    <row r="529" spans="1:29" ht="12.3">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row>
    <row r="530" spans="1:29" ht="12.3">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row>
    <row r="531" spans="1:29" ht="12.3">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row>
    <row r="532" spans="1:29" ht="12.3">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row>
    <row r="533" spans="1:29" ht="12.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row>
    <row r="534" spans="1:29" ht="12.3">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row>
    <row r="535" spans="1:29" ht="12.3">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row>
    <row r="536" spans="1:29" ht="12.3">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row>
    <row r="537" spans="1:29" ht="12.3">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row>
    <row r="538" spans="1:29" ht="12.3">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row>
    <row r="539" spans="1:29" ht="12.3">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row>
    <row r="540" spans="1:29" ht="12.3">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row>
    <row r="541" spans="1:29" ht="12.3">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row>
    <row r="542" spans="1:29" ht="12.3">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row>
    <row r="543" spans="1:29" ht="12.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row>
    <row r="544" spans="1:29" ht="12.3">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row>
    <row r="545" spans="1:29" ht="12.3">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row>
    <row r="546" spans="1:29" ht="12.3">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row>
    <row r="547" spans="1:29" ht="12.3">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row>
    <row r="548" spans="1:29" ht="12.3">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row>
    <row r="549" spans="1:29" ht="12.3">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row>
    <row r="550" spans="1:29" ht="12.3">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row>
    <row r="551" spans="1:29" ht="12.3">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row>
    <row r="552" spans="1:29" ht="12.3">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row>
    <row r="553" spans="1:29" ht="12.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row>
    <row r="554" spans="1:29" ht="12.3">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row>
    <row r="555" spans="1:29" ht="12.3">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row>
    <row r="556" spans="1:29" ht="12.3">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row>
    <row r="557" spans="1:29" ht="12.3">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row>
    <row r="558" spans="1:29" ht="12.3">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row>
    <row r="559" spans="1:29" ht="12.3">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row>
    <row r="560" spans="1:29" ht="12.3">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row>
    <row r="561" spans="1:29" ht="12.3">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row>
    <row r="562" spans="1:29" ht="12.3">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row>
    <row r="563" spans="1:29" ht="12.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row>
    <row r="564" spans="1:29" ht="12.3">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row>
    <row r="565" spans="1:29" ht="12.3">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row>
    <row r="566" spans="1:29" ht="12.3">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row>
    <row r="567" spans="1:29" ht="12.3">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row>
    <row r="568" spans="1:29" ht="12.3">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row>
    <row r="569" spans="1:29" ht="12.3">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row>
    <row r="570" spans="1:29" ht="12.3">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row>
    <row r="571" spans="1:29" ht="12.3">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row>
    <row r="572" spans="1:29" ht="12.3">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row>
    <row r="573" spans="1:29" ht="12.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row>
    <row r="574" spans="1:29" ht="12.3">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row>
    <row r="575" spans="1:29" ht="12.3">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row>
    <row r="576" spans="1:29" ht="12.3">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row>
    <row r="577" spans="1:29" ht="12.3">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row>
    <row r="578" spans="1:29" ht="12.3">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row>
    <row r="579" spans="1:29" ht="12.3">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row>
    <row r="580" spans="1:29" ht="12.3">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row>
    <row r="581" spans="1:29" ht="12.3">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row>
    <row r="582" spans="1:29" ht="12.3">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row>
    <row r="583" spans="1:29" ht="12.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row>
    <row r="584" spans="1:29" ht="12.3">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row>
    <row r="585" spans="1:29" ht="12.3">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row>
    <row r="586" spans="1:29" ht="12.3">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row>
    <row r="587" spans="1:29" ht="12.3">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row>
    <row r="588" spans="1:29" ht="12.3">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row>
    <row r="589" spans="1:29" ht="12.3">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row>
    <row r="590" spans="1:29" ht="12.3">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row>
    <row r="591" spans="1:29" ht="12.3">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row>
    <row r="592" spans="1:29" ht="12.3">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row>
    <row r="593" spans="1:29" ht="12.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row>
    <row r="594" spans="1:29" ht="12.3">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row>
    <row r="595" spans="1:29" ht="12.3">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row>
    <row r="596" spans="1:29" ht="12.3">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row>
    <row r="597" spans="1:29" ht="12.3">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row>
    <row r="598" spans="1:29" ht="12.3">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row>
    <row r="599" spans="1:29" ht="12.3">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row>
    <row r="600" spans="1:29" ht="12.3">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row>
    <row r="601" spans="1:29" ht="12.3">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row>
    <row r="602" spans="1:29" ht="12.3">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row>
    <row r="603" spans="1:29" ht="12.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row>
    <row r="604" spans="1:29" ht="12.3">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row>
    <row r="605" spans="1:29" ht="12.3">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row>
    <row r="606" spans="1:29" ht="12.3">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row>
    <row r="607" spans="1:29" ht="12.3">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row>
    <row r="608" spans="1:29" ht="12.3">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row>
    <row r="609" spans="1:29" ht="12.3">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row>
    <row r="610" spans="1:29" ht="12.3">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row>
    <row r="611" spans="1:29" ht="12.3">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row>
    <row r="612" spans="1:29" ht="12.3">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row>
    <row r="613" spans="1:29" ht="12.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row>
    <row r="614" spans="1:29" ht="12.3">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row>
    <row r="615" spans="1:29" ht="12.3">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row>
    <row r="616" spans="1:29" ht="12.3">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row>
    <row r="617" spans="1:29" ht="12.3">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row>
    <row r="618" spans="1:29" ht="12.3">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row>
    <row r="619" spans="1:29" ht="12.3">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row>
    <row r="620" spans="1:29" ht="12.3">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row>
    <row r="621" spans="1:29" ht="12.3">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row>
    <row r="622" spans="1:29" ht="12.3">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row>
    <row r="623" spans="1:29" ht="1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row>
    <row r="624" spans="1:29" ht="12.3">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row>
    <row r="625" spans="1:29" ht="12.3">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row>
    <row r="626" spans="1:29" ht="12.3">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row>
    <row r="627" spans="1:29" ht="12.3">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row>
    <row r="628" spans="1:29" ht="12.3">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row>
    <row r="629" spans="1:29" ht="12.3">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row>
    <row r="630" spans="1:29" ht="12.3">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row>
    <row r="631" spans="1:29" ht="12.3">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row>
    <row r="632" spans="1:29" ht="12.3">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row>
    <row r="633" spans="1:29" ht="12.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row>
    <row r="634" spans="1:29" ht="12.3">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row>
    <row r="635" spans="1:29" ht="12.3">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row>
    <row r="636" spans="1:29" ht="12.3">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row>
    <row r="637" spans="1:29" ht="12.3">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row>
    <row r="638" spans="1:29" ht="12.3">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row>
    <row r="639" spans="1:29" ht="12.3">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row>
    <row r="640" spans="1:29" ht="12.3">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row>
    <row r="641" spans="1:29" ht="12.3">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row>
    <row r="642" spans="1:29" ht="12.3">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row>
    <row r="643" spans="1:29" ht="12.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row>
    <row r="644" spans="1:29" ht="12.3">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row>
    <row r="645" spans="1:29" ht="12.3">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row>
    <row r="646" spans="1:29" ht="12.3">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row>
    <row r="647" spans="1:29" ht="12.3">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row>
    <row r="648" spans="1:29" ht="12.3">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row>
    <row r="649" spans="1:29" ht="12.3">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row>
    <row r="650" spans="1:29" ht="12.3">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row>
    <row r="651" spans="1:29" ht="12.3">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row>
    <row r="652" spans="1:29" ht="12.3">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row>
    <row r="653" spans="1:29" ht="12.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row>
    <row r="654" spans="1:29" ht="12.3">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row>
    <row r="655" spans="1:29" ht="12.3">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row>
    <row r="656" spans="1:29" ht="12.3">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row>
    <row r="657" spans="1:29" ht="12.3">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row>
    <row r="658" spans="1:29" ht="12.3">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row>
    <row r="659" spans="1:29" ht="12.3">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row>
    <row r="660" spans="1:29" ht="12.3">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row>
    <row r="661" spans="1:29" ht="12.3">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row>
    <row r="662" spans="1:29" ht="12.3">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row>
    <row r="663" spans="1:29" ht="12.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row>
    <row r="664" spans="1:29" ht="12.3">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row>
    <row r="665" spans="1:29" ht="12.3">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row>
    <row r="666" spans="1:29" ht="12.3">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row>
    <row r="667" spans="1:29" ht="12.3">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row>
    <row r="668" spans="1:29" ht="12.3">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row>
    <row r="669" spans="1:29" ht="12.3">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row>
    <row r="670" spans="1:29" ht="12.3">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row>
    <row r="671" spans="1:29" ht="12.3">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row>
    <row r="672" spans="1:29" ht="12.3">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row>
    <row r="673" spans="1:29" ht="12.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row>
    <row r="674" spans="1:29" ht="12.3">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row>
    <row r="675" spans="1:29" ht="12.3">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row>
    <row r="676" spans="1:29" ht="12.3">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row>
    <row r="677" spans="1:29" ht="12.3">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row>
    <row r="678" spans="1:29" ht="12.3">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row>
    <row r="679" spans="1:29" ht="12.3">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row>
    <row r="680" spans="1:29" ht="12.3">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row>
    <row r="681" spans="1:29" ht="12.3">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row>
    <row r="682" spans="1:29" ht="12.3">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row>
    <row r="683" spans="1:29" ht="12.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row>
    <row r="684" spans="1:29" ht="12.3">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row>
    <row r="685" spans="1:29" ht="12.3">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row>
    <row r="686" spans="1:29" ht="12.3">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row>
    <row r="687" spans="1:29" ht="12.3">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row>
    <row r="688" spans="1:29" ht="12.3">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row>
    <row r="689" spans="1:29" ht="12.3">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row>
    <row r="690" spans="1:29" ht="12.3">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row>
    <row r="691" spans="1:29" ht="12.3">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row>
    <row r="692" spans="1:29" ht="12.3">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row>
    <row r="693" spans="1:29" ht="12.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row>
    <row r="694" spans="1:29" ht="12.3">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row>
    <row r="695" spans="1:29" ht="12.3">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row>
    <row r="696" spans="1:29" ht="12.3">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row>
    <row r="697" spans="1:29" ht="12.3">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row>
    <row r="698" spans="1:29" ht="12.3">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row>
    <row r="699" spans="1:29" ht="12.3">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row>
    <row r="700" spans="1:29" ht="12.3">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row>
    <row r="701" spans="1:29" ht="12.3">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row>
    <row r="702" spans="1:29" ht="12.3">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row>
    <row r="703" spans="1:29" ht="12.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row>
    <row r="704" spans="1:29" ht="12.3">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row>
    <row r="705" spans="1:29" ht="12.3">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row>
    <row r="706" spans="1:29" ht="12.3">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row>
    <row r="707" spans="1:29" ht="12.3">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row>
    <row r="708" spans="1:29" ht="12.3">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row>
    <row r="709" spans="1:29" ht="12.3">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row>
    <row r="710" spans="1:29" ht="12.3">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row>
    <row r="711" spans="1:29" ht="12.3">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row>
    <row r="712" spans="1:29" ht="12.3">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row>
    <row r="713" spans="1:29" ht="12.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row>
    <row r="714" spans="1:29" ht="12.3">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row>
    <row r="715" spans="1:29" ht="12.3">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row>
    <row r="716" spans="1:29" ht="12.3">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row>
    <row r="717" spans="1:29" ht="12.3">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row>
    <row r="718" spans="1:29" ht="12.3">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row>
    <row r="719" spans="1:29" ht="12.3">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row>
    <row r="720" spans="1:29" ht="12.3">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row>
    <row r="721" spans="1:29" ht="12.3">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row>
    <row r="722" spans="1:29" ht="12.3">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row>
    <row r="723" spans="1:29" ht="1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row>
    <row r="724" spans="1:29" ht="12.3">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row>
    <row r="725" spans="1:29" ht="12.3">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row>
    <row r="726" spans="1:29" ht="12.3">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row>
    <row r="727" spans="1:29" ht="12.3">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row>
    <row r="728" spans="1:29" ht="12.3">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row>
    <row r="729" spans="1:29" ht="12.3">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row>
    <row r="730" spans="1:29" ht="12.3">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row>
    <row r="731" spans="1:29" ht="12.3">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row>
    <row r="732" spans="1:29" ht="12.3">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row>
    <row r="733" spans="1:29" ht="12.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row>
    <row r="734" spans="1:29" ht="12.3">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row>
    <row r="735" spans="1:29" ht="12.3">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row>
    <row r="736" spans="1:29" ht="12.3">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row>
    <row r="737" spans="1:29" ht="12.3">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row>
    <row r="738" spans="1:29" ht="12.3">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row>
    <row r="739" spans="1:29" ht="12.3">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row>
    <row r="740" spans="1:29" ht="12.3">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row>
    <row r="741" spans="1:29" ht="12.3">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row>
    <row r="742" spans="1:29" ht="12.3">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row>
    <row r="743" spans="1:29" ht="12.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row>
    <row r="744" spans="1:29" ht="12.3">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row>
    <row r="745" spans="1:29" ht="12.3">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row>
    <row r="746" spans="1:29" ht="12.3">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row>
    <row r="747" spans="1:29" ht="12.3">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row>
    <row r="748" spans="1:29" ht="12.3">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row>
    <row r="749" spans="1:29" ht="12.3">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row>
    <row r="750" spans="1:29" ht="12.3">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row>
    <row r="751" spans="1:29" ht="12.3">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row>
    <row r="752" spans="1:29" ht="12.3">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row>
    <row r="753" spans="1:29" ht="12.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row>
    <row r="754" spans="1:29" ht="12.3">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row>
    <row r="755" spans="1:29" ht="12.3">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row>
    <row r="756" spans="1:29" ht="12.3">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row>
    <row r="757" spans="1:29" ht="12.3">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row>
    <row r="758" spans="1:29" ht="12.3">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row>
    <row r="759" spans="1:29" ht="12.3">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row>
    <row r="760" spans="1:29" ht="12.3">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row>
    <row r="761" spans="1:29" ht="12.3">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row>
    <row r="762" spans="1:29" ht="12.3">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row>
    <row r="763" spans="1:29" ht="12.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row>
    <row r="764" spans="1:29" ht="12.3">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row>
    <row r="765" spans="1:29" ht="12.3">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row>
    <row r="766" spans="1:29" ht="12.3">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row>
    <row r="767" spans="1:29" ht="12.3">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row>
    <row r="768" spans="1:29" ht="12.3">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row>
    <row r="769" spans="1:29" ht="12.3">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row>
    <row r="770" spans="1:29" ht="12.3">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row>
    <row r="771" spans="1:29" ht="12.3">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row>
    <row r="772" spans="1:29" ht="12.3">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row>
    <row r="773" spans="1:29" ht="12.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row>
    <row r="774" spans="1:29" ht="12.3">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row>
    <row r="775" spans="1:29" ht="12.3">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row>
    <row r="776" spans="1:29" ht="12.3">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row>
    <row r="777" spans="1:29" ht="12.3">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row>
    <row r="778" spans="1:29" ht="12.3">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row>
    <row r="779" spans="1:29" ht="12.3">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row>
    <row r="780" spans="1:29" ht="12.3">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row>
    <row r="781" spans="1:29" ht="12.3">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row>
    <row r="782" spans="1:29" ht="12.3">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row>
    <row r="783" spans="1:29" ht="12.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row>
    <row r="784" spans="1:29" ht="12.3">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row>
    <row r="785" spans="1:29" ht="12.3">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row>
    <row r="786" spans="1:29" ht="12.3">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row>
    <row r="787" spans="1:29" ht="12.3">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row>
    <row r="788" spans="1:29" ht="12.3">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row>
    <row r="789" spans="1:29" ht="12.3">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row>
    <row r="790" spans="1:29" ht="12.3">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row>
    <row r="791" spans="1:29" ht="12.3">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row>
    <row r="792" spans="1:29" ht="12.3">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row>
    <row r="793" spans="1:29" ht="12.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row>
    <row r="794" spans="1:29" ht="12.3">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row>
    <row r="795" spans="1:29" ht="12.3">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row>
    <row r="796" spans="1:29" ht="12.3">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row>
    <row r="797" spans="1:29" ht="12.3">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row>
    <row r="798" spans="1:29" ht="12.3">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row>
    <row r="799" spans="1:29" ht="12.3">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row>
    <row r="800" spans="1:29" ht="12.3">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row>
    <row r="801" spans="1:29" ht="12.3">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row>
    <row r="802" spans="1:29" ht="12.3">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row>
    <row r="803" spans="1:29" ht="12.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row>
    <row r="804" spans="1:29" ht="12.3">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row>
    <row r="805" spans="1:29" ht="12.3">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row>
    <row r="806" spans="1:29" ht="12.3">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row>
    <row r="807" spans="1:29" ht="12.3">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row>
    <row r="808" spans="1:29" ht="12.3">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row>
    <row r="809" spans="1:29" ht="12.3">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row>
    <row r="810" spans="1:29" ht="12.3">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row>
    <row r="811" spans="1:29" ht="12.3">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row>
    <row r="812" spans="1:29" ht="12.3">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row>
    <row r="813" spans="1:29" ht="12.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row>
    <row r="814" spans="1:29" ht="12.3">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row>
    <row r="815" spans="1:29" ht="12.3">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row>
    <row r="816" spans="1:29" ht="12.3">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row>
    <row r="817" spans="1:29" ht="12.3">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row>
    <row r="818" spans="1:29" ht="12.3">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row>
    <row r="819" spans="1:29" ht="12.3">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row>
    <row r="820" spans="1:29" ht="12.3">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row>
    <row r="821" spans="1:29" ht="12.3">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row>
    <row r="822" spans="1:29" ht="12.3">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row>
    <row r="823" spans="1:29" ht="1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row>
    <row r="824" spans="1:29" ht="12.3">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row>
    <row r="825" spans="1:29" ht="12.3">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row>
    <row r="826" spans="1:29" ht="12.3">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row>
    <row r="827" spans="1:29" ht="12.3">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row>
    <row r="828" spans="1:29" ht="12.3">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row>
    <row r="829" spans="1:29" ht="12.3">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row>
    <row r="830" spans="1:29" ht="12.3">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row>
    <row r="831" spans="1:29" ht="12.3">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row>
    <row r="832" spans="1:29" ht="12.3">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row>
    <row r="833" spans="1:29" ht="12.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row>
    <row r="834" spans="1:29" ht="12.3">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row>
    <row r="835" spans="1:29" ht="12.3">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row>
    <row r="836" spans="1:29" ht="12.3">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row>
    <row r="837" spans="1:29" ht="12.3">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row>
    <row r="838" spans="1:29" ht="12.3">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row>
    <row r="839" spans="1:29" ht="12.3">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row>
    <row r="840" spans="1:29" ht="12.3">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row>
    <row r="841" spans="1:29" ht="12.3">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row>
    <row r="842" spans="1:29" ht="12.3">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row>
    <row r="843" spans="1:29" ht="12.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row>
    <row r="844" spans="1:29" ht="12.3">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row>
    <row r="845" spans="1:29" ht="12.3">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row>
    <row r="846" spans="1:29" ht="12.3">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row>
    <row r="847" spans="1:29" ht="12.3">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row>
    <row r="848" spans="1:29" ht="12.3">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row>
    <row r="849" spans="1:29" ht="12.3">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row>
    <row r="850" spans="1:29" ht="12.3">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row>
    <row r="851" spans="1:29" ht="12.3">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row>
    <row r="852" spans="1:29" ht="12.3">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row>
    <row r="853" spans="1:29" ht="12.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row>
    <row r="854" spans="1:29" ht="12.3">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row>
    <row r="855" spans="1:29" ht="12.3">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row>
    <row r="856" spans="1:29" ht="12.3">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row>
    <row r="857" spans="1:29" ht="12.3">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row>
    <row r="858" spans="1:29" ht="12.3">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row>
    <row r="859" spans="1:29" ht="12.3">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row>
    <row r="860" spans="1:29" ht="12.3">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row>
    <row r="861" spans="1:29" ht="12.3">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row>
    <row r="862" spans="1:29" ht="12.3">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row>
    <row r="863" spans="1:29" ht="12.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row>
    <row r="864" spans="1:29" ht="12.3">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row>
    <row r="865" spans="1:29" ht="12.3">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row>
    <row r="866" spans="1:29" ht="12.3">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row>
    <row r="867" spans="1:29" ht="12.3">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row>
    <row r="868" spans="1:29" ht="12.3">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row>
    <row r="869" spans="1:29" ht="12.3">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row>
    <row r="870" spans="1:29" ht="12.3">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row>
    <row r="871" spans="1:29" ht="12.3">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row>
    <row r="872" spans="1:29" ht="12.3">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row>
    <row r="873" spans="1:29" ht="12.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row>
    <row r="874" spans="1:29" ht="12.3">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row>
    <row r="875" spans="1:29" ht="12.3">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row>
    <row r="876" spans="1:29" ht="12.3">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row>
    <row r="877" spans="1:29" ht="12.3">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row>
    <row r="878" spans="1:29" ht="12.3">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row>
    <row r="879" spans="1:29" ht="12.3">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row>
    <row r="880" spans="1:29" ht="12.3">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row>
    <row r="881" spans="1:29" ht="12.3">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row>
    <row r="882" spans="1:29" ht="12.3">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row>
    <row r="883" spans="1:29" ht="12.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row>
    <row r="884" spans="1:29" ht="12.3">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row>
    <row r="885" spans="1:29" ht="12.3">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row>
    <row r="886" spans="1:29" ht="12.3">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row>
    <row r="887" spans="1:29" ht="12.3">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row>
    <row r="888" spans="1:29" ht="12.3">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row>
    <row r="889" spans="1:29" ht="12.3">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row>
    <row r="890" spans="1:29" ht="12.3">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row>
    <row r="891" spans="1:29" ht="12.3">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row>
    <row r="892" spans="1:29" ht="12.3">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row>
    <row r="893" spans="1:29" ht="12.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row>
    <row r="894" spans="1:29" ht="12.3">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row>
    <row r="895" spans="1:29" ht="12.3">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row>
    <row r="896" spans="1:29" ht="12.3">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row>
    <row r="897" spans="1:29" ht="12.3">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row>
    <row r="898" spans="1:29" ht="12.3">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row>
    <row r="899" spans="1:29" ht="12.3">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row>
    <row r="900" spans="1:29" ht="12.3">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row>
    <row r="901" spans="1:29" ht="12.3">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row>
    <row r="902" spans="1:29" ht="12.3">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row>
    <row r="903" spans="1:29" ht="12.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row>
    <row r="904" spans="1:29" ht="12.3">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row>
    <row r="905" spans="1:29" ht="12.3">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row>
    <row r="906" spans="1:29" ht="12.3">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row>
    <row r="907" spans="1:29" ht="12.3">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row>
    <row r="908" spans="1:29" ht="12.3">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row>
    <row r="909" spans="1:29" ht="12.3">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row>
    <row r="910" spans="1:29" ht="12.3">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row>
    <row r="911" spans="1:29" ht="12.3">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row>
    <row r="912" spans="1:29" ht="12.3">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row>
    <row r="913" spans="1:29" ht="12.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row>
    <row r="914" spans="1:29" ht="12.3">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row>
    <row r="915" spans="1:29" ht="12.3">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row>
    <row r="916" spans="1:29" ht="12.3">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row>
    <row r="917" spans="1:29" ht="12.3">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row>
    <row r="918" spans="1:29" ht="12.3">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row>
    <row r="919" spans="1:29" ht="12.3">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row>
    <row r="920" spans="1:29" ht="12.3">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row>
    <row r="921" spans="1:29" ht="12.3">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row>
    <row r="922" spans="1:29" ht="12.3">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row>
    <row r="923" spans="1:29" ht="1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row>
    <row r="924" spans="1:29" ht="12.3">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row>
    <row r="925" spans="1:29" ht="12.3">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row>
    <row r="926" spans="1:29" ht="12.3">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row>
    <row r="927" spans="1:29" ht="12.3">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row>
    <row r="928" spans="1:29" ht="12.3">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row>
    <row r="929" spans="1:29" ht="12.3">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row>
    <row r="930" spans="1:29" ht="12.3">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row>
    <row r="931" spans="1:29" ht="12.3">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row>
    <row r="932" spans="1:29" ht="12.3">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row>
    <row r="933" spans="1:29" ht="12.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row>
    <row r="934" spans="1:29" ht="12.3">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row>
    <row r="935" spans="1:29" ht="12.3">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row>
    <row r="936" spans="1:29" ht="12.3">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row>
    <row r="937" spans="1:29" ht="12.3">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row>
    <row r="938" spans="1:29" ht="12.3">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row>
    <row r="939" spans="1:29" ht="12.3">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row>
    <row r="940" spans="1:29" ht="12.3">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row>
    <row r="941" spans="1:29" ht="12.3">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row>
    <row r="942" spans="1:29" ht="12.3">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row>
    <row r="943" spans="1:29" ht="12.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row>
    <row r="944" spans="1:29" ht="12.3">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row>
    <row r="945" spans="1:29" ht="12.3">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row>
    <row r="946" spans="1:29" ht="12.3">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row>
    <row r="947" spans="1:29" ht="12.3">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row>
    <row r="948" spans="1:29" ht="12.3">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row>
    <row r="949" spans="1:29" ht="12.3">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row>
    <row r="950" spans="1:29" ht="12.3">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row>
    <row r="951" spans="1:29" ht="12.3">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row>
    <row r="952" spans="1:29" ht="12.3">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row>
    <row r="953" spans="1:29" ht="12.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row>
    <row r="954" spans="1:29" ht="12.3">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row>
    <row r="955" spans="1:29" ht="12.3">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row>
    <row r="956" spans="1:29" ht="12.3">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row>
    <row r="957" spans="1:29" ht="12.3">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row>
    <row r="958" spans="1:29" ht="12.3">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row>
    <row r="959" spans="1:29" ht="12.3">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row>
    <row r="960" spans="1:29" ht="12.3">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row>
    <row r="961" spans="1:29" ht="12.3">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row>
    <row r="962" spans="1:29" ht="12.3">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row>
    <row r="963" spans="1:29" ht="12.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row>
    <row r="964" spans="1:29" ht="12.3">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row>
    <row r="965" spans="1:29" ht="12.3">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row>
    <row r="966" spans="1:29" ht="12.3">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row>
    <row r="967" spans="1:29" ht="12.3">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row>
    <row r="968" spans="1:29" ht="12.3">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row>
    <row r="969" spans="1:29" ht="12.3">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row>
    <row r="970" spans="1:29" ht="12.3">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row>
    <row r="971" spans="1:29" ht="12.3">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row>
    <row r="972" spans="1:29" ht="12.3">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row>
    <row r="973" spans="1:29" ht="12.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row>
    <row r="974" spans="1:29" ht="12.3">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row>
    <row r="975" spans="1:29" ht="12.3">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row>
    <row r="976" spans="1:29" ht="12.3">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row>
    <row r="977" spans="1:29" ht="12.3">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row>
    <row r="978" spans="1:29" ht="12.3">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row>
    <row r="979" spans="1:29" ht="12.3">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row>
    <row r="980" spans="1:29" ht="12.3">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row>
    <row r="981" spans="1:29" ht="12.3">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row>
    <row r="982" spans="1:29" ht="12.3">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row>
    <row r="983" spans="1:29" ht="12.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row>
    <row r="984" spans="1:29" ht="12.3">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row>
    <row r="985" spans="1:29" ht="12.3">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row>
    <row r="986" spans="1:29" ht="12.3">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row>
    <row r="987" spans="1:29" ht="12.3">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row>
    <row r="988" spans="1:29" ht="12.3">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row>
    <row r="989" spans="1:29" ht="12.3">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row>
    <row r="990" spans="1:29" ht="12.3">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row>
    <row r="991" spans="1:29" ht="12.3">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row>
    <row r="992" spans="1:29" ht="12.3">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row>
    <row r="993" spans="1:29" ht="12.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row>
    <row r="994" spans="1:29" ht="12.3">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row>
    <row r="995" spans="1:29" ht="12.3">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row>
    <row r="996" spans="1:29" ht="12.3">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row>
    <row r="997" spans="1:29" ht="12.3">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row>
    <row r="998" spans="1:29" ht="12.3">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row>
    <row r="999" spans="1:29" ht="12.3">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row>
    <row r="1000" spans="1:29" ht="12.3">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row>
    <row r="1001" spans="1:29" ht="12.3">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row>
    <row r="1002" spans="1:29" ht="12.3">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c r="AB1002" s="8"/>
      <c r="AC1002" s="8"/>
    </row>
    <row r="1003" spans="1:29" ht="12.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c r="AB1003" s="8"/>
      <c r="AC1003" s="8"/>
    </row>
    <row r="1004" spans="1:29" ht="12.3">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c r="AA1004" s="8"/>
      <c r="AB1004" s="8"/>
      <c r="AC1004" s="8"/>
    </row>
  </sheetData>
  <mergeCells count="2">
    <mergeCell ref="D2:G2"/>
    <mergeCell ref="D29:G29"/>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AC1004"/>
  <sheetViews>
    <sheetView workbookViewId="0">
      <selection activeCell="G13" sqref="G13"/>
    </sheetView>
  </sheetViews>
  <sheetFormatPr defaultColWidth="12.609375" defaultRowHeight="15.75" customHeight="1"/>
  <cols>
    <col min="1" max="1" width="12.109375" customWidth="1"/>
    <col min="2" max="2" width="3.71875" customWidth="1"/>
    <col min="3" max="3" width="12.88671875" customWidth="1"/>
    <col min="6" max="6" width="7.88671875" customWidth="1"/>
    <col min="7" max="7" width="10.38671875" customWidth="1"/>
    <col min="8" max="8" width="74.5" customWidth="1"/>
    <col min="9" max="9" width="3.609375" customWidth="1"/>
    <col min="11" max="11" width="13.609375" customWidth="1"/>
  </cols>
  <sheetData>
    <row r="1" spans="1:29" ht="12.3">
      <c r="A1" s="8"/>
      <c r="B1" s="9"/>
      <c r="C1" s="9"/>
      <c r="D1" s="9"/>
      <c r="E1" s="9"/>
      <c r="F1" s="9"/>
      <c r="G1" s="9"/>
      <c r="H1" s="9"/>
      <c r="I1" s="8"/>
      <c r="J1" s="8"/>
      <c r="K1" s="8"/>
      <c r="L1" s="8"/>
      <c r="M1" s="8"/>
      <c r="N1" s="8"/>
      <c r="O1" s="8"/>
      <c r="P1" s="8"/>
      <c r="Q1" s="8"/>
      <c r="R1" s="8"/>
      <c r="S1" s="8"/>
      <c r="T1" s="8"/>
      <c r="U1" s="8"/>
      <c r="V1" s="8"/>
      <c r="W1" s="8"/>
      <c r="X1" s="8"/>
      <c r="Y1" s="8"/>
      <c r="Z1" s="8"/>
      <c r="AA1" s="8"/>
      <c r="AB1" s="8"/>
      <c r="AC1" s="8"/>
    </row>
    <row r="2" spans="1:29" ht="29.25" customHeight="1">
      <c r="A2" s="8"/>
      <c r="B2" s="56"/>
      <c r="C2" s="12" t="s">
        <v>668</v>
      </c>
      <c r="D2" s="138" t="s">
        <v>142</v>
      </c>
      <c r="E2" s="130"/>
      <c r="F2" s="130"/>
      <c r="G2" s="131"/>
      <c r="H2" s="16"/>
      <c r="I2" s="8"/>
      <c r="J2" s="8"/>
      <c r="K2" s="8"/>
      <c r="L2" s="8"/>
      <c r="M2" s="8"/>
      <c r="N2" s="8"/>
      <c r="O2" s="8"/>
      <c r="P2" s="8"/>
      <c r="Q2" s="8"/>
      <c r="R2" s="8"/>
      <c r="S2" s="8"/>
      <c r="T2" s="8"/>
      <c r="U2" s="8"/>
      <c r="V2" s="8"/>
      <c r="W2" s="8"/>
      <c r="X2" s="8"/>
      <c r="Y2" s="8"/>
      <c r="Z2" s="8"/>
      <c r="AA2" s="8"/>
      <c r="AB2" s="8"/>
      <c r="AC2" s="8"/>
    </row>
    <row r="3" spans="1:29" ht="36.9">
      <c r="A3" s="55"/>
      <c r="B3" s="49" t="s">
        <v>58</v>
      </c>
      <c r="C3" s="12" t="s">
        <v>59</v>
      </c>
      <c r="D3" s="12" t="s">
        <v>143</v>
      </c>
      <c r="E3" s="13" t="s">
        <v>144</v>
      </c>
      <c r="F3" s="13" t="s">
        <v>145</v>
      </c>
      <c r="G3" s="13" t="s">
        <v>146</v>
      </c>
      <c r="H3" s="12" t="s">
        <v>153</v>
      </c>
      <c r="I3" s="8"/>
      <c r="J3" s="8"/>
      <c r="K3" s="8"/>
      <c r="L3" s="8"/>
      <c r="M3" s="8"/>
      <c r="N3" s="8"/>
      <c r="O3" s="8"/>
      <c r="P3" s="8"/>
      <c r="Q3" s="8"/>
      <c r="R3" s="8"/>
      <c r="S3" s="8"/>
      <c r="T3" s="8"/>
      <c r="U3" s="8"/>
      <c r="V3" s="8"/>
      <c r="W3" s="8"/>
      <c r="X3" s="8"/>
      <c r="Y3" s="8"/>
      <c r="Z3" s="8"/>
      <c r="AA3" s="8"/>
      <c r="AB3" s="8"/>
      <c r="AC3" s="8"/>
    </row>
    <row r="4" spans="1:29" ht="12.3">
      <c r="A4" s="58"/>
      <c r="B4" s="50">
        <v>1</v>
      </c>
      <c r="C4" s="16" t="s">
        <v>75</v>
      </c>
      <c r="D4" s="17">
        <v>1.4247000000000001E-6</v>
      </c>
      <c r="E4" s="16">
        <v>9.2864125122189639E-2</v>
      </c>
      <c r="F4" s="18">
        <v>3.5</v>
      </c>
      <c r="G4" s="17">
        <v>95</v>
      </c>
      <c r="H4" s="16" t="s">
        <v>161</v>
      </c>
      <c r="I4" s="8"/>
      <c r="J4" s="64" t="s">
        <v>162</v>
      </c>
      <c r="K4" s="8"/>
      <c r="L4" s="8"/>
      <c r="M4" s="8"/>
      <c r="N4" s="8"/>
      <c r="O4" s="8"/>
      <c r="P4" s="8"/>
      <c r="Q4" s="8"/>
      <c r="R4" s="8"/>
      <c r="S4" s="8"/>
      <c r="T4" s="8"/>
      <c r="U4" s="8"/>
      <c r="V4" s="8"/>
      <c r="W4" s="8"/>
      <c r="X4" s="8"/>
      <c r="Y4" s="8"/>
      <c r="Z4" s="8"/>
      <c r="AA4" s="8"/>
      <c r="AB4" s="8"/>
      <c r="AC4" s="8"/>
    </row>
    <row r="5" spans="1:29" ht="14.4">
      <c r="A5" s="58"/>
      <c r="B5" s="50">
        <v>2</v>
      </c>
      <c r="C5" s="16" t="s">
        <v>76</v>
      </c>
      <c r="D5" s="17">
        <v>7.0312499999999997E-4</v>
      </c>
      <c r="E5" s="19">
        <v>9.9051121015624993E-2</v>
      </c>
      <c r="F5" s="18">
        <f t="shared" ref="F5:F24" si="0">E5*100</f>
        <v>9.9051121015624997</v>
      </c>
      <c r="G5" s="33">
        <v>101.32929679898437</v>
      </c>
      <c r="H5" s="16" t="s">
        <v>164</v>
      </c>
      <c r="I5" s="8"/>
      <c r="J5" s="56" t="s">
        <v>165</v>
      </c>
      <c r="K5" s="8"/>
      <c r="L5" s="8"/>
      <c r="M5" s="8"/>
      <c r="N5" s="8"/>
      <c r="O5" s="8"/>
      <c r="P5" s="8"/>
      <c r="Q5" s="8"/>
      <c r="R5" s="8"/>
      <c r="S5" s="8"/>
      <c r="T5" s="8"/>
      <c r="U5" s="8"/>
      <c r="V5" s="8"/>
      <c r="W5" s="8"/>
      <c r="X5" s="8"/>
      <c r="Y5" s="8"/>
      <c r="Z5" s="8"/>
      <c r="AA5" s="8"/>
      <c r="AB5" s="8"/>
      <c r="AC5" s="8"/>
    </row>
    <row r="6" spans="1:29" ht="14.4">
      <c r="A6" s="58"/>
      <c r="B6" s="50">
        <v>3</v>
      </c>
      <c r="C6" s="16" t="s">
        <v>77</v>
      </c>
      <c r="D6" s="17">
        <v>1.4062499999999999E-3</v>
      </c>
      <c r="E6" s="19">
        <v>0.104986270705235</v>
      </c>
      <c r="F6" s="18">
        <f t="shared" si="0"/>
        <v>10.498627070523501</v>
      </c>
      <c r="G6" s="33">
        <v>107.4009549314554</v>
      </c>
      <c r="H6" s="12" t="s">
        <v>669</v>
      </c>
      <c r="I6" s="8"/>
      <c r="J6" s="8"/>
      <c r="K6" s="8"/>
      <c r="L6" s="8"/>
      <c r="M6" s="8"/>
      <c r="N6" s="8"/>
      <c r="O6" s="8"/>
      <c r="P6" s="8"/>
      <c r="Q6" s="8"/>
      <c r="R6" s="8"/>
      <c r="S6" s="8"/>
      <c r="T6" s="8"/>
      <c r="U6" s="8"/>
      <c r="V6" s="8"/>
      <c r="W6" s="8"/>
      <c r="X6" s="8"/>
      <c r="Y6" s="8"/>
      <c r="Z6" s="8"/>
      <c r="AA6" s="8"/>
      <c r="AB6" s="8"/>
      <c r="AC6" s="8"/>
    </row>
    <row r="7" spans="1:29" ht="14.4">
      <c r="A7" s="58"/>
      <c r="B7" s="50">
        <v>4</v>
      </c>
      <c r="C7" s="16" t="s">
        <v>78</v>
      </c>
      <c r="D7" s="17">
        <v>2.8124999999999999E-3</v>
      </c>
      <c r="E7" s="19">
        <v>0.115867632626475</v>
      </c>
      <c r="F7" s="18">
        <f t="shared" si="0"/>
        <v>11.5867632626475</v>
      </c>
      <c r="G7" s="33">
        <v>118.53258817688392</v>
      </c>
      <c r="H7" s="16"/>
      <c r="I7" s="8"/>
      <c r="J7" s="8" t="s">
        <v>190</v>
      </c>
      <c r="K7" s="8"/>
      <c r="L7" s="8"/>
      <c r="M7" s="8"/>
      <c r="N7" s="8"/>
      <c r="O7" s="8"/>
      <c r="P7" s="8"/>
      <c r="Q7" s="8"/>
      <c r="R7" s="8"/>
      <c r="S7" s="8"/>
      <c r="T7" s="8"/>
      <c r="U7" s="8"/>
      <c r="V7" s="8"/>
      <c r="W7" s="8"/>
      <c r="X7" s="8"/>
      <c r="Y7" s="8"/>
      <c r="Z7" s="8"/>
      <c r="AA7" s="8"/>
      <c r="AB7" s="8"/>
      <c r="AC7" s="8"/>
    </row>
    <row r="8" spans="1:29" ht="14.4">
      <c r="A8" s="58"/>
      <c r="B8" s="50">
        <v>5</v>
      </c>
      <c r="C8" s="16" t="s">
        <v>79</v>
      </c>
      <c r="D8" s="17">
        <v>5.6249999999999998E-3</v>
      </c>
      <c r="E8" s="19">
        <v>0.13477409756117301</v>
      </c>
      <c r="F8" s="18">
        <f t="shared" si="0"/>
        <v>13.4774097561173</v>
      </c>
      <c r="G8" s="33">
        <v>137.87390180507998</v>
      </c>
      <c r="H8" s="16"/>
      <c r="I8" s="8"/>
      <c r="J8" s="8" t="s">
        <v>670</v>
      </c>
      <c r="K8" s="8"/>
      <c r="L8" s="8"/>
      <c r="M8" s="8"/>
      <c r="N8" s="8"/>
      <c r="O8" s="8"/>
      <c r="P8" s="8"/>
      <c r="Q8" s="8"/>
      <c r="R8" s="8"/>
      <c r="S8" s="8"/>
      <c r="T8" s="8"/>
      <c r="U8" s="8"/>
      <c r="V8" s="8"/>
      <c r="W8" s="8"/>
      <c r="X8" s="8"/>
      <c r="Y8" s="8"/>
      <c r="Z8" s="8"/>
      <c r="AA8" s="8"/>
      <c r="AB8" s="8"/>
      <c r="AC8" s="8"/>
    </row>
    <row r="9" spans="1:29" ht="14.4">
      <c r="A9" s="58"/>
      <c r="B9" s="50">
        <v>6</v>
      </c>
      <c r="C9" s="16" t="s">
        <v>80</v>
      </c>
      <c r="D9" s="17">
        <v>1.125E-2</v>
      </c>
      <c r="E9" s="19">
        <v>0.16477168419220301</v>
      </c>
      <c r="F9" s="18">
        <f t="shared" si="0"/>
        <v>16.477168419220302</v>
      </c>
      <c r="G9" s="33">
        <v>168.56143292862367</v>
      </c>
      <c r="H9" s="16"/>
      <c r="I9" s="8"/>
      <c r="J9" s="8" t="s">
        <v>671</v>
      </c>
      <c r="K9" s="8"/>
      <c r="L9" s="8"/>
      <c r="M9" s="8"/>
      <c r="N9" s="8"/>
      <c r="O9" s="8"/>
      <c r="P9" s="8"/>
      <c r="Q9" s="8"/>
      <c r="R9" s="8"/>
      <c r="S9" s="8"/>
      <c r="T9" s="8"/>
      <c r="U9" s="8"/>
      <c r="V9" s="8"/>
      <c r="W9" s="8"/>
      <c r="X9" s="8"/>
      <c r="Y9" s="8"/>
      <c r="Z9" s="8"/>
      <c r="AA9" s="8"/>
      <c r="AB9" s="8"/>
      <c r="AC9" s="8"/>
    </row>
    <row r="10" spans="1:29" ht="14.4">
      <c r="A10" s="58"/>
      <c r="B10" s="50">
        <v>7</v>
      </c>
      <c r="C10" s="16" t="s">
        <v>81</v>
      </c>
      <c r="D10" s="17">
        <v>2.2499999999999999E-2</v>
      </c>
      <c r="E10" s="19">
        <v>0.20731205267236499</v>
      </c>
      <c r="F10" s="18">
        <f t="shared" si="0"/>
        <v>20.731205267236501</v>
      </c>
      <c r="G10" s="33">
        <v>212.08022988382939</v>
      </c>
      <c r="H10" s="16"/>
      <c r="I10" s="8"/>
      <c r="J10" s="8" t="s">
        <v>672</v>
      </c>
      <c r="K10" s="8"/>
      <c r="L10" s="8"/>
      <c r="M10" s="8"/>
      <c r="N10" s="8"/>
      <c r="O10" s="8"/>
      <c r="P10" s="8"/>
      <c r="Q10" s="8"/>
      <c r="R10" s="8"/>
      <c r="S10" s="8"/>
      <c r="T10" s="8"/>
      <c r="U10" s="8"/>
      <c r="V10" s="8"/>
      <c r="W10" s="8"/>
      <c r="X10" s="8"/>
      <c r="Y10" s="8"/>
      <c r="Z10" s="8"/>
      <c r="AA10" s="8"/>
      <c r="AB10" s="8"/>
      <c r="AC10" s="8"/>
    </row>
    <row r="11" spans="1:29" ht="14.4">
      <c r="A11" s="58"/>
      <c r="B11" s="50">
        <v>8</v>
      </c>
      <c r="C11" s="16" t="s">
        <v>82</v>
      </c>
      <c r="D11" s="17">
        <v>4.4999999999999998E-2</v>
      </c>
      <c r="E11" s="19">
        <v>0.26120327459487103</v>
      </c>
      <c r="F11" s="18">
        <f t="shared" si="0"/>
        <v>26.120327459487104</v>
      </c>
      <c r="G11" s="33">
        <v>267.21094991055304</v>
      </c>
      <c r="H11" s="16"/>
      <c r="I11" s="8"/>
      <c r="J11" s="8" t="s">
        <v>673</v>
      </c>
      <c r="K11" s="8"/>
      <c r="L11" s="8"/>
      <c r="M11" s="8"/>
      <c r="N11" s="8"/>
      <c r="O11" s="8"/>
      <c r="P11" s="8"/>
      <c r="Q11" s="8"/>
      <c r="R11" s="8"/>
      <c r="S11" s="8"/>
      <c r="T11" s="8"/>
      <c r="U11" s="8"/>
      <c r="V11" s="8"/>
      <c r="W11" s="8"/>
      <c r="X11" s="8"/>
      <c r="Y11" s="8"/>
      <c r="Z11" s="8"/>
      <c r="AA11" s="8"/>
      <c r="AB11" s="8"/>
      <c r="AC11" s="8"/>
    </row>
    <row r="12" spans="1:29" ht="14.4">
      <c r="A12" s="58"/>
      <c r="B12" s="50">
        <v>9</v>
      </c>
      <c r="C12" s="16" t="s">
        <v>83</v>
      </c>
      <c r="D12" s="17">
        <v>0.09</v>
      </c>
      <c r="E12" s="19">
        <v>0.323465957930612</v>
      </c>
      <c r="F12" s="18">
        <f t="shared" si="0"/>
        <v>32.346595793061198</v>
      </c>
      <c r="G12" s="33">
        <v>330.90567496301605</v>
      </c>
      <c r="H12" s="16"/>
      <c r="I12" s="8"/>
      <c r="J12" s="8" t="s">
        <v>674</v>
      </c>
      <c r="K12" s="8"/>
      <c r="L12" s="8"/>
      <c r="M12" s="8"/>
      <c r="N12" s="8"/>
      <c r="O12" s="8"/>
      <c r="P12" s="8"/>
      <c r="Q12" s="8"/>
      <c r="R12" s="8"/>
      <c r="S12" s="8"/>
      <c r="T12" s="8"/>
      <c r="U12" s="8"/>
      <c r="V12" s="8"/>
      <c r="W12" s="8"/>
      <c r="X12" s="8"/>
      <c r="Y12" s="8"/>
      <c r="Z12" s="8"/>
      <c r="AA12" s="8"/>
      <c r="AB12" s="8"/>
      <c r="AC12" s="8"/>
    </row>
    <row r="13" spans="1:29" ht="12.3">
      <c r="A13" s="58"/>
      <c r="B13" s="50">
        <v>10</v>
      </c>
      <c r="C13" s="16" t="s">
        <v>84</v>
      </c>
      <c r="D13" s="69">
        <v>0.12727922061357799</v>
      </c>
      <c r="E13" s="69">
        <v>0.356741805257491</v>
      </c>
      <c r="F13" s="18">
        <f t="shared" si="0"/>
        <v>35.674180525749101</v>
      </c>
      <c r="G13" s="33">
        <f>E13*1023</f>
        <v>364.94686677841327</v>
      </c>
      <c r="H13" s="16"/>
      <c r="I13" s="8"/>
      <c r="J13" s="8" t="s">
        <v>675</v>
      </c>
      <c r="K13" s="8"/>
      <c r="L13" s="8"/>
      <c r="M13" s="8"/>
      <c r="N13" s="8"/>
      <c r="O13" s="8"/>
      <c r="P13" s="8"/>
      <c r="Q13" s="8"/>
      <c r="R13" s="8"/>
      <c r="S13" s="8"/>
      <c r="T13" s="8"/>
      <c r="U13" s="8"/>
      <c r="V13" s="8"/>
      <c r="W13" s="8"/>
      <c r="X13" s="8"/>
      <c r="Y13" s="8"/>
      <c r="Z13" s="8"/>
      <c r="AA13" s="8"/>
      <c r="AB13" s="8"/>
      <c r="AC13" s="8"/>
    </row>
    <row r="14" spans="1:29" ht="14.4">
      <c r="A14" s="58"/>
      <c r="B14" s="50">
        <v>11</v>
      </c>
      <c r="C14" s="43" t="s">
        <v>85</v>
      </c>
      <c r="D14" s="69">
        <v>0.16794593847662501</v>
      </c>
      <c r="E14" s="69">
        <v>0.38408801456060099</v>
      </c>
      <c r="F14" s="71">
        <f t="shared" si="0"/>
        <v>38.408801456060097</v>
      </c>
      <c r="G14" s="72">
        <f>E14*1023</f>
        <v>392.92203889549484</v>
      </c>
      <c r="H14" s="16"/>
      <c r="I14" s="8"/>
      <c r="J14" s="8" t="s">
        <v>676</v>
      </c>
      <c r="K14" s="8"/>
      <c r="L14" s="8"/>
      <c r="M14" s="8"/>
      <c r="N14" s="8"/>
      <c r="O14" s="8"/>
      <c r="P14" s="8"/>
      <c r="Q14" s="8"/>
      <c r="R14" s="8"/>
      <c r="S14" s="8"/>
      <c r="T14" s="8"/>
      <c r="U14" s="8"/>
      <c r="V14" s="8"/>
      <c r="W14" s="8"/>
      <c r="X14" s="8"/>
      <c r="Y14" s="8"/>
      <c r="Z14" s="8"/>
      <c r="AA14" s="8"/>
      <c r="AB14" s="8"/>
      <c r="AC14" s="8"/>
    </row>
    <row r="15" spans="1:29" ht="14.4">
      <c r="A15" s="58"/>
      <c r="B15" s="50">
        <v>12</v>
      </c>
      <c r="C15" s="16" t="s">
        <v>86</v>
      </c>
      <c r="D15" s="17">
        <v>0.18</v>
      </c>
      <c r="E15" s="19">
        <v>0.39100724189122998</v>
      </c>
      <c r="F15" s="18">
        <f t="shared" si="0"/>
        <v>39.100724189123</v>
      </c>
      <c r="G15" s="33">
        <v>400.0004084547283</v>
      </c>
      <c r="H15" s="16"/>
      <c r="I15" s="8"/>
      <c r="J15" s="8"/>
      <c r="K15" s="8"/>
      <c r="L15" s="8"/>
      <c r="M15" s="8"/>
      <c r="N15" s="8"/>
      <c r="O15" s="8"/>
      <c r="P15" s="8"/>
      <c r="Q15" s="8"/>
      <c r="R15" s="8"/>
      <c r="S15" s="8"/>
      <c r="T15" s="8"/>
      <c r="U15" s="8"/>
      <c r="V15" s="8"/>
      <c r="W15" s="8"/>
      <c r="X15" s="8"/>
      <c r="Y15" s="8"/>
      <c r="Z15" s="8"/>
      <c r="AA15" s="8"/>
      <c r="AB15" s="8"/>
      <c r="AC15" s="8"/>
    </row>
    <row r="16" spans="1:29" ht="14.4">
      <c r="A16" s="58"/>
      <c r="B16" s="50">
        <v>13</v>
      </c>
      <c r="C16" s="43" t="s">
        <v>87</v>
      </c>
      <c r="D16" s="69">
        <v>0.206765703899466</v>
      </c>
      <c r="E16" s="69">
        <v>0.40493177077464398</v>
      </c>
      <c r="F16" s="71">
        <f t="shared" si="0"/>
        <v>40.493177077464395</v>
      </c>
      <c r="G16" s="72">
        <f>E16*1023</f>
        <v>414.24520150246082</v>
      </c>
      <c r="H16" s="16"/>
      <c r="I16" s="8"/>
      <c r="J16" s="8" t="s">
        <v>677</v>
      </c>
      <c r="K16" s="8"/>
      <c r="L16" s="8" t="s">
        <v>678</v>
      </c>
      <c r="M16" s="8"/>
      <c r="N16" s="8"/>
      <c r="O16" s="8"/>
      <c r="P16" s="8"/>
      <c r="Q16" s="8"/>
      <c r="R16" s="8"/>
      <c r="S16" s="8"/>
      <c r="T16" s="8"/>
      <c r="U16" s="8"/>
      <c r="V16" s="8"/>
      <c r="W16" s="8"/>
      <c r="X16" s="8"/>
      <c r="Y16" s="8"/>
      <c r="Z16" s="8"/>
      <c r="AA16" s="8"/>
      <c r="AB16" s="8"/>
      <c r="AC16" s="8"/>
    </row>
    <row r="17" spans="1:29" ht="14.4">
      <c r="A17" s="58"/>
      <c r="B17" s="50">
        <v>14</v>
      </c>
      <c r="C17" s="16" t="s">
        <v>88</v>
      </c>
      <c r="D17" s="17">
        <f>0.18*2^0.5</f>
        <v>0.2545584412271571</v>
      </c>
      <c r="E17" s="19">
        <f>0.245281*LOG10((5.555556*D17)+0.064829)+0.384316</f>
        <v>0.42600903732260864</v>
      </c>
      <c r="F17" s="18">
        <f t="shared" si="0"/>
        <v>42.600903732260861</v>
      </c>
      <c r="G17" s="33">
        <v>418.75735048044316</v>
      </c>
      <c r="H17" s="16"/>
      <c r="I17" s="8"/>
      <c r="J17" s="8" t="s">
        <v>679</v>
      </c>
      <c r="K17" s="8"/>
      <c r="L17" s="8" t="s">
        <v>680</v>
      </c>
      <c r="M17" s="8"/>
      <c r="N17" s="8"/>
      <c r="O17" s="8"/>
      <c r="P17" s="8"/>
      <c r="Q17" s="8"/>
      <c r="R17" s="8"/>
      <c r="S17" s="8"/>
      <c r="T17" s="8"/>
      <c r="U17" s="8"/>
      <c r="V17" s="8"/>
      <c r="W17" s="8"/>
      <c r="X17" s="8"/>
      <c r="Y17" s="8"/>
      <c r="Z17" s="8"/>
      <c r="AA17" s="8"/>
      <c r="AB17" s="8"/>
      <c r="AC17" s="8"/>
    </row>
    <row r="18" spans="1:29" ht="14.4">
      <c r="A18" s="58"/>
      <c r="B18" s="50">
        <v>15</v>
      </c>
      <c r="C18" s="16" t="s">
        <v>89</v>
      </c>
      <c r="D18" s="17">
        <v>0.36</v>
      </c>
      <c r="E18" s="19">
        <v>0.46155109301195302</v>
      </c>
      <c r="F18" s="18">
        <f t="shared" si="0"/>
        <v>46.155109301195303</v>
      </c>
      <c r="G18" s="33">
        <v>472.16676815122793</v>
      </c>
      <c r="H18" s="16"/>
      <c r="I18" s="8"/>
      <c r="J18" s="8" t="s">
        <v>681</v>
      </c>
      <c r="K18" s="8"/>
      <c r="L18" s="8" t="s">
        <v>682</v>
      </c>
      <c r="M18" s="8"/>
      <c r="N18" s="8"/>
      <c r="O18" s="8"/>
      <c r="P18" s="8"/>
      <c r="Q18" s="8"/>
      <c r="R18" s="8"/>
      <c r="S18" s="8"/>
      <c r="T18" s="8"/>
      <c r="U18" s="8"/>
      <c r="V18" s="8"/>
      <c r="W18" s="8"/>
      <c r="X18" s="8"/>
      <c r="Y18" s="8"/>
      <c r="Z18" s="8"/>
      <c r="AA18" s="8"/>
      <c r="AB18" s="8"/>
      <c r="AC18" s="8"/>
    </row>
    <row r="19" spans="1:29" ht="14.4">
      <c r="A19" s="58"/>
      <c r="B19" s="50">
        <v>16</v>
      </c>
      <c r="C19" s="16" t="s">
        <v>90</v>
      </c>
      <c r="D19" s="17">
        <v>0.72</v>
      </c>
      <c r="E19" s="19">
        <v>0.53370250794799801</v>
      </c>
      <c r="F19" s="18">
        <f t="shared" si="0"/>
        <v>53.370250794799801</v>
      </c>
      <c r="G19" s="33">
        <v>545.97766563080199</v>
      </c>
      <c r="H19" s="16"/>
      <c r="I19" s="8"/>
      <c r="J19" s="8" t="s">
        <v>176</v>
      </c>
      <c r="K19" s="8"/>
      <c r="L19" s="8" t="s">
        <v>176</v>
      </c>
      <c r="M19" s="8"/>
      <c r="N19" s="8"/>
      <c r="O19" s="8"/>
      <c r="P19" s="8"/>
      <c r="Q19" s="8"/>
      <c r="R19" s="8"/>
      <c r="S19" s="8"/>
      <c r="T19" s="8"/>
      <c r="U19" s="8"/>
      <c r="V19" s="8"/>
      <c r="W19" s="8"/>
      <c r="X19" s="8"/>
      <c r="Y19" s="8"/>
      <c r="Z19" s="8"/>
      <c r="AA19" s="8"/>
      <c r="AB19" s="8"/>
      <c r="AC19" s="8"/>
    </row>
    <row r="20" spans="1:29" ht="14.4">
      <c r="A20" s="58"/>
      <c r="B20" s="82">
        <v>17</v>
      </c>
      <c r="C20" s="73" t="s">
        <v>91</v>
      </c>
      <c r="D20" s="74">
        <v>0.9</v>
      </c>
      <c r="E20" s="114">
        <v>0.55713236397884702</v>
      </c>
      <c r="F20" s="76">
        <f t="shared" si="0"/>
        <v>55.7132363978847</v>
      </c>
      <c r="G20" s="77">
        <v>569.94640835036046</v>
      </c>
      <c r="H20" s="73" t="s">
        <v>205</v>
      </c>
      <c r="I20" s="8"/>
      <c r="J20" s="8" t="s">
        <v>683</v>
      </c>
      <c r="K20" s="8"/>
      <c r="L20" s="8" t="s">
        <v>684</v>
      </c>
      <c r="M20" s="8"/>
      <c r="N20" s="8"/>
      <c r="O20" s="8"/>
      <c r="P20" s="8"/>
      <c r="Q20" s="8"/>
      <c r="R20" s="8"/>
      <c r="S20" s="8"/>
      <c r="T20" s="8"/>
      <c r="U20" s="8"/>
      <c r="V20" s="8"/>
      <c r="W20" s="8"/>
      <c r="X20" s="8"/>
      <c r="Y20" s="8"/>
      <c r="Z20" s="8"/>
      <c r="AA20" s="8"/>
      <c r="AB20" s="8"/>
      <c r="AC20" s="8"/>
    </row>
    <row r="21" spans="1:29" ht="14.4">
      <c r="A21" s="58"/>
      <c r="B21" s="50">
        <v>18</v>
      </c>
      <c r="C21" s="16" t="s">
        <v>92</v>
      </c>
      <c r="D21" s="17">
        <v>1.44</v>
      </c>
      <c r="E21" s="19">
        <v>0.60668657672726201</v>
      </c>
      <c r="F21" s="18">
        <f t="shared" si="0"/>
        <v>60.668657672726198</v>
      </c>
      <c r="G21" s="33">
        <v>620.64036799198902</v>
      </c>
      <c r="H21" s="16"/>
      <c r="I21" s="8"/>
      <c r="J21" s="8" t="s">
        <v>685</v>
      </c>
      <c r="K21" s="8"/>
      <c r="L21" s="8" t="s">
        <v>686</v>
      </c>
      <c r="M21" s="8"/>
      <c r="N21" s="8"/>
      <c r="O21" s="8"/>
      <c r="P21" s="8"/>
      <c r="Q21" s="8"/>
      <c r="R21" s="8"/>
      <c r="S21" s="8"/>
      <c r="T21" s="8"/>
      <c r="U21" s="8"/>
      <c r="V21" s="8"/>
      <c r="W21" s="8"/>
      <c r="X21" s="8"/>
      <c r="Y21" s="8"/>
      <c r="Z21" s="8"/>
      <c r="AA21" s="8"/>
      <c r="AB21" s="8"/>
      <c r="AC21" s="8"/>
    </row>
    <row r="22" spans="1:29" ht="14.4">
      <c r="A22" s="58"/>
      <c r="B22" s="50">
        <v>19</v>
      </c>
      <c r="C22" s="16" t="s">
        <v>93</v>
      </c>
      <c r="D22" s="17">
        <v>2.88</v>
      </c>
      <c r="E22" s="19">
        <v>0.68009450591817999</v>
      </c>
      <c r="F22" s="18">
        <f t="shared" si="0"/>
        <v>68.009450591817995</v>
      </c>
      <c r="G22" s="33">
        <v>695.73667955429812</v>
      </c>
      <c r="H22" s="16"/>
      <c r="I22" s="8"/>
      <c r="J22" s="8" t="s">
        <v>687</v>
      </c>
      <c r="K22" s="8"/>
      <c r="L22" s="8" t="s">
        <v>524</v>
      </c>
      <c r="M22" s="8"/>
      <c r="N22" s="8"/>
      <c r="O22" s="8"/>
      <c r="P22" s="8"/>
      <c r="Q22" s="8"/>
      <c r="R22" s="8"/>
      <c r="S22" s="8"/>
      <c r="T22" s="8"/>
      <c r="U22" s="8"/>
      <c r="V22" s="8"/>
      <c r="W22" s="8"/>
      <c r="X22" s="8"/>
      <c r="Y22" s="8"/>
      <c r="Z22" s="8"/>
      <c r="AA22" s="8"/>
      <c r="AB22" s="8"/>
      <c r="AC22" s="8"/>
    </row>
    <row r="23" spans="1:29" ht="14.4">
      <c r="A23" s="58"/>
      <c r="B23" s="50">
        <v>20</v>
      </c>
      <c r="C23" s="16" t="s">
        <v>94</v>
      </c>
      <c r="D23" s="17">
        <v>5.76</v>
      </c>
      <c r="E23" s="19">
        <v>0.75371629004018204</v>
      </c>
      <c r="F23" s="18">
        <f t="shared" si="0"/>
        <v>75.371629004018203</v>
      </c>
      <c r="G23" s="33">
        <v>771.05176471110622</v>
      </c>
      <c r="H23" s="16"/>
      <c r="I23" s="8"/>
      <c r="J23" s="8" t="s">
        <v>688</v>
      </c>
      <c r="K23" s="8"/>
      <c r="L23" s="8" t="s">
        <v>494</v>
      </c>
      <c r="M23" s="8"/>
      <c r="N23" s="8"/>
      <c r="O23" s="8"/>
      <c r="P23" s="8"/>
      <c r="Q23" s="8"/>
      <c r="R23" s="8"/>
      <c r="S23" s="8"/>
      <c r="T23" s="8"/>
      <c r="U23" s="8"/>
      <c r="V23" s="8"/>
      <c r="W23" s="8"/>
      <c r="X23" s="8"/>
      <c r="Y23" s="8"/>
      <c r="Z23" s="8"/>
      <c r="AA23" s="8"/>
      <c r="AB23" s="8"/>
      <c r="AC23" s="8"/>
    </row>
    <row r="24" spans="1:29" ht="14.4">
      <c r="A24" s="58"/>
      <c r="B24" s="50">
        <v>21</v>
      </c>
      <c r="C24" s="16" t="s">
        <v>95</v>
      </c>
      <c r="D24" s="17">
        <v>11.52</v>
      </c>
      <c r="E24" s="19">
        <v>0.827445488103977</v>
      </c>
      <c r="F24" s="18">
        <f t="shared" si="0"/>
        <v>82.744548810397703</v>
      </c>
      <c r="G24" s="33">
        <v>846.47673433036846</v>
      </c>
      <c r="H24" s="16"/>
      <c r="I24" s="8"/>
      <c r="J24" s="8"/>
      <c r="K24" s="8"/>
      <c r="L24" s="8"/>
      <c r="M24" s="8"/>
      <c r="N24" s="8"/>
      <c r="O24" s="8"/>
      <c r="P24" s="8"/>
      <c r="Q24" s="8"/>
      <c r="R24" s="8"/>
      <c r="S24" s="8"/>
      <c r="T24" s="8"/>
      <c r="U24" s="8"/>
      <c r="V24" s="8"/>
      <c r="W24" s="8"/>
      <c r="X24" s="8"/>
      <c r="Y24" s="8"/>
      <c r="Z24" s="8"/>
      <c r="AA24" s="8"/>
      <c r="AB24" s="8"/>
      <c r="AC24" s="8"/>
    </row>
    <row r="25" spans="1:29" ht="14.4">
      <c r="A25" s="58"/>
      <c r="B25" s="50">
        <v>22</v>
      </c>
      <c r="C25" s="16" t="s">
        <v>370</v>
      </c>
      <c r="D25" s="17">
        <v>14.182783641733399</v>
      </c>
      <c r="E25" s="19">
        <v>0.84957632946161499</v>
      </c>
      <c r="F25" s="115">
        <v>84.957632946161496</v>
      </c>
      <c r="G25" s="33">
        <v>869.11658503923218</v>
      </c>
      <c r="H25" s="12" t="s">
        <v>689</v>
      </c>
      <c r="I25" s="8"/>
      <c r="K25" s="8"/>
      <c r="L25" s="8"/>
      <c r="M25" s="8"/>
      <c r="N25" s="8"/>
      <c r="O25" s="8"/>
      <c r="P25" s="8"/>
      <c r="Q25" s="8"/>
      <c r="R25" s="8"/>
      <c r="S25" s="8"/>
      <c r="T25" s="8"/>
      <c r="U25" s="8"/>
      <c r="V25" s="8"/>
      <c r="W25" s="8"/>
      <c r="X25" s="8"/>
      <c r="Y25" s="8"/>
      <c r="Z25" s="8"/>
      <c r="AA25" s="8"/>
      <c r="AB25" s="8"/>
      <c r="AC25" s="8"/>
    </row>
    <row r="26" spans="1:29" ht="14.4">
      <c r="A26" s="58"/>
      <c r="B26" s="50">
        <v>23</v>
      </c>
      <c r="C26" s="16" t="s">
        <v>96</v>
      </c>
      <c r="D26" s="17">
        <v>23.04</v>
      </c>
      <c r="E26" s="19">
        <v>0.90122851542766602</v>
      </c>
      <c r="F26" s="18">
        <f t="shared" ref="F26:F27" si="1">E26*100</f>
        <v>90.122851542766597</v>
      </c>
      <c r="G26" s="33">
        <v>921.95677128250236</v>
      </c>
      <c r="H26" s="16"/>
      <c r="I26" s="8"/>
      <c r="K26" s="8"/>
      <c r="L26" s="8"/>
      <c r="M26" s="8"/>
      <c r="N26" s="8"/>
      <c r="O26" s="8"/>
      <c r="P26" s="8"/>
      <c r="Q26" s="8"/>
      <c r="R26" s="8"/>
      <c r="S26" s="8"/>
      <c r="T26" s="8"/>
      <c r="U26" s="8"/>
      <c r="V26" s="8"/>
      <c r="W26" s="8"/>
      <c r="X26" s="8"/>
      <c r="Y26" s="8"/>
      <c r="Z26" s="8"/>
      <c r="AA26" s="8"/>
      <c r="AB26" s="8"/>
      <c r="AC26" s="8"/>
    </row>
    <row r="27" spans="1:29" ht="14.4">
      <c r="A27" s="58"/>
      <c r="B27" s="50">
        <v>24</v>
      </c>
      <c r="C27" s="16" t="s">
        <v>97</v>
      </c>
      <c r="D27" s="17">
        <v>46.08</v>
      </c>
      <c r="E27" s="19">
        <v>0.97503848803780502</v>
      </c>
      <c r="F27" s="18">
        <f t="shared" si="1"/>
        <v>97.5038488037805</v>
      </c>
      <c r="G27" s="33">
        <v>997.46437326267448</v>
      </c>
      <c r="H27" s="16"/>
      <c r="I27" s="8"/>
      <c r="K27" s="8"/>
      <c r="L27" s="8"/>
      <c r="M27" s="8"/>
      <c r="N27" s="8"/>
      <c r="O27" s="8"/>
      <c r="P27" s="8"/>
      <c r="Q27" s="8"/>
      <c r="R27" s="8"/>
      <c r="S27" s="8"/>
      <c r="T27" s="8"/>
      <c r="U27" s="8"/>
      <c r="V27" s="8"/>
      <c r="W27" s="8"/>
      <c r="X27" s="8"/>
      <c r="Y27" s="8"/>
      <c r="Z27" s="8"/>
      <c r="AA27" s="8"/>
      <c r="AB27" s="8"/>
      <c r="AC27" s="8"/>
    </row>
    <row r="28" spans="1:29" ht="12.3">
      <c r="A28" s="81"/>
      <c r="B28" s="81"/>
      <c r="C28" s="81"/>
      <c r="D28" s="81"/>
      <c r="E28" s="81"/>
      <c r="F28" s="81"/>
      <c r="G28" s="81"/>
      <c r="H28" s="81"/>
      <c r="I28" s="81"/>
      <c r="J28" s="116"/>
      <c r="K28" s="81"/>
      <c r="L28" s="81"/>
      <c r="M28" s="81"/>
      <c r="N28" s="81"/>
      <c r="O28" s="81"/>
      <c r="P28" s="81"/>
      <c r="Q28" s="81"/>
      <c r="R28" s="81"/>
      <c r="S28" s="81"/>
      <c r="T28" s="81"/>
      <c r="U28" s="81"/>
      <c r="V28" s="81"/>
      <c r="W28" s="81"/>
      <c r="X28" s="81"/>
      <c r="Y28" s="81"/>
      <c r="Z28" s="81"/>
      <c r="AA28" s="81"/>
      <c r="AB28" s="81"/>
      <c r="AC28" s="81"/>
    </row>
    <row r="29" spans="1:29" ht="12.3">
      <c r="A29" s="8"/>
      <c r="B29" s="43"/>
      <c r="C29" s="41" t="s">
        <v>668</v>
      </c>
      <c r="D29" s="135" t="s">
        <v>142</v>
      </c>
      <c r="E29" s="133"/>
      <c r="F29" s="133"/>
      <c r="G29" s="134"/>
      <c r="H29" s="41" t="s">
        <v>228</v>
      </c>
      <c r="I29" s="8"/>
      <c r="K29" s="8"/>
      <c r="L29" s="8"/>
      <c r="M29" s="8"/>
      <c r="N29" s="8"/>
      <c r="O29" s="8"/>
      <c r="P29" s="8"/>
      <c r="Q29" s="8"/>
      <c r="R29" s="8"/>
      <c r="S29" s="8"/>
      <c r="T29" s="8"/>
      <c r="U29" s="8"/>
      <c r="V29" s="8"/>
      <c r="W29" s="8"/>
      <c r="X29" s="8"/>
      <c r="Y29" s="8"/>
      <c r="Z29" s="8"/>
      <c r="AA29" s="8"/>
      <c r="AB29" s="8"/>
      <c r="AC29" s="8"/>
    </row>
    <row r="30" spans="1:29" ht="36.9">
      <c r="A30" s="8"/>
      <c r="B30" s="41" t="s">
        <v>58</v>
      </c>
      <c r="C30" s="41" t="s">
        <v>59</v>
      </c>
      <c r="D30" s="41" t="s">
        <v>143</v>
      </c>
      <c r="E30" s="83" t="s">
        <v>144</v>
      </c>
      <c r="F30" s="83" t="s">
        <v>145</v>
      </c>
      <c r="G30" s="83" t="s">
        <v>146</v>
      </c>
      <c r="H30" s="43"/>
      <c r="I30" s="8"/>
      <c r="K30" s="8"/>
      <c r="L30" s="8"/>
      <c r="M30" s="8"/>
      <c r="N30" s="8"/>
      <c r="O30" s="8"/>
      <c r="P30" s="8"/>
      <c r="Q30" s="8"/>
      <c r="R30" s="8"/>
      <c r="S30" s="8"/>
      <c r="T30" s="8"/>
      <c r="U30" s="8"/>
      <c r="V30" s="8"/>
      <c r="W30" s="8"/>
      <c r="X30" s="8"/>
      <c r="Y30" s="8"/>
      <c r="Z30" s="8"/>
      <c r="AA30" s="8"/>
      <c r="AB30" s="8"/>
      <c r="AC30" s="8"/>
    </row>
    <row r="31" spans="1:29" ht="14.4">
      <c r="A31" s="58"/>
      <c r="B31" s="69">
        <v>1</v>
      </c>
      <c r="C31" s="43" t="s">
        <v>229</v>
      </c>
      <c r="D31" s="69">
        <v>7.0312499999999997E-4</v>
      </c>
      <c r="E31" s="69">
        <v>9.9051121015624993E-2</v>
      </c>
      <c r="F31" s="71">
        <f t="shared" ref="F31:F191" si="2">E31*100</f>
        <v>9.9051121015624997</v>
      </c>
      <c r="G31" s="84">
        <f t="shared" ref="G31:G191" si="3">E31*1023</f>
        <v>101.32929679898437</v>
      </c>
      <c r="H31" s="43"/>
      <c r="I31" s="8"/>
      <c r="K31" s="8"/>
      <c r="L31" s="8"/>
      <c r="M31" s="8"/>
      <c r="N31" s="8"/>
      <c r="O31" s="8"/>
      <c r="P31" s="8"/>
      <c r="Q31" s="8"/>
      <c r="R31" s="8"/>
      <c r="S31" s="8"/>
      <c r="T31" s="8"/>
      <c r="U31" s="8"/>
      <c r="V31" s="8"/>
      <c r="W31" s="8"/>
      <c r="X31" s="8"/>
      <c r="Y31" s="8"/>
      <c r="Z31" s="8"/>
      <c r="AA31" s="8"/>
      <c r="AB31" s="8"/>
      <c r="AC31" s="8"/>
    </row>
    <row r="32" spans="1:29" ht="14.4">
      <c r="A32" s="58"/>
      <c r="B32" s="69">
        <v>2</v>
      </c>
      <c r="C32" s="43" t="s">
        <v>230</v>
      </c>
      <c r="D32" s="69">
        <v>7.5359071584583004E-4</v>
      </c>
      <c r="E32" s="69">
        <v>9.9495192113644104E-2</v>
      </c>
      <c r="F32" s="71">
        <f t="shared" si="2"/>
        <v>9.9495192113644109</v>
      </c>
      <c r="G32" s="84">
        <f t="shared" si="3"/>
        <v>101.78358153225791</v>
      </c>
      <c r="H32" s="43"/>
      <c r="I32" s="8"/>
      <c r="K32" s="8"/>
      <c r="L32" s="8"/>
      <c r="M32" s="8"/>
      <c r="N32" s="8"/>
      <c r="O32" s="8"/>
      <c r="P32" s="8"/>
      <c r="Q32" s="8"/>
      <c r="R32" s="8"/>
      <c r="S32" s="8"/>
      <c r="T32" s="8"/>
      <c r="U32" s="8"/>
      <c r="V32" s="8"/>
      <c r="W32" s="8"/>
      <c r="X32" s="8"/>
      <c r="Y32" s="8"/>
      <c r="Z32" s="8"/>
      <c r="AA32" s="8"/>
      <c r="AB32" s="8"/>
      <c r="AC32" s="8"/>
    </row>
    <row r="33" spans="1:29" ht="14.4">
      <c r="A33" s="58"/>
      <c r="B33" s="69">
        <v>3</v>
      </c>
      <c r="C33" s="43" t="s">
        <v>231</v>
      </c>
      <c r="D33" s="69">
        <v>8.0767853085729003E-4</v>
      </c>
      <c r="E33" s="69">
        <v>9.9971135733191802E-2</v>
      </c>
      <c r="F33" s="71">
        <f t="shared" si="2"/>
        <v>9.9971135733191794</v>
      </c>
      <c r="G33" s="84">
        <f t="shared" si="3"/>
        <v>102.27047185505522</v>
      </c>
      <c r="H33" s="43"/>
      <c r="I33" s="8"/>
      <c r="J33" s="8"/>
      <c r="K33" s="8"/>
      <c r="L33" s="8"/>
      <c r="M33" s="8"/>
      <c r="N33" s="8"/>
      <c r="O33" s="8"/>
      <c r="P33" s="8"/>
      <c r="Q33" s="8"/>
      <c r="R33" s="8"/>
      <c r="S33" s="8"/>
      <c r="T33" s="8"/>
      <c r="U33" s="8"/>
      <c r="V33" s="8"/>
      <c r="W33" s="8"/>
      <c r="X33" s="8"/>
      <c r="Y33" s="8"/>
      <c r="Z33" s="8"/>
      <c r="AA33" s="8"/>
      <c r="AB33" s="8"/>
      <c r="AC33" s="8"/>
    </row>
    <row r="34" spans="1:29" ht="14.4">
      <c r="A34" s="58"/>
      <c r="B34" s="69">
        <v>4</v>
      </c>
      <c r="C34" s="43" t="s">
        <v>232</v>
      </c>
      <c r="D34" s="69">
        <v>8.6564841563314401E-4</v>
      </c>
      <c r="E34" s="69">
        <v>0.10048123947278299</v>
      </c>
      <c r="F34" s="71">
        <f t="shared" si="2"/>
        <v>10.048123947278299</v>
      </c>
      <c r="G34" s="84">
        <f t="shared" si="3"/>
        <v>102.792307980657</v>
      </c>
      <c r="H34" s="43"/>
      <c r="I34" s="8"/>
      <c r="J34" s="8"/>
      <c r="K34" s="8"/>
      <c r="L34" s="8"/>
      <c r="M34" s="8"/>
      <c r="N34" s="8"/>
      <c r="O34" s="8"/>
      <c r="P34" s="8"/>
      <c r="Q34" s="8"/>
      <c r="R34" s="8"/>
      <c r="S34" s="8"/>
      <c r="T34" s="8"/>
      <c r="U34" s="8"/>
      <c r="V34" s="8"/>
      <c r="W34" s="8"/>
      <c r="X34" s="8"/>
      <c r="Y34" s="8"/>
      <c r="Z34" s="8"/>
      <c r="AA34" s="8"/>
      <c r="AB34" s="8"/>
      <c r="AC34" s="8"/>
    </row>
    <row r="35" spans="1:29" ht="14.4">
      <c r="A35" s="58"/>
      <c r="B35" s="69">
        <v>5</v>
      </c>
      <c r="C35" s="43" t="s">
        <v>233</v>
      </c>
      <c r="D35" s="69">
        <v>9.2777899976219098E-4</v>
      </c>
      <c r="E35" s="69">
        <v>0.10101511860135901</v>
      </c>
      <c r="F35" s="71">
        <f t="shared" si="2"/>
        <v>10.101511860135901</v>
      </c>
      <c r="G35" s="84">
        <f t="shared" si="3"/>
        <v>103.33846632919027</v>
      </c>
      <c r="H35" s="43"/>
      <c r="I35" s="8"/>
      <c r="J35" s="8"/>
      <c r="K35" s="8"/>
      <c r="L35" s="8"/>
      <c r="M35" s="8"/>
      <c r="N35" s="8"/>
      <c r="O35" s="8"/>
      <c r="P35" s="8"/>
      <c r="Q35" s="8"/>
      <c r="R35" s="8"/>
      <c r="S35" s="8"/>
      <c r="T35" s="8"/>
      <c r="U35" s="8"/>
      <c r="V35" s="8"/>
      <c r="W35" s="8"/>
      <c r="X35" s="8"/>
      <c r="Y35" s="8"/>
      <c r="Z35" s="8"/>
      <c r="AA35" s="8"/>
      <c r="AB35" s="8"/>
      <c r="AC35" s="8"/>
    </row>
    <row r="36" spans="1:29" ht="14.4">
      <c r="A36" s="58"/>
      <c r="B36" s="69">
        <v>6</v>
      </c>
      <c r="C36" s="43" t="s">
        <v>234</v>
      </c>
      <c r="D36" s="69">
        <v>9.9436891104358197E-4</v>
      </c>
      <c r="E36" s="69">
        <v>0.10157674076059001</v>
      </c>
      <c r="F36" s="71">
        <f t="shared" si="2"/>
        <v>10.157674076059001</v>
      </c>
      <c r="G36" s="84">
        <f t="shared" si="3"/>
        <v>103.91300579808357</v>
      </c>
      <c r="H36" s="43"/>
      <c r="I36" s="8"/>
      <c r="J36" s="8"/>
      <c r="K36" s="8"/>
      <c r="L36" s="8"/>
      <c r="M36" s="8"/>
      <c r="N36" s="8"/>
      <c r="O36" s="8"/>
      <c r="P36" s="8"/>
      <c r="Q36" s="8"/>
      <c r="R36" s="8"/>
      <c r="S36" s="8"/>
      <c r="T36" s="8"/>
      <c r="U36" s="8"/>
      <c r="V36" s="8"/>
      <c r="W36" s="8"/>
      <c r="X36" s="8"/>
      <c r="Y36" s="8"/>
      <c r="Z36" s="8"/>
      <c r="AA36" s="8"/>
      <c r="AB36" s="8"/>
      <c r="AC36" s="8"/>
    </row>
    <row r="37" spans="1:29" ht="14.4">
      <c r="A37" s="58"/>
      <c r="B37" s="69">
        <v>7</v>
      </c>
      <c r="C37" s="43" t="s">
        <v>235</v>
      </c>
      <c r="D37" s="69">
        <v>1.06573821082762E-3</v>
      </c>
      <c r="E37" s="69">
        <v>0.10217540311994899</v>
      </c>
      <c r="F37" s="71">
        <f t="shared" si="2"/>
        <v>10.217540311994899</v>
      </c>
      <c r="G37" s="84">
        <f t="shared" si="3"/>
        <v>104.52543739170783</v>
      </c>
      <c r="H37" s="43"/>
      <c r="I37" s="8"/>
      <c r="J37" s="8"/>
      <c r="K37" s="8"/>
      <c r="L37" s="8"/>
      <c r="M37" s="8"/>
      <c r="N37" s="8"/>
      <c r="O37" s="8"/>
      <c r="P37" s="8"/>
      <c r="Q37" s="8"/>
      <c r="R37" s="8"/>
      <c r="S37" s="8"/>
      <c r="T37" s="8"/>
      <c r="U37" s="8"/>
      <c r="V37" s="8"/>
      <c r="W37" s="8"/>
      <c r="X37" s="8"/>
      <c r="Y37" s="8"/>
      <c r="Z37" s="8"/>
      <c r="AA37" s="8"/>
      <c r="AB37" s="8"/>
      <c r="AC37" s="8"/>
    </row>
    <row r="38" spans="1:29" ht="14.4">
      <c r="A38" s="58"/>
      <c r="B38" s="69">
        <v>8</v>
      </c>
      <c r="C38" s="43" t="s">
        <v>236</v>
      </c>
      <c r="D38" s="69">
        <v>1.1422299323759499E-3</v>
      </c>
      <c r="E38" s="69">
        <v>0.10281332005334901</v>
      </c>
      <c r="F38" s="71">
        <f t="shared" si="2"/>
        <v>10.281332005334901</v>
      </c>
      <c r="G38" s="84">
        <f t="shared" si="3"/>
        <v>105.17802641457604</v>
      </c>
      <c r="H38" s="43"/>
      <c r="I38" s="8"/>
      <c r="J38" s="8"/>
      <c r="K38" s="8"/>
      <c r="L38" s="8"/>
      <c r="M38" s="8"/>
      <c r="N38" s="8"/>
      <c r="O38" s="8"/>
      <c r="P38" s="8"/>
      <c r="Q38" s="8"/>
      <c r="R38" s="8"/>
      <c r="S38" s="8"/>
      <c r="T38" s="8"/>
      <c r="U38" s="8"/>
      <c r="V38" s="8"/>
      <c r="W38" s="8"/>
      <c r="X38" s="8"/>
      <c r="Y38" s="8"/>
      <c r="Z38" s="8"/>
      <c r="AA38" s="8"/>
      <c r="AB38" s="8"/>
      <c r="AC38" s="8"/>
    </row>
    <row r="39" spans="1:29" ht="14.4">
      <c r="A39" s="58"/>
      <c r="B39" s="69">
        <v>9</v>
      </c>
      <c r="C39" s="43" t="s">
        <v>237</v>
      </c>
      <c r="D39" s="69">
        <v>1.22421172963517E-3</v>
      </c>
      <c r="E39" s="69">
        <v>0.10349280767454699</v>
      </c>
      <c r="F39" s="71">
        <f t="shared" si="2"/>
        <v>10.349280767454699</v>
      </c>
      <c r="G39" s="84">
        <f t="shared" si="3"/>
        <v>105.87314225106158</v>
      </c>
      <c r="H39" s="43"/>
      <c r="I39" s="8"/>
      <c r="J39" s="8"/>
      <c r="K39" s="8"/>
      <c r="L39" s="8"/>
      <c r="M39" s="8"/>
      <c r="N39" s="8"/>
      <c r="O39" s="8"/>
      <c r="P39" s="8"/>
      <c r="Q39" s="8"/>
      <c r="R39" s="8"/>
      <c r="S39" s="8"/>
      <c r="T39" s="8"/>
      <c r="U39" s="8"/>
      <c r="V39" s="8"/>
      <c r="W39" s="8"/>
      <c r="X39" s="8"/>
      <c r="Y39" s="8"/>
      <c r="Z39" s="8"/>
      <c r="AA39" s="8"/>
      <c r="AB39" s="8"/>
      <c r="AC39" s="8"/>
    </row>
    <row r="40" spans="1:29" ht="14.4">
      <c r="A40" s="58"/>
      <c r="B40" s="69">
        <v>10</v>
      </c>
      <c r="C40" s="43" t="s">
        <v>238</v>
      </c>
      <c r="D40" s="69">
        <v>1.31207764434863E-3</v>
      </c>
      <c r="E40" s="69">
        <v>0.104216284344023</v>
      </c>
      <c r="F40" s="71">
        <f t="shared" si="2"/>
        <v>10.421628434402299</v>
      </c>
      <c r="G40" s="84">
        <f t="shared" si="3"/>
        <v>106.61325888393553</v>
      </c>
      <c r="H40" s="43"/>
      <c r="I40" s="8"/>
      <c r="J40" s="8"/>
      <c r="K40" s="8"/>
      <c r="L40" s="8"/>
      <c r="M40" s="8"/>
      <c r="N40" s="8"/>
      <c r="O40" s="8"/>
      <c r="P40" s="8"/>
      <c r="Q40" s="8"/>
      <c r="R40" s="8"/>
      <c r="S40" s="8"/>
      <c r="T40" s="8"/>
      <c r="U40" s="8"/>
      <c r="V40" s="8"/>
      <c r="W40" s="8"/>
      <c r="X40" s="8"/>
      <c r="Y40" s="8"/>
      <c r="Z40" s="8"/>
      <c r="AA40" s="8"/>
      <c r="AB40" s="8"/>
      <c r="AC40" s="8"/>
    </row>
    <row r="41" spans="1:29" ht="14.4">
      <c r="A41" s="58"/>
      <c r="B41" s="69">
        <v>11</v>
      </c>
      <c r="C41" s="43" t="s">
        <v>239</v>
      </c>
      <c r="D41" s="69">
        <v>1.4062499999999999E-3</v>
      </c>
      <c r="E41" s="69">
        <v>0.104986270705235</v>
      </c>
      <c r="F41" s="71">
        <f t="shared" si="2"/>
        <v>10.498627070523501</v>
      </c>
      <c r="G41" s="84">
        <f t="shared" si="3"/>
        <v>107.4009549314554</v>
      </c>
      <c r="H41" s="43"/>
      <c r="I41" s="8"/>
      <c r="J41" s="8"/>
      <c r="K41" s="8"/>
      <c r="L41" s="8"/>
      <c r="M41" s="8"/>
      <c r="N41" s="8"/>
      <c r="O41" s="8"/>
      <c r="P41" s="8"/>
      <c r="Q41" s="8"/>
      <c r="R41" s="8"/>
      <c r="S41" s="8"/>
      <c r="T41" s="8"/>
      <c r="U41" s="8"/>
      <c r="V41" s="8"/>
      <c r="W41" s="8"/>
      <c r="X41" s="8"/>
      <c r="Y41" s="8"/>
      <c r="Z41" s="8"/>
      <c r="AA41" s="8"/>
      <c r="AB41" s="8"/>
      <c r="AC41" s="8"/>
    </row>
    <row r="42" spans="1:29" ht="14.4">
      <c r="A42" s="58"/>
      <c r="B42" s="69">
        <v>12</v>
      </c>
      <c r="C42" s="43" t="s">
        <v>240</v>
      </c>
      <c r="D42" s="69">
        <v>1.5071814316916601E-3</v>
      </c>
      <c r="E42" s="69">
        <v>0.105805388861127</v>
      </c>
      <c r="F42" s="71">
        <f t="shared" si="2"/>
        <v>10.5805388861127</v>
      </c>
      <c r="G42" s="84">
        <f t="shared" si="3"/>
        <v>108.23891280493292</v>
      </c>
      <c r="H42" s="43"/>
      <c r="I42" s="8"/>
      <c r="J42" s="8"/>
      <c r="K42" s="8"/>
      <c r="L42" s="8"/>
      <c r="M42" s="8"/>
      <c r="N42" s="8"/>
      <c r="O42" s="8"/>
      <c r="P42" s="8"/>
      <c r="Q42" s="8"/>
      <c r="R42" s="8"/>
      <c r="S42" s="8"/>
      <c r="T42" s="8"/>
      <c r="U42" s="8"/>
      <c r="V42" s="8"/>
      <c r="W42" s="8"/>
      <c r="X42" s="8"/>
      <c r="Y42" s="8"/>
      <c r="Z42" s="8"/>
      <c r="AA42" s="8"/>
      <c r="AB42" s="8"/>
      <c r="AC42" s="8"/>
    </row>
    <row r="43" spans="1:29" ht="14.4">
      <c r="A43" s="58"/>
      <c r="B43" s="69">
        <v>13</v>
      </c>
      <c r="C43" s="43" t="s">
        <v>241</v>
      </c>
      <c r="D43" s="69">
        <v>1.6153570617145801E-3</v>
      </c>
      <c r="E43" s="69">
        <v>0.10667636087105201</v>
      </c>
      <c r="F43" s="71">
        <f t="shared" si="2"/>
        <v>10.667636087105201</v>
      </c>
      <c r="G43" s="84">
        <f t="shared" si="3"/>
        <v>109.12991717108621</v>
      </c>
      <c r="H43" s="43"/>
      <c r="I43" s="8"/>
      <c r="J43" s="8"/>
      <c r="K43" s="8"/>
      <c r="L43" s="8"/>
      <c r="M43" s="8"/>
      <c r="N43" s="8"/>
      <c r="O43" s="8"/>
      <c r="P43" s="8"/>
      <c r="Q43" s="8"/>
      <c r="R43" s="8"/>
      <c r="S43" s="8"/>
      <c r="T43" s="8"/>
      <c r="U43" s="8"/>
      <c r="V43" s="8"/>
      <c r="W43" s="8"/>
      <c r="X43" s="8"/>
      <c r="Y43" s="8"/>
      <c r="Z43" s="8"/>
      <c r="AA43" s="8"/>
      <c r="AB43" s="8"/>
      <c r="AC43" s="8"/>
    </row>
    <row r="44" spans="1:29" ht="14.4">
      <c r="A44" s="58"/>
      <c r="B44" s="69">
        <v>14</v>
      </c>
      <c r="C44" s="43" t="s">
        <v>242</v>
      </c>
      <c r="D44" s="69">
        <v>1.73129683126628E-3</v>
      </c>
      <c r="E44" s="69">
        <v>0.107602006327407</v>
      </c>
      <c r="F44" s="71">
        <f t="shared" si="2"/>
        <v>10.7602006327407</v>
      </c>
      <c r="G44" s="84">
        <f t="shared" si="3"/>
        <v>110.07685247293736</v>
      </c>
      <c r="H44" s="43"/>
      <c r="I44" s="8"/>
      <c r="J44" s="8"/>
      <c r="K44" s="8"/>
      <c r="L44" s="8"/>
      <c r="M44" s="8"/>
      <c r="N44" s="8"/>
      <c r="O44" s="8"/>
      <c r="P44" s="8"/>
      <c r="Q44" s="8"/>
      <c r="R44" s="8"/>
      <c r="S44" s="8"/>
      <c r="T44" s="8"/>
      <c r="U44" s="8"/>
      <c r="V44" s="8"/>
      <c r="W44" s="8"/>
      <c r="X44" s="8"/>
      <c r="Y44" s="8"/>
      <c r="Z44" s="8"/>
      <c r="AA44" s="8"/>
      <c r="AB44" s="8"/>
      <c r="AC44" s="8"/>
    </row>
    <row r="45" spans="1:29" ht="14.4">
      <c r="A45" s="58"/>
      <c r="B45" s="69">
        <v>15</v>
      </c>
      <c r="C45" s="43" t="s">
        <v>243</v>
      </c>
      <c r="D45" s="69">
        <v>1.85555799952438E-3</v>
      </c>
      <c r="E45" s="69">
        <v>0.10858523898719</v>
      </c>
      <c r="F45" s="71">
        <f t="shared" si="2"/>
        <v>10.858523898719</v>
      </c>
      <c r="G45" s="84">
        <f t="shared" si="3"/>
        <v>111.08269948389537</v>
      </c>
      <c r="H45" s="43"/>
      <c r="I45" s="8"/>
      <c r="J45" s="8"/>
      <c r="K45" s="8"/>
      <c r="L45" s="8"/>
      <c r="M45" s="8"/>
      <c r="N45" s="8"/>
      <c r="O45" s="8"/>
      <c r="P45" s="8"/>
      <c r="Q45" s="8"/>
      <c r="R45" s="8"/>
      <c r="S45" s="8"/>
      <c r="T45" s="8"/>
      <c r="U45" s="8"/>
      <c r="V45" s="8"/>
      <c r="W45" s="8"/>
      <c r="X45" s="8"/>
      <c r="Y45" s="8"/>
      <c r="Z45" s="8"/>
      <c r="AA45" s="8"/>
      <c r="AB45" s="8"/>
      <c r="AC45" s="8"/>
    </row>
    <row r="46" spans="1:29" ht="14.4">
      <c r="A46" s="58"/>
      <c r="B46" s="69">
        <v>16</v>
      </c>
      <c r="C46" s="43" t="s">
        <v>244</v>
      </c>
      <c r="D46" s="69">
        <v>1.98873782208716E-3</v>
      </c>
      <c r="E46" s="69">
        <v>0.10962906228423799</v>
      </c>
      <c r="F46" s="71">
        <f t="shared" si="2"/>
        <v>10.962906228423799</v>
      </c>
      <c r="G46" s="84">
        <f t="shared" si="3"/>
        <v>112.15053071677546</v>
      </c>
      <c r="H46" s="43"/>
      <c r="I46" s="8"/>
      <c r="J46" s="8"/>
      <c r="K46" s="8"/>
      <c r="L46" s="8"/>
      <c r="M46" s="8"/>
      <c r="N46" s="8"/>
      <c r="O46" s="8"/>
      <c r="P46" s="8"/>
      <c r="Q46" s="8"/>
      <c r="R46" s="8"/>
      <c r="S46" s="8"/>
      <c r="T46" s="8"/>
      <c r="U46" s="8"/>
      <c r="V46" s="8"/>
      <c r="W46" s="8"/>
      <c r="X46" s="8"/>
      <c r="Y46" s="8"/>
      <c r="Z46" s="8"/>
      <c r="AA46" s="8"/>
      <c r="AB46" s="8"/>
      <c r="AC46" s="8"/>
    </row>
    <row r="47" spans="1:29" ht="14.4">
      <c r="A47" s="58"/>
      <c r="B47" s="69">
        <v>17</v>
      </c>
      <c r="C47" s="43" t="s">
        <v>245</v>
      </c>
      <c r="D47" s="69">
        <v>2.13147642165524E-3</v>
      </c>
      <c r="E47" s="69">
        <v>0.11073656382946601</v>
      </c>
      <c r="F47" s="71">
        <f t="shared" si="2"/>
        <v>11.0736563829466</v>
      </c>
      <c r="G47" s="84">
        <f t="shared" si="3"/>
        <v>113.28350479754373</v>
      </c>
      <c r="H47" s="43"/>
      <c r="I47" s="8"/>
      <c r="J47" s="8"/>
      <c r="K47" s="8"/>
      <c r="L47" s="8"/>
      <c r="M47" s="8"/>
      <c r="N47" s="8"/>
      <c r="O47" s="8"/>
      <c r="P47" s="8"/>
      <c r="Q47" s="8"/>
      <c r="R47" s="8"/>
      <c r="S47" s="8"/>
      <c r="T47" s="8"/>
      <c r="U47" s="8"/>
      <c r="V47" s="8"/>
      <c r="W47" s="8"/>
      <c r="X47" s="8"/>
      <c r="Y47" s="8"/>
      <c r="Z47" s="8"/>
      <c r="AA47" s="8"/>
      <c r="AB47" s="8"/>
      <c r="AC47" s="8"/>
    </row>
    <row r="48" spans="1:29" ht="14.4">
      <c r="A48" s="58"/>
      <c r="B48" s="69">
        <v>18</v>
      </c>
      <c r="C48" s="43" t="s">
        <v>246</v>
      </c>
      <c r="D48" s="69">
        <v>2.2844598647519098E-3</v>
      </c>
      <c r="E48" s="69">
        <v>0.111910908554764</v>
      </c>
      <c r="F48" s="71">
        <f t="shared" si="2"/>
        <v>11.1910908554764</v>
      </c>
      <c r="G48" s="84">
        <f t="shared" si="3"/>
        <v>114.48485945152358</v>
      </c>
      <c r="H48" s="43"/>
      <c r="I48" s="8"/>
      <c r="J48" s="8"/>
      <c r="K48" s="8"/>
      <c r="L48" s="8"/>
      <c r="M48" s="8"/>
      <c r="N48" s="8"/>
      <c r="O48" s="8"/>
      <c r="P48" s="8"/>
      <c r="Q48" s="8"/>
      <c r="R48" s="8"/>
      <c r="S48" s="8"/>
      <c r="T48" s="8"/>
      <c r="U48" s="8"/>
      <c r="V48" s="8"/>
      <c r="W48" s="8"/>
      <c r="X48" s="8"/>
      <c r="Y48" s="8"/>
      <c r="Z48" s="8"/>
      <c r="AA48" s="8"/>
      <c r="AB48" s="8"/>
      <c r="AC48" s="8"/>
    </row>
    <row r="49" spans="1:29" ht="14.4">
      <c r="A49" s="58"/>
      <c r="B49" s="69">
        <v>19</v>
      </c>
      <c r="C49" s="43" t="s">
        <v>247</v>
      </c>
      <c r="D49" s="69">
        <v>2.44842345927034E-3</v>
      </c>
      <c r="E49" s="69">
        <v>0.113155330685056</v>
      </c>
      <c r="F49" s="71">
        <f t="shared" si="2"/>
        <v>11.3155330685056</v>
      </c>
      <c r="G49" s="84">
        <f t="shared" si="3"/>
        <v>115.75790329081228</v>
      </c>
      <c r="H49" s="43"/>
      <c r="I49" s="8"/>
      <c r="J49" s="8"/>
      <c r="K49" s="8"/>
      <c r="L49" s="8"/>
      <c r="M49" s="8"/>
      <c r="N49" s="8"/>
      <c r="O49" s="8"/>
      <c r="P49" s="8"/>
      <c r="Q49" s="8"/>
      <c r="R49" s="8"/>
      <c r="S49" s="8"/>
      <c r="T49" s="8"/>
      <c r="U49" s="8"/>
      <c r="V49" s="8"/>
      <c r="W49" s="8"/>
      <c r="X49" s="8"/>
      <c r="Y49" s="8"/>
      <c r="Z49" s="8"/>
      <c r="AA49" s="8"/>
      <c r="AB49" s="8"/>
      <c r="AC49" s="8"/>
    </row>
    <row r="50" spans="1:29" ht="14.4">
      <c r="A50" s="58"/>
      <c r="B50" s="69">
        <v>20</v>
      </c>
      <c r="C50" s="43" t="s">
        <v>248</v>
      </c>
      <c r="D50" s="69">
        <v>2.6241552886972701E-3</v>
      </c>
      <c r="E50" s="69">
        <v>0.114473124324727</v>
      </c>
      <c r="F50" s="71">
        <f t="shared" si="2"/>
        <v>11.4473124324727</v>
      </c>
      <c r="G50" s="84">
        <f t="shared" si="3"/>
        <v>117.10600618419572</v>
      </c>
      <c r="H50" s="43"/>
      <c r="I50" s="8"/>
      <c r="J50" s="8"/>
      <c r="K50" s="8"/>
      <c r="L50" s="8"/>
      <c r="M50" s="8"/>
      <c r="N50" s="8"/>
      <c r="O50" s="8"/>
      <c r="P50" s="8"/>
      <c r="Q50" s="8"/>
      <c r="R50" s="8"/>
      <c r="S50" s="8"/>
      <c r="T50" s="8"/>
      <c r="U50" s="8"/>
      <c r="V50" s="8"/>
      <c r="W50" s="8"/>
      <c r="X50" s="8"/>
      <c r="Y50" s="8"/>
      <c r="Z50" s="8"/>
      <c r="AA50" s="8"/>
      <c r="AB50" s="8"/>
      <c r="AC50" s="8"/>
    </row>
    <row r="51" spans="1:29" ht="14.4">
      <c r="A51" s="58"/>
      <c r="B51" s="69">
        <v>21</v>
      </c>
      <c r="C51" s="43" t="s">
        <v>249</v>
      </c>
      <c r="D51" s="69">
        <v>2.8124999999999999E-3</v>
      </c>
      <c r="E51" s="69">
        <v>0.115867632626475</v>
      </c>
      <c r="F51" s="71">
        <f t="shared" si="2"/>
        <v>11.5867632626475</v>
      </c>
      <c r="G51" s="84">
        <f t="shared" si="3"/>
        <v>118.53258817688392</v>
      </c>
      <c r="H51" s="43"/>
      <c r="I51" s="8"/>
      <c r="J51" s="8"/>
      <c r="K51" s="8"/>
      <c r="L51" s="8"/>
      <c r="M51" s="8"/>
      <c r="N51" s="8"/>
      <c r="O51" s="8"/>
      <c r="P51" s="8"/>
      <c r="Q51" s="8"/>
      <c r="R51" s="8"/>
      <c r="S51" s="8"/>
      <c r="T51" s="8"/>
      <c r="U51" s="8"/>
      <c r="V51" s="8"/>
      <c r="W51" s="8"/>
      <c r="X51" s="8"/>
      <c r="Y51" s="8"/>
      <c r="Z51" s="8"/>
      <c r="AA51" s="8"/>
      <c r="AB51" s="8"/>
      <c r="AC51" s="8"/>
    </row>
    <row r="52" spans="1:29" ht="14.4">
      <c r="A52" s="58"/>
      <c r="B52" s="69">
        <v>22</v>
      </c>
      <c r="C52" s="43" t="s">
        <v>250</v>
      </c>
      <c r="D52" s="69">
        <v>3.0143628633833202E-3</v>
      </c>
      <c r="E52" s="69">
        <v>0.117342235635666</v>
      </c>
      <c r="F52" s="71">
        <f t="shared" si="2"/>
        <v>11.7342235635666</v>
      </c>
      <c r="G52" s="84">
        <f t="shared" si="3"/>
        <v>120.04110705528632</v>
      </c>
      <c r="H52" s="43"/>
      <c r="I52" s="8"/>
      <c r="J52" s="8"/>
      <c r="K52" s="8"/>
      <c r="L52" s="8"/>
      <c r="M52" s="8"/>
      <c r="N52" s="8"/>
      <c r="O52" s="8"/>
      <c r="P52" s="8"/>
      <c r="Q52" s="8"/>
      <c r="R52" s="8"/>
      <c r="S52" s="8"/>
      <c r="T52" s="8"/>
      <c r="U52" s="8"/>
      <c r="V52" s="8"/>
      <c r="W52" s="8"/>
      <c r="X52" s="8"/>
      <c r="Y52" s="8"/>
      <c r="Z52" s="8"/>
      <c r="AA52" s="8"/>
      <c r="AB52" s="8"/>
      <c r="AC52" s="8"/>
    </row>
    <row r="53" spans="1:29" ht="14.4">
      <c r="A53" s="58"/>
      <c r="B53" s="69">
        <v>23</v>
      </c>
      <c r="C53" s="43" t="s">
        <v>251</v>
      </c>
      <c r="D53" s="69">
        <v>3.2307141234291601E-3</v>
      </c>
      <c r="E53" s="69">
        <v>0.118900336652201</v>
      </c>
      <c r="F53" s="71">
        <f t="shared" si="2"/>
        <v>11.8900336652201</v>
      </c>
      <c r="G53" s="84">
        <f t="shared" si="3"/>
        <v>121.63504439520162</v>
      </c>
      <c r="H53" s="43"/>
      <c r="I53" s="8"/>
      <c r="J53" s="8"/>
      <c r="K53" s="8"/>
      <c r="L53" s="8"/>
      <c r="M53" s="8"/>
      <c r="N53" s="8"/>
      <c r="O53" s="8"/>
      <c r="P53" s="8"/>
      <c r="Q53" s="8"/>
      <c r="R53" s="8"/>
      <c r="S53" s="8"/>
      <c r="T53" s="8"/>
      <c r="U53" s="8"/>
      <c r="V53" s="8"/>
      <c r="W53" s="8"/>
      <c r="X53" s="8"/>
      <c r="Y53" s="8"/>
      <c r="Z53" s="8"/>
      <c r="AA53" s="8"/>
      <c r="AB53" s="8"/>
      <c r="AC53" s="8"/>
    </row>
    <row r="54" spans="1:29" ht="14.4">
      <c r="A54" s="58"/>
      <c r="B54" s="69">
        <v>24</v>
      </c>
      <c r="C54" s="43" t="s">
        <v>252</v>
      </c>
      <c r="D54" s="69">
        <v>3.46259366253257E-3</v>
      </c>
      <c r="E54" s="69">
        <v>0.12054534722954501</v>
      </c>
      <c r="F54" s="71">
        <f t="shared" si="2"/>
        <v>12.0545347229545</v>
      </c>
      <c r="G54" s="84">
        <f t="shared" si="3"/>
        <v>123.31789021582453</v>
      </c>
      <c r="H54" s="43"/>
      <c r="I54" s="8"/>
      <c r="J54" s="8"/>
      <c r="K54" s="8"/>
      <c r="L54" s="8"/>
      <c r="M54" s="8"/>
      <c r="N54" s="8"/>
      <c r="O54" s="8"/>
      <c r="P54" s="8"/>
      <c r="Q54" s="8"/>
      <c r="R54" s="8"/>
      <c r="S54" s="8"/>
      <c r="T54" s="8"/>
      <c r="U54" s="8"/>
      <c r="V54" s="8"/>
      <c r="W54" s="8"/>
      <c r="X54" s="8"/>
      <c r="Y54" s="8"/>
      <c r="Z54" s="8"/>
      <c r="AA54" s="8"/>
      <c r="AB54" s="8"/>
      <c r="AC54" s="8"/>
    </row>
    <row r="55" spans="1:29" ht="14.4">
      <c r="A55" s="58"/>
      <c r="B55" s="69">
        <v>25</v>
      </c>
      <c r="C55" s="43" t="s">
        <v>253</v>
      </c>
      <c r="D55" s="69">
        <v>3.71111599904876E-3</v>
      </c>
      <c r="E55" s="69">
        <v>0.12228067080530799</v>
      </c>
      <c r="F55" s="71">
        <f t="shared" si="2"/>
        <v>12.228067080530799</v>
      </c>
      <c r="G55" s="84">
        <f t="shared" si="3"/>
        <v>125.09312623383008</v>
      </c>
      <c r="H55" s="43"/>
      <c r="I55" s="8"/>
      <c r="J55" s="8"/>
      <c r="K55" s="8"/>
      <c r="L55" s="8"/>
      <c r="M55" s="8"/>
      <c r="N55" s="8"/>
      <c r="O55" s="8"/>
      <c r="P55" s="8"/>
      <c r="Q55" s="8"/>
      <c r="R55" s="8"/>
      <c r="S55" s="8"/>
      <c r="T55" s="8"/>
      <c r="U55" s="8"/>
      <c r="V55" s="8"/>
      <c r="W55" s="8"/>
      <c r="X55" s="8"/>
      <c r="Y55" s="8"/>
      <c r="Z55" s="8"/>
      <c r="AA55" s="8"/>
      <c r="AB55" s="8"/>
      <c r="AC55" s="8"/>
    </row>
    <row r="56" spans="1:29" ht="14.4">
      <c r="A56" s="58"/>
      <c r="B56" s="69">
        <v>26</v>
      </c>
      <c r="C56" s="43" t="s">
        <v>254</v>
      </c>
      <c r="D56" s="69">
        <v>3.9774756441743296E-3</v>
      </c>
      <c r="E56" s="69">
        <v>0.124109685140084</v>
      </c>
      <c r="F56" s="71">
        <f t="shared" si="2"/>
        <v>12.410968514008399</v>
      </c>
      <c r="G56" s="84">
        <f t="shared" si="3"/>
        <v>126.96420789830593</v>
      </c>
      <c r="H56" s="43"/>
      <c r="I56" s="8"/>
      <c r="J56" s="8"/>
      <c r="K56" s="8"/>
      <c r="L56" s="8"/>
      <c r="M56" s="8"/>
      <c r="N56" s="8"/>
      <c r="O56" s="8"/>
      <c r="P56" s="8"/>
      <c r="Q56" s="8"/>
      <c r="R56" s="8"/>
      <c r="S56" s="8"/>
      <c r="T56" s="8"/>
      <c r="U56" s="8"/>
      <c r="V56" s="8"/>
      <c r="W56" s="8"/>
      <c r="X56" s="8"/>
      <c r="Y56" s="8"/>
      <c r="Z56" s="8"/>
      <c r="AA56" s="8"/>
      <c r="AB56" s="8"/>
      <c r="AC56" s="8"/>
    </row>
    <row r="57" spans="1:29" ht="14.4">
      <c r="A57" s="58"/>
      <c r="B57" s="69">
        <v>27</v>
      </c>
      <c r="C57" s="43" t="s">
        <v>255</v>
      </c>
      <c r="D57" s="69">
        <v>4.2629528433104904E-3</v>
      </c>
      <c r="E57" s="69">
        <v>0.126035723508022</v>
      </c>
      <c r="F57" s="71">
        <f t="shared" si="2"/>
        <v>12.6035723508022</v>
      </c>
      <c r="G57" s="84">
        <f t="shared" si="3"/>
        <v>128.93454514870652</v>
      </c>
      <c r="H57" s="43"/>
      <c r="I57" s="8"/>
      <c r="J57" s="8"/>
      <c r="K57" s="8"/>
      <c r="L57" s="8"/>
      <c r="M57" s="8"/>
      <c r="N57" s="8"/>
      <c r="O57" s="8"/>
      <c r="P57" s="8"/>
      <c r="Q57" s="8"/>
      <c r="R57" s="8"/>
      <c r="S57" s="8"/>
      <c r="T57" s="8"/>
      <c r="U57" s="8"/>
      <c r="V57" s="8"/>
      <c r="W57" s="8"/>
      <c r="X57" s="8"/>
      <c r="Y57" s="8"/>
      <c r="Z57" s="8"/>
      <c r="AA57" s="8"/>
      <c r="AB57" s="8"/>
      <c r="AC57" s="8"/>
    </row>
    <row r="58" spans="1:29" ht="14.4">
      <c r="A58" s="58"/>
      <c r="B58" s="69">
        <v>28</v>
      </c>
      <c r="C58" s="43" t="s">
        <v>256</v>
      </c>
      <c r="D58" s="69">
        <v>4.5689197295038196E-3</v>
      </c>
      <c r="E58" s="69">
        <v>0.12806205494834</v>
      </c>
      <c r="F58" s="71">
        <f t="shared" si="2"/>
        <v>12.806205494834</v>
      </c>
      <c r="G58" s="84">
        <f t="shared" si="3"/>
        <v>131.00748221215181</v>
      </c>
      <c r="H58" s="43"/>
      <c r="I58" s="8"/>
      <c r="J58" s="8"/>
      <c r="K58" s="8"/>
      <c r="L58" s="8"/>
      <c r="M58" s="8"/>
      <c r="N58" s="8"/>
      <c r="O58" s="8"/>
      <c r="P58" s="8"/>
      <c r="Q58" s="8"/>
      <c r="R58" s="8"/>
      <c r="S58" s="8"/>
      <c r="T58" s="8"/>
      <c r="U58" s="8"/>
      <c r="V58" s="8"/>
      <c r="W58" s="8"/>
      <c r="X58" s="8"/>
      <c r="Y58" s="8"/>
      <c r="Z58" s="8"/>
      <c r="AA58" s="8"/>
      <c r="AB58" s="8"/>
      <c r="AC58" s="8"/>
    </row>
    <row r="59" spans="1:29" ht="14.4">
      <c r="A59" s="58"/>
      <c r="B59" s="69">
        <v>29</v>
      </c>
      <c r="C59" s="43" t="s">
        <v>257</v>
      </c>
      <c r="D59" s="69">
        <v>4.8968469185406904E-3</v>
      </c>
      <c r="E59" s="69">
        <v>0.130191863634743</v>
      </c>
      <c r="F59" s="71">
        <f t="shared" si="2"/>
        <v>13.019186363474301</v>
      </c>
      <c r="G59" s="84">
        <f t="shared" si="3"/>
        <v>133.1862764983421</v>
      </c>
      <c r="H59" s="43"/>
      <c r="I59" s="8"/>
      <c r="J59" s="8"/>
      <c r="K59" s="8"/>
      <c r="L59" s="8"/>
      <c r="M59" s="8"/>
      <c r="N59" s="8"/>
      <c r="O59" s="8"/>
      <c r="P59" s="8"/>
      <c r="Q59" s="8"/>
      <c r="R59" s="8"/>
      <c r="S59" s="8"/>
      <c r="T59" s="8"/>
      <c r="U59" s="8"/>
      <c r="V59" s="8"/>
      <c r="W59" s="8"/>
      <c r="X59" s="8"/>
      <c r="Y59" s="8"/>
      <c r="Z59" s="8"/>
      <c r="AA59" s="8"/>
      <c r="AB59" s="8"/>
      <c r="AC59" s="8"/>
    </row>
    <row r="60" spans="1:29" ht="14.4">
      <c r="A60" s="58"/>
      <c r="B60" s="69">
        <v>30</v>
      </c>
      <c r="C60" s="43" t="s">
        <v>258</v>
      </c>
      <c r="D60" s="69">
        <v>5.2483105773945401E-3</v>
      </c>
      <c r="E60" s="69">
        <v>0.13242822768422799</v>
      </c>
      <c r="F60" s="71">
        <f t="shared" si="2"/>
        <v>13.242822768422799</v>
      </c>
      <c r="G60" s="84">
        <f t="shared" si="3"/>
        <v>135.47407692096525</v>
      </c>
      <c r="H60" s="43"/>
      <c r="I60" s="8"/>
      <c r="J60" s="8"/>
      <c r="K60" s="8"/>
      <c r="L60" s="8"/>
      <c r="M60" s="8"/>
      <c r="N60" s="8"/>
      <c r="O60" s="8"/>
      <c r="P60" s="8"/>
      <c r="Q60" s="8"/>
      <c r="R60" s="8"/>
      <c r="S60" s="8"/>
      <c r="T60" s="8"/>
      <c r="U60" s="8"/>
      <c r="V60" s="8"/>
      <c r="W60" s="8"/>
      <c r="X60" s="8"/>
      <c r="Y60" s="8"/>
      <c r="Z60" s="8"/>
      <c r="AA60" s="8"/>
      <c r="AB60" s="8"/>
      <c r="AC60" s="8"/>
    </row>
    <row r="61" spans="1:29" ht="14.4">
      <c r="A61" s="58"/>
      <c r="B61" s="69">
        <v>31</v>
      </c>
      <c r="C61" s="43" t="s">
        <v>259</v>
      </c>
      <c r="D61" s="69">
        <v>5.6249999999999998E-3</v>
      </c>
      <c r="E61" s="69">
        <v>0.13477409756117301</v>
      </c>
      <c r="F61" s="71">
        <f t="shared" si="2"/>
        <v>13.4774097561173</v>
      </c>
      <c r="G61" s="84">
        <f t="shared" si="3"/>
        <v>137.87390180507998</v>
      </c>
      <c r="H61" s="43"/>
      <c r="I61" s="8"/>
      <c r="J61" s="8"/>
      <c r="K61" s="8"/>
      <c r="L61" s="8"/>
      <c r="M61" s="8"/>
      <c r="N61" s="8"/>
      <c r="O61" s="8"/>
      <c r="P61" s="8"/>
      <c r="Q61" s="8"/>
      <c r="R61" s="8"/>
      <c r="S61" s="8"/>
      <c r="T61" s="8"/>
      <c r="U61" s="8"/>
      <c r="V61" s="8"/>
      <c r="W61" s="8"/>
      <c r="X61" s="8"/>
      <c r="Y61" s="8"/>
      <c r="Z61" s="8"/>
      <c r="AA61" s="8"/>
      <c r="AB61" s="8"/>
      <c r="AC61" s="8"/>
    </row>
    <row r="62" spans="1:29" ht="14.4">
      <c r="A62" s="58"/>
      <c r="B62" s="69">
        <v>32</v>
      </c>
      <c r="C62" s="43" t="s">
        <v>260</v>
      </c>
      <c r="D62" s="69">
        <v>6.0287257267666403E-3</v>
      </c>
      <c r="E62" s="69">
        <v>0.13723227434461399</v>
      </c>
      <c r="F62" s="71">
        <f t="shared" si="2"/>
        <v>13.7232274344614</v>
      </c>
      <c r="G62" s="84">
        <f t="shared" si="3"/>
        <v>140.3886166545401</v>
      </c>
      <c r="H62" s="43"/>
      <c r="I62" s="8"/>
      <c r="J62" s="8"/>
      <c r="K62" s="8"/>
      <c r="L62" s="8"/>
      <c r="M62" s="8"/>
      <c r="N62" s="8"/>
      <c r="O62" s="8"/>
      <c r="P62" s="8"/>
      <c r="Q62" s="8"/>
      <c r="R62" s="8"/>
      <c r="S62" s="8"/>
      <c r="T62" s="8"/>
      <c r="U62" s="8"/>
      <c r="V62" s="8"/>
      <c r="W62" s="8"/>
      <c r="X62" s="8"/>
      <c r="Y62" s="8"/>
      <c r="Z62" s="8"/>
      <c r="AA62" s="8"/>
      <c r="AB62" s="8"/>
      <c r="AC62" s="8"/>
    </row>
    <row r="63" spans="1:29" ht="14.4">
      <c r="A63" s="58"/>
      <c r="B63" s="69">
        <v>33</v>
      </c>
      <c r="C63" s="43" t="s">
        <v>261</v>
      </c>
      <c r="D63" s="69">
        <v>6.4614282468583202E-3</v>
      </c>
      <c r="E63" s="69">
        <v>0.13980538825530101</v>
      </c>
      <c r="F63" s="71">
        <f t="shared" si="2"/>
        <v>13.9805388255301</v>
      </c>
      <c r="G63" s="84">
        <f t="shared" si="3"/>
        <v>143.02091218517293</v>
      </c>
      <c r="H63" s="43"/>
      <c r="I63" s="8"/>
      <c r="J63" s="8"/>
      <c r="K63" s="8"/>
      <c r="L63" s="8"/>
      <c r="M63" s="8"/>
      <c r="N63" s="8"/>
      <c r="O63" s="8"/>
      <c r="P63" s="8"/>
      <c r="Q63" s="8"/>
      <c r="R63" s="8"/>
      <c r="S63" s="8"/>
      <c r="T63" s="8"/>
      <c r="U63" s="8"/>
      <c r="V63" s="8"/>
      <c r="W63" s="8"/>
      <c r="X63" s="8"/>
      <c r="Y63" s="8"/>
      <c r="Z63" s="8"/>
      <c r="AA63" s="8"/>
      <c r="AB63" s="8"/>
      <c r="AC63" s="8"/>
    </row>
    <row r="64" spans="1:29" ht="14.4">
      <c r="A64" s="58"/>
      <c r="B64" s="69">
        <v>34</v>
      </c>
      <c r="C64" s="43" t="s">
        <v>262</v>
      </c>
      <c r="D64" s="69">
        <v>6.9251873250651503E-3</v>
      </c>
      <c r="E64" s="69">
        <v>0.142495877657449</v>
      </c>
      <c r="F64" s="71">
        <f t="shared" si="2"/>
        <v>14.2495877657449</v>
      </c>
      <c r="G64" s="84">
        <f t="shared" si="3"/>
        <v>145.77328284357034</v>
      </c>
      <c r="H64" s="43"/>
      <c r="I64" s="8"/>
      <c r="J64" s="8"/>
      <c r="K64" s="8"/>
      <c r="L64" s="8"/>
      <c r="M64" s="8"/>
      <c r="N64" s="8"/>
      <c r="O64" s="8"/>
      <c r="P64" s="8"/>
      <c r="Q64" s="8"/>
      <c r="R64" s="8"/>
      <c r="S64" s="8"/>
      <c r="T64" s="8"/>
      <c r="U64" s="8"/>
      <c r="V64" s="8"/>
      <c r="W64" s="8"/>
      <c r="X64" s="8"/>
      <c r="Y64" s="8"/>
      <c r="Z64" s="8"/>
      <c r="AA64" s="8"/>
      <c r="AB64" s="8"/>
      <c r="AC64" s="8"/>
    </row>
    <row r="65" spans="1:29" ht="14.4">
      <c r="A65" s="58"/>
      <c r="B65" s="69">
        <v>35</v>
      </c>
      <c r="C65" s="43" t="s">
        <v>263</v>
      </c>
      <c r="D65" s="69">
        <v>7.4222319980975296E-3</v>
      </c>
      <c r="E65" s="69">
        <v>0.14530596890286501</v>
      </c>
      <c r="F65" s="71">
        <f t="shared" si="2"/>
        <v>14.530596890286501</v>
      </c>
      <c r="G65" s="84">
        <f t="shared" si="3"/>
        <v>148.6480061876309</v>
      </c>
      <c r="H65" s="43"/>
      <c r="I65" s="8"/>
      <c r="J65" s="8"/>
      <c r="K65" s="8"/>
      <c r="L65" s="8"/>
      <c r="M65" s="8"/>
      <c r="N65" s="8"/>
      <c r="O65" s="8"/>
      <c r="P65" s="8"/>
      <c r="Q65" s="8"/>
      <c r="R65" s="8"/>
      <c r="S65" s="8"/>
      <c r="T65" s="8"/>
      <c r="U65" s="8"/>
      <c r="V65" s="8"/>
      <c r="W65" s="8"/>
      <c r="X65" s="8"/>
      <c r="Y65" s="8"/>
      <c r="Z65" s="8"/>
      <c r="AA65" s="8"/>
      <c r="AB65" s="8"/>
      <c r="AC65" s="8"/>
    </row>
    <row r="66" spans="1:29" ht="14.4">
      <c r="A66" s="58"/>
      <c r="B66" s="69">
        <v>36</v>
      </c>
      <c r="C66" s="43" t="s">
        <v>264</v>
      </c>
      <c r="D66" s="69">
        <v>7.9549512883486592E-3</v>
      </c>
      <c r="E66" s="69">
        <v>0.14823765734306399</v>
      </c>
      <c r="F66" s="71">
        <f t="shared" si="2"/>
        <v>14.823765734306399</v>
      </c>
      <c r="G66" s="84">
        <f t="shared" si="3"/>
        <v>151.64712346195446</v>
      </c>
      <c r="H66" s="43"/>
      <c r="I66" s="8"/>
      <c r="J66" s="8"/>
      <c r="K66" s="8"/>
      <c r="L66" s="8"/>
      <c r="M66" s="8"/>
      <c r="N66" s="8"/>
      <c r="O66" s="8"/>
      <c r="P66" s="8"/>
      <c r="Q66" s="8"/>
      <c r="R66" s="8"/>
      <c r="S66" s="8"/>
      <c r="T66" s="8"/>
      <c r="U66" s="8"/>
      <c r="V66" s="8"/>
      <c r="W66" s="8"/>
      <c r="X66" s="8"/>
      <c r="Y66" s="8"/>
      <c r="Z66" s="8"/>
      <c r="AA66" s="8"/>
      <c r="AB66" s="8"/>
      <c r="AC66" s="8"/>
    </row>
    <row r="67" spans="1:29" ht="14.4">
      <c r="A67" s="58"/>
      <c r="B67" s="69">
        <v>37</v>
      </c>
      <c r="C67" s="43" t="s">
        <v>265</v>
      </c>
      <c r="D67" s="69">
        <v>8.5259056866209808E-3</v>
      </c>
      <c r="E67" s="69">
        <v>0.15129268985567401</v>
      </c>
      <c r="F67" s="71">
        <f t="shared" si="2"/>
        <v>15.129268985567402</v>
      </c>
      <c r="G67" s="84">
        <f t="shared" si="3"/>
        <v>154.77242172235452</v>
      </c>
      <c r="H67" s="43"/>
      <c r="I67" s="8"/>
      <c r="J67" s="8"/>
      <c r="K67" s="8"/>
      <c r="L67" s="8"/>
      <c r="M67" s="8"/>
      <c r="N67" s="8"/>
      <c r="O67" s="8"/>
      <c r="P67" s="8"/>
      <c r="Q67" s="8"/>
      <c r="R67" s="8"/>
      <c r="S67" s="8"/>
      <c r="T67" s="8"/>
      <c r="U67" s="8"/>
      <c r="V67" s="8"/>
      <c r="W67" s="8"/>
      <c r="X67" s="8"/>
      <c r="Y67" s="8"/>
      <c r="Z67" s="8"/>
      <c r="AA67" s="8"/>
      <c r="AB67" s="8"/>
      <c r="AC67" s="8"/>
    </row>
    <row r="68" spans="1:29" ht="14.4">
      <c r="A68" s="58"/>
      <c r="B68" s="69">
        <v>38</v>
      </c>
      <c r="C68" s="43" t="s">
        <v>266</v>
      </c>
      <c r="D68" s="69">
        <v>9.1378394590076496E-3</v>
      </c>
      <c r="E68" s="69">
        <v>0.154472549143367</v>
      </c>
      <c r="F68" s="71">
        <f t="shared" si="2"/>
        <v>15.4472549143367</v>
      </c>
      <c r="G68" s="84">
        <f t="shared" si="3"/>
        <v>158.02541777366443</v>
      </c>
      <c r="H68" s="43"/>
      <c r="I68" s="8"/>
      <c r="J68" s="8"/>
      <c r="K68" s="8"/>
      <c r="L68" s="8"/>
      <c r="M68" s="8"/>
      <c r="N68" s="8"/>
      <c r="O68" s="8"/>
      <c r="P68" s="8"/>
      <c r="Q68" s="8"/>
      <c r="R68" s="8"/>
      <c r="S68" s="8"/>
      <c r="T68" s="8"/>
      <c r="U68" s="8"/>
      <c r="V68" s="8"/>
      <c r="W68" s="8"/>
      <c r="X68" s="8"/>
      <c r="Y68" s="8"/>
      <c r="Z68" s="8"/>
      <c r="AA68" s="8"/>
      <c r="AB68" s="8"/>
      <c r="AC68" s="8"/>
    </row>
    <row r="69" spans="1:29" ht="14.4">
      <c r="A69" s="58"/>
      <c r="B69" s="69">
        <v>39</v>
      </c>
      <c r="C69" s="43" t="s">
        <v>267</v>
      </c>
      <c r="D69" s="69">
        <v>9.7936938370813895E-3</v>
      </c>
      <c r="E69" s="69">
        <v>0.15777844019738599</v>
      </c>
      <c r="F69" s="71">
        <f t="shared" si="2"/>
        <v>15.777844019738598</v>
      </c>
      <c r="G69" s="84">
        <f t="shared" si="3"/>
        <v>161.40734432192588</v>
      </c>
      <c r="H69" s="43"/>
      <c r="I69" s="8"/>
      <c r="J69" s="8"/>
      <c r="K69" s="8"/>
      <c r="L69" s="8"/>
      <c r="M69" s="8"/>
      <c r="N69" s="8"/>
      <c r="O69" s="8"/>
      <c r="P69" s="8"/>
      <c r="Q69" s="8"/>
      <c r="R69" s="8"/>
      <c r="S69" s="8"/>
      <c r="T69" s="8"/>
      <c r="U69" s="8"/>
      <c r="V69" s="8"/>
      <c r="W69" s="8"/>
      <c r="X69" s="8"/>
      <c r="Y69" s="8"/>
      <c r="Z69" s="8"/>
      <c r="AA69" s="8"/>
      <c r="AB69" s="8"/>
      <c r="AC69" s="8"/>
    </row>
    <row r="70" spans="1:29" ht="14.4">
      <c r="A70" s="58"/>
      <c r="B70" s="69">
        <v>40</v>
      </c>
      <c r="C70" s="43" t="s">
        <v>268</v>
      </c>
      <c r="D70" s="69">
        <v>1.0496621154789E-2</v>
      </c>
      <c r="E70" s="69">
        <v>0.161211279035327</v>
      </c>
      <c r="F70" s="71">
        <f t="shared" si="2"/>
        <v>16.121127903532699</v>
      </c>
      <c r="G70" s="84">
        <f t="shared" si="3"/>
        <v>164.91913845313954</v>
      </c>
      <c r="H70" s="43"/>
      <c r="I70" s="8"/>
      <c r="J70" s="8"/>
      <c r="K70" s="8"/>
      <c r="L70" s="8"/>
      <c r="M70" s="8"/>
      <c r="N70" s="8"/>
      <c r="O70" s="8"/>
      <c r="P70" s="8"/>
      <c r="Q70" s="8"/>
      <c r="R70" s="8"/>
      <c r="S70" s="8"/>
      <c r="T70" s="8"/>
      <c r="U70" s="8"/>
      <c r="V70" s="8"/>
      <c r="W70" s="8"/>
      <c r="X70" s="8"/>
      <c r="Y70" s="8"/>
      <c r="Z70" s="8"/>
      <c r="AA70" s="8"/>
      <c r="AB70" s="8"/>
      <c r="AC70" s="8"/>
    </row>
    <row r="71" spans="1:29" ht="14.4">
      <c r="A71" s="58"/>
      <c r="B71" s="69">
        <v>41</v>
      </c>
      <c r="C71" s="43" t="s">
        <v>269</v>
      </c>
      <c r="D71" s="69">
        <v>1.125E-2</v>
      </c>
      <c r="E71" s="69">
        <v>0.16477168419220301</v>
      </c>
      <c r="F71" s="71">
        <f t="shared" si="2"/>
        <v>16.477168419220302</v>
      </c>
      <c r="G71" s="84">
        <f t="shared" si="3"/>
        <v>168.56143292862367</v>
      </c>
      <c r="H71" s="43"/>
      <c r="I71" s="8"/>
      <c r="J71" s="8"/>
      <c r="K71" s="8"/>
      <c r="L71" s="8"/>
      <c r="M71" s="8"/>
      <c r="N71" s="8"/>
      <c r="O71" s="8"/>
      <c r="P71" s="8"/>
      <c r="Q71" s="8"/>
      <c r="R71" s="8"/>
      <c r="S71" s="8"/>
      <c r="T71" s="8"/>
      <c r="U71" s="8"/>
      <c r="V71" s="8"/>
      <c r="W71" s="8"/>
      <c r="X71" s="8"/>
      <c r="Y71" s="8"/>
      <c r="Z71" s="8"/>
      <c r="AA71" s="8"/>
      <c r="AB71" s="8"/>
      <c r="AC71" s="8"/>
    </row>
    <row r="72" spans="1:29" ht="14.4">
      <c r="A72" s="58"/>
      <c r="B72" s="69">
        <v>42</v>
      </c>
      <c r="C72" s="43" t="s">
        <v>270</v>
      </c>
      <c r="D72" s="69">
        <v>1.2057451453533201E-2</v>
      </c>
      <c r="E72" s="69">
        <v>0.16845997059501899</v>
      </c>
      <c r="F72" s="71">
        <f t="shared" si="2"/>
        <v>16.845997059501901</v>
      </c>
      <c r="G72" s="84">
        <f t="shared" si="3"/>
        <v>172.33454991870443</v>
      </c>
      <c r="H72" s="43"/>
      <c r="I72" s="8"/>
      <c r="J72" s="8"/>
      <c r="K72" s="8"/>
      <c r="L72" s="8"/>
      <c r="M72" s="8"/>
      <c r="N72" s="8"/>
      <c r="O72" s="8"/>
      <c r="P72" s="8"/>
      <c r="Q72" s="8"/>
      <c r="R72" s="8"/>
      <c r="S72" s="8"/>
      <c r="T72" s="8"/>
      <c r="U72" s="8"/>
      <c r="V72" s="8"/>
      <c r="W72" s="8"/>
      <c r="X72" s="8"/>
      <c r="Y72" s="8"/>
      <c r="Z72" s="8"/>
      <c r="AA72" s="8"/>
      <c r="AB72" s="8"/>
      <c r="AC72" s="8"/>
    </row>
    <row r="73" spans="1:29" ht="14.4">
      <c r="A73" s="58"/>
      <c r="B73" s="69">
        <v>43</v>
      </c>
      <c r="C73" s="43" t="s">
        <v>271</v>
      </c>
      <c r="D73" s="69">
        <v>1.2922856493716601E-2</v>
      </c>
      <c r="E73" s="69">
        <v>0.17227614684213299</v>
      </c>
      <c r="F73" s="71">
        <f t="shared" si="2"/>
        <v>17.2276146842133</v>
      </c>
      <c r="G73" s="84">
        <f t="shared" si="3"/>
        <v>176.23849821950205</v>
      </c>
      <c r="H73" s="43"/>
      <c r="I73" s="8"/>
      <c r="J73" s="8"/>
      <c r="K73" s="8"/>
      <c r="L73" s="8"/>
      <c r="M73" s="8"/>
      <c r="N73" s="8"/>
      <c r="O73" s="8"/>
      <c r="P73" s="8"/>
      <c r="Q73" s="8"/>
      <c r="R73" s="8"/>
      <c r="S73" s="8"/>
      <c r="T73" s="8"/>
      <c r="U73" s="8"/>
      <c r="V73" s="8"/>
      <c r="W73" s="8"/>
      <c r="X73" s="8"/>
      <c r="Y73" s="8"/>
      <c r="Z73" s="8"/>
      <c r="AA73" s="8"/>
      <c r="AB73" s="8"/>
      <c r="AC73" s="8"/>
    </row>
    <row r="74" spans="1:29" ht="14.4">
      <c r="A74" s="58"/>
      <c r="B74" s="69">
        <v>44</v>
      </c>
      <c r="C74" s="43" t="s">
        <v>272</v>
      </c>
      <c r="D74" s="69">
        <v>1.3850374650130301E-2</v>
      </c>
      <c r="E74" s="69">
        <v>0.17621991492804301</v>
      </c>
      <c r="F74" s="71">
        <f t="shared" si="2"/>
        <v>17.621991492804302</v>
      </c>
      <c r="G74" s="84">
        <f t="shared" si="3"/>
        <v>180.27297297138799</v>
      </c>
      <c r="H74" s="43"/>
      <c r="I74" s="8"/>
      <c r="J74" s="8"/>
      <c r="K74" s="8"/>
      <c r="L74" s="8"/>
      <c r="M74" s="8"/>
      <c r="N74" s="8"/>
      <c r="O74" s="8"/>
      <c r="P74" s="8"/>
      <c r="Q74" s="8"/>
      <c r="R74" s="8"/>
      <c r="S74" s="8"/>
      <c r="T74" s="8"/>
      <c r="U74" s="8"/>
      <c r="V74" s="8"/>
      <c r="W74" s="8"/>
      <c r="X74" s="8"/>
      <c r="Y74" s="8"/>
      <c r="Z74" s="8"/>
      <c r="AA74" s="8"/>
      <c r="AB74" s="8"/>
      <c r="AC74" s="8"/>
    </row>
    <row r="75" spans="1:29" ht="14.4">
      <c r="A75" s="58"/>
      <c r="B75" s="69">
        <v>45</v>
      </c>
      <c r="C75" s="43" t="s">
        <v>273</v>
      </c>
      <c r="D75" s="69">
        <v>1.4844463996195E-2</v>
      </c>
      <c r="E75" s="69">
        <v>0.18029067313206101</v>
      </c>
      <c r="F75" s="71">
        <f t="shared" si="2"/>
        <v>18.029067313206102</v>
      </c>
      <c r="G75" s="84">
        <f t="shared" si="3"/>
        <v>184.43735861409843</v>
      </c>
      <c r="H75" s="43"/>
      <c r="I75" s="8"/>
      <c r="J75" s="8"/>
      <c r="K75" s="8"/>
      <c r="L75" s="8"/>
      <c r="M75" s="8"/>
      <c r="N75" s="8"/>
      <c r="O75" s="8"/>
      <c r="P75" s="8"/>
      <c r="Q75" s="8"/>
      <c r="R75" s="8"/>
      <c r="S75" s="8"/>
      <c r="T75" s="8"/>
      <c r="U75" s="8"/>
      <c r="V75" s="8"/>
      <c r="W75" s="8"/>
      <c r="X75" s="8"/>
      <c r="Y75" s="8"/>
      <c r="Z75" s="8"/>
      <c r="AA75" s="8"/>
      <c r="AB75" s="8"/>
      <c r="AC75" s="8"/>
    </row>
    <row r="76" spans="1:29" ht="14.4">
      <c r="A76" s="58"/>
      <c r="B76" s="69">
        <v>46</v>
      </c>
      <c r="C76" s="43" t="s">
        <v>274</v>
      </c>
      <c r="D76" s="69">
        <v>1.5909902576697301E-2</v>
      </c>
      <c r="E76" s="69">
        <v>0.18448752175500599</v>
      </c>
      <c r="F76" s="71">
        <f t="shared" si="2"/>
        <v>18.448752175500598</v>
      </c>
      <c r="G76" s="84">
        <f t="shared" si="3"/>
        <v>188.73073475537112</v>
      </c>
      <c r="H76" s="43"/>
      <c r="I76" s="8"/>
      <c r="J76" s="8"/>
      <c r="K76" s="8"/>
      <c r="L76" s="8"/>
      <c r="M76" s="8"/>
      <c r="N76" s="8"/>
      <c r="O76" s="8"/>
      <c r="P76" s="8"/>
      <c r="Q76" s="8"/>
      <c r="R76" s="8"/>
      <c r="S76" s="8"/>
      <c r="T76" s="8"/>
      <c r="U76" s="8"/>
      <c r="V76" s="8"/>
      <c r="W76" s="8"/>
      <c r="X76" s="8"/>
      <c r="Y76" s="8"/>
      <c r="Z76" s="8"/>
      <c r="AA76" s="8"/>
      <c r="AB76" s="8"/>
      <c r="AC76" s="8"/>
    </row>
    <row r="77" spans="1:29" ht="14.4">
      <c r="A77" s="58"/>
      <c r="B77" s="69">
        <v>47</v>
      </c>
      <c r="C77" s="43" t="s">
        <v>275</v>
      </c>
      <c r="D77" s="69">
        <v>1.7051811373241899E-2</v>
      </c>
      <c r="E77" s="69">
        <v>0.188809271620244</v>
      </c>
      <c r="F77" s="71">
        <f t="shared" si="2"/>
        <v>18.880927162024399</v>
      </c>
      <c r="G77" s="84">
        <f t="shared" si="3"/>
        <v>193.15188486750961</v>
      </c>
      <c r="H77" s="43"/>
      <c r="I77" s="8"/>
      <c r="J77" s="8"/>
      <c r="K77" s="8"/>
      <c r="L77" s="8"/>
      <c r="M77" s="8"/>
      <c r="N77" s="8"/>
      <c r="O77" s="8"/>
      <c r="P77" s="8"/>
      <c r="Q77" s="8"/>
      <c r="R77" s="8"/>
      <c r="S77" s="8"/>
      <c r="T77" s="8"/>
      <c r="U77" s="8"/>
      <c r="V77" s="8"/>
      <c r="W77" s="8"/>
      <c r="X77" s="8"/>
      <c r="Y77" s="8"/>
      <c r="Z77" s="8"/>
      <c r="AA77" s="8"/>
      <c r="AB77" s="8"/>
      <c r="AC77" s="8"/>
    </row>
    <row r="78" spans="1:29" ht="14.4">
      <c r="A78" s="58"/>
      <c r="B78" s="69">
        <v>48</v>
      </c>
      <c r="C78" s="43" t="s">
        <v>276</v>
      </c>
      <c r="D78" s="69">
        <v>1.8275678918015299E-2</v>
      </c>
      <c r="E78" s="69">
        <v>0.193254455202616</v>
      </c>
      <c r="F78" s="71">
        <f t="shared" si="2"/>
        <v>19.325445520261599</v>
      </c>
      <c r="G78" s="84">
        <f t="shared" si="3"/>
        <v>197.69930767227618</v>
      </c>
      <c r="H78" s="43"/>
      <c r="I78" s="8"/>
      <c r="J78" s="8"/>
      <c r="K78" s="8"/>
      <c r="L78" s="8"/>
      <c r="M78" s="8"/>
      <c r="N78" s="8"/>
      <c r="O78" s="8"/>
      <c r="P78" s="8"/>
      <c r="Q78" s="8"/>
      <c r="R78" s="8"/>
      <c r="S78" s="8"/>
      <c r="T78" s="8"/>
      <c r="U78" s="8"/>
      <c r="V78" s="8"/>
      <c r="W78" s="8"/>
      <c r="X78" s="8"/>
      <c r="Y78" s="8"/>
      <c r="Z78" s="8"/>
      <c r="AA78" s="8"/>
      <c r="AB78" s="8"/>
      <c r="AC78" s="8"/>
    </row>
    <row r="79" spans="1:29" ht="14.4">
      <c r="A79" s="58"/>
      <c r="B79" s="69">
        <v>49</v>
      </c>
      <c r="C79" s="43" t="s">
        <v>277</v>
      </c>
      <c r="D79" s="69">
        <v>1.9587387674162699E-2</v>
      </c>
      <c r="E79" s="69">
        <v>0.19782133985601999</v>
      </c>
      <c r="F79" s="71">
        <f t="shared" si="2"/>
        <v>19.782133985601998</v>
      </c>
      <c r="G79" s="84">
        <f t="shared" si="3"/>
        <v>202.37123067270846</v>
      </c>
      <c r="H79" s="43"/>
      <c r="I79" s="8"/>
      <c r="J79" s="8"/>
      <c r="K79" s="8"/>
      <c r="L79" s="8"/>
      <c r="M79" s="8"/>
      <c r="N79" s="8"/>
      <c r="O79" s="8"/>
      <c r="P79" s="8"/>
      <c r="Q79" s="8"/>
      <c r="R79" s="8"/>
      <c r="S79" s="8"/>
      <c r="T79" s="8"/>
      <c r="U79" s="8"/>
      <c r="V79" s="8"/>
      <c r="W79" s="8"/>
      <c r="X79" s="8"/>
      <c r="Y79" s="8"/>
      <c r="Z79" s="8"/>
      <c r="AA79" s="8"/>
      <c r="AB79" s="8"/>
      <c r="AC79" s="8"/>
    </row>
    <row r="80" spans="1:29" ht="14.4">
      <c r="A80" s="58"/>
      <c r="B80" s="69">
        <v>50</v>
      </c>
      <c r="C80" s="43" t="s">
        <v>278</v>
      </c>
      <c r="D80" s="69">
        <v>2.0993242309578102E-2</v>
      </c>
      <c r="E80" s="69">
        <v>0.20250794369029601</v>
      </c>
      <c r="F80" s="71">
        <f t="shared" si="2"/>
        <v>20.250794369029602</v>
      </c>
      <c r="G80" s="84">
        <f t="shared" si="3"/>
        <v>207.16562639517281</v>
      </c>
      <c r="H80" s="43"/>
      <c r="I80" s="8"/>
      <c r="J80" s="8"/>
      <c r="K80" s="8"/>
      <c r="L80" s="8"/>
      <c r="M80" s="8"/>
      <c r="N80" s="8"/>
      <c r="O80" s="8"/>
      <c r="P80" s="8"/>
      <c r="Q80" s="8"/>
      <c r="R80" s="8"/>
      <c r="S80" s="8"/>
      <c r="T80" s="8"/>
      <c r="U80" s="8"/>
      <c r="V80" s="8"/>
      <c r="W80" s="8"/>
      <c r="X80" s="8"/>
      <c r="Y80" s="8"/>
      <c r="Z80" s="8"/>
      <c r="AA80" s="8"/>
      <c r="AB80" s="8"/>
      <c r="AC80" s="8"/>
    </row>
    <row r="81" spans="1:29" ht="14.4">
      <c r="A81" s="58"/>
      <c r="B81" s="69">
        <v>51</v>
      </c>
      <c r="C81" s="43" t="s">
        <v>279</v>
      </c>
      <c r="D81" s="69">
        <v>2.2499999999999999E-2</v>
      </c>
      <c r="E81" s="69">
        <v>0.20731205267236499</v>
      </c>
      <c r="F81" s="71">
        <f t="shared" si="2"/>
        <v>20.731205267236501</v>
      </c>
      <c r="G81" s="84">
        <f t="shared" si="3"/>
        <v>212.08022988382939</v>
      </c>
      <c r="H81" s="43"/>
      <c r="I81" s="8"/>
      <c r="J81" s="8"/>
      <c r="K81" s="8"/>
      <c r="L81" s="8"/>
      <c r="M81" s="8"/>
      <c r="N81" s="8"/>
      <c r="O81" s="8"/>
      <c r="P81" s="8"/>
      <c r="Q81" s="8"/>
      <c r="R81" s="8"/>
      <c r="S81" s="8"/>
      <c r="T81" s="8"/>
      <c r="U81" s="8"/>
      <c r="V81" s="8"/>
      <c r="W81" s="8"/>
      <c r="X81" s="8"/>
      <c r="Y81" s="8"/>
      <c r="Z81" s="8"/>
      <c r="AA81" s="8"/>
      <c r="AB81" s="8"/>
      <c r="AC81" s="8"/>
    </row>
    <row r="82" spans="1:29" ht="14.4">
      <c r="A82" s="58"/>
      <c r="B82" s="69">
        <v>52</v>
      </c>
      <c r="C82" s="43" t="s">
        <v>280</v>
      </c>
      <c r="D82" s="69">
        <v>2.4114902907066499E-2</v>
      </c>
      <c r="E82" s="69">
        <v>0.21223123974675401</v>
      </c>
      <c r="F82" s="71">
        <f t="shared" si="2"/>
        <v>21.223123974675399</v>
      </c>
      <c r="G82" s="84">
        <f t="shared" si="3"/>
        <v>217.11255826092935</v>
      </c>
      <c r="H82" s="43"/>
      <c r="I82" s="8"/>
      <c r="J82" s="8"/>
      <c r="K82" s="8"/>
      <c r="L82" s="8"/>
      <c r="M82" s="8"/>
      <c r="N82" s="8"/>
      <c r="O82" s="8"/>
      <c r="P82" s="8"/>
      <c r="Q82" s="8"/>
      <c r="R82" s="8"/>
      <c r="S82" s="8"/>
      <c r="T82" s="8"/>
      <c r="U82" s="8"/>
      <c r="V82" s="8"/>
      <c r="W82" s="8"/>
      <c r="X82" s="8"/>
      <c r="Y82" s="8"/>
      <c r="Z82" s="8"/>
      <c r="AA82" s="8"/>
      <c r="AB82" s="8"/>
      <c r="AC82" s="8"/>
    </row>
    <row r="83" spans="1:29" ht="14.4">
      <c r="A83" s="58"/>
      <c r="B83" s="69">
        <v>53</v>
      </c>
      <c r="C83" s="43" t="s">
        <v>281</v>
      </c>
      <c r="D83" s="69">
        <v>2.5845712987433201E-2</v>
      </c>
      <c r="E83" s="69">
        <v>0.217262884805006</v>
      </c>
      <c r="F83" s="71">
        <f t="shared" si="2"/>
        <v>21.7262884805006</v>
      </c>
      <c r="G83" s="84">
        <f t="shared" si="3"/>
        <v>222.25993115552114</v>
      </c>
      <c r="H83" s="43"/>
      <c r="I83" s="8"/>
      <c r="J83" s="8"/>
      <c r="K83" s="8"/>
      <c r="L83" s="8"/>
      <c r="M83" s="8"/>
      <c r="N83" s="8"/>
      <c r="O83" s="8"/>
      <c r="P83" s="8"/>
      <c r="Q83" s="8"/>
      <c r="R83" s="8"/>
      <c r="S83" s="8"/>
      <c r="T83" s="8"/>
      <c r="U83" s="8"/>
      <c r="V83" s="8"/>
      <c r="W83" s="8"/>
      <c r="X83" s="8"/>
      <c r="Y83" s="8"/>
      <c r="Z83" s="8"/>
      <c r="AA83" s="8"/>
      <c r="AB83" s="8"/>
      <c r="AC83" s="8"/>
    </row>
    <row r="84" spans="1:29" ht="14.4">
      <c r="A84" s="58"/>
      <c r="B84" s="69">
        <v>54</v>
      </c>
      <c r="C84" s="43" t="s">
        <v>282</v>
      </c>
      <c r="D84" s="69">
        <v>2.7700749300260601E-2</v>
      </c>
      <c r="E84" s="69">
        <v>0.22240419571133199</v>
      </c>
      <c r="F84" s="71">
        <f t="shared" si="2"/>
        <v>22.240419571133199</v>
      </c>
      <c r="G84" s="84">
        <f t="shared" si="3"/>
        <v>227.51949221269263</v>
      </c>
      <c r="H84" s="43"/>
      <c r="I84" s="8"/>
      <c r="J84" s="8"/>
      <c r="K84" s="8"/>
      <c r="L84" s="8"/>
      <c r="M84" s="8"/>
      <c r="N84" s="8"/>
      <c r="O84" s="8"/>
      <c r="P84" s="8"/>
      <c r="Q84" s="8"/>
      <c r="R84" s="8"/>
      <c r="S84" s="8"/>
      <c r="T84" s="8"/>
      <c r="U84" s="8"/>
      <c r="V84" s="8"/>
      <c r="W84" s="8"/>
      <c r="X84" s="8"/>
      <c r="Y84" s="8"/>
      <c r="Z84" s="8"/>
      <c r="AA84" s="8"/>
      <c r="AB84" s="8"/>
      <c r="AC84" s="8"/>
    </row>
    <row r="85" spans="1:29" ht="14.4">
      <c r="A85" s="58"/>
      <c r="B85" s="69">
        <v>55</v>
      </c>
      <c r="C85" s="43" t="s">
        <v>283</v>
      </c>
      <c r="D85" s="69">
        <v>2.9688927992390101E-2</v>
      </c>
      <c r="E85" s="69">
        <v>0.227652229767285</v>
      </c>
      <c r="F85" s="71">
        <f t="shared" si="2"/>
        <v>22.765222976728499</v>
      </c>
      <c r="G85" s="84">
        <f t="shared" si="3"/>
        <v>232.88823105193256</v>
      </c>
      <c r="H85" s="43"/>
      <c r="I85" s="8"/>
      <c r="J85" s="8"/>
      <c r="K85" s="8"/>
      <c r="L85" s="8"/>
      <c r="M85" s="8"/>
      <c r="N85" s="8"/>
      <c r="O85" s="8"/>
      <c r="P85" s="8"/>
      <c r="Q85" s="8"/>
      <c r="R85" s="8"/>
      <c r="S85" s="8"/>
      <c r="T85" s="8"/>
      <c r="U85" s="8"/>
      <c r="V85" s="8"/>
      <c r="W85" s="8"/>
      <c r="X85" s="8"/>
      <c r="Y85" s="8"/>
      <c r="Z85" s="8"/>
      <c r="AA85" s="8"/>
      <c r="AB85" s="8"/>
      <c r="AC85" s="8"/>
    </row>
    <row r="86" spans="1:29" ht="14.4">
      <c r="A86" s="58"/>
      <c r="B86" s="69">
        <v>56</v>
      </c>
      <c r="C86" s="43" t="s">
        <v>284</v>
      </c>
      <c r="D86" s="69">
        <v>3.1819805153394602E-2</v>
      </c>
      <c r="E86" s="69">
        <v>0.233003915393204</v>
      </c>
      <c r="F86" s="71">
        <f t="shared" si="2"/>
        <v>23.300391539320401</v>
      </c>
      <c r="G86" s="84">
        <f t="shared" si="3"/>
        <v>238.3630054472477</v>
      </c>
      <c r="H86" s="43"/>
      <c r="I86" s="8"/>
      <c r="J86" s="8"/>
      <c r="K86" s="8"/>
      <c r="L86" s="8"/>
      <c r="M86" s="8"/>
      <c r="N86" s="8"/>
      <c r="O86" s="8"/>
      <c r="P86" s="8"/>
      <c r="Q86" s="8"/>
      <c r="R86" s="8"/>
      <c r="S86" s="8"/>
      <c r="T86" s="8"/>
      <c r="U86" s="8"/>
      <c r="V86" s="8"/>
      <c r="W86" s="8"/>
      <c r="X86" s="8"/>
      <c r="Y86" s="8"/>
      <c r="Z86" s="8"/>
      <c r="AA86" s="8"/>
      <c r="AB86" s="8"/>
      <c r="AC86" s="8"/>
    </row>
    <row r="87" spans="1:29" ht="14.4">
      <c r="A87" s="58"/>
      <c r="B87" s="69">
        <v>57</v>
      </c>
      <c r="C87" s="43" t="s">
        <v>285</v>
      </c>
      <c r="D87" s="69">
        <v>3.4103622746483903E-2</v>
      </c>
      <c r="E87" s="69">
        <v>0.23845607376038699</v>
      </c>
      <c r="F87" s="71">
        <f t="shared" si="2"/>
        <v>23.8456073760387</v>
      </c>
      <c r="G87" s="84">
        <f t="shared" si="3"/>
        <v>243.94056345687591</v>
      </c>
      <c r="H87" s="43"/>
      <c r="I87" s="8"/>
      <c r="J87" s="8"/>
      <c r="K87" s="8"/>
      <c r="L87" s="8"/>
      <c r="M87" s="8"/>
      <c r="N87" s="8"/>
      <c r="O87" s="8"/>
      <c r="P87" s="8"/>
      <c r="Q87" s="8"/>
      <c r="R87" s="8"/>
      <c r="S87" s="8"/>
      <c r="T87" s="8"/>
      <c r="U87" s="8"/>
      <c r="V87" s="8"/>
      <c r="W87" s="8"/>
      <c r="X87" s="8"/>
      <c r="Y87" s="8"/>
      <c r="Z87" s="8"/>
      <c r="AA87" s="8"/>
      <c r="AB87" s="8"/>
      <c r="AC87" s="8"/>
    </row>
    <row r="88" spans="1:29" ht="14.4">
      <c r="A88" s="58"/>
      <c r="B88" s="69">
        <v>58</v>
      </c>
      <c r="C88" s="43" t="s">
        <v>286</v>
      </c>
      <c r="D88" s="69">
        <v>3.6551357836030599E-2</v>
      </c>
      <c r="E88" s="69">
        <v>0.24400543997572599</v>
      </c>
      <c r="F88" s="71">
        <f t="shared" si="2"/>
        <v>24.400543997572598</v>
      </c>
      <c r="G88" s="84">
        <f t="shared" si="3"/>
        <v>249.61756509516769</v>
      </c>
      <c r="H88" s="43"/>
      <c r="I88" s="8"/>
      <c r="J88" s="8"/>
      <c r="K88" s="8"/>
      <c r="L88" s="8"/>
      <c r="M88" s="8"/>
      <c r="N88" s="8"/>
      <c r="O88" s="8"/>
      <c r="P88" s="8"/>
      <c r="Q88" s="8"/>
      <c r="R88" s="8"/>
      <c r="S88" s="8"/>
      <c r="T88" s="8"/>
      <c r="U88" s="8"/>
      <c r="V88" s="8"/>
      <c r="W88" s="8"/>
      <c r="X88" s="8"/>
      <c r="Y88" s="8"/>
      <c r="Z88" s="8"/>
      <c r="AA88" s="8"/>
      <c r="AB88" s="8"/>
      <c r="AC88" s="8"/>
    </row>
    <row r="89" spans="1:29" ht="14.4">
      <c r="A89" s="58"/>
      <c r="B89" s="69">
        <v>59</v>
      </c>
      <c r="C89" s="43" t="s">
        <v>287</v>
      </c>
      <c r="D89" s="69">
        <v>3.9174775348325502E-2</v>
      </c>
      <c r="E89" s="69">
        <v>0.249648683819953</v>
      </c>
      <c r="F89" s="71">
        <f t="shared" si="2"/>
        <v>24.964868381995302</v>
      </c>
      <c r="G89" s="84">
        <f t="shared" si="3"/>
        <v>255.39060354781193</v>
      </c>
      <c r="H89" s="43"/>
      <c r="I89" s="8"/>
      <c r="J89" s="8"/>
      <c r="K89" s="8"/>
      <c r="L89" s="8"/>
      <c r="M89" s="8"/>
      <c r="N89" s="8"/>
      <c r="O89" s="8"/>
      <c r="P89" s="8"/>
      <c r="Q89" s="8"/>
      <c r="R89" s="8"/>
      <c r="S89" s="8"/>
      <c r="T89" s="8"/>
      <c r="U89" s="8"/>
      <c r="V89" s="8"/>
      <c r="W89" s="8"/>
      <c r="X89" s="8"/>
      <c r="Y89" s="8"/>
      <c r="Z89" s="8"/>
      <c r="AA89" s="8"/>
      <c r="AB89" s="8"/>
      <c r="AC89" s="8"/>
    </row>
    <row r="90" spans="1:29" ht="14.4">
      <c r="A90" s="58"/>
      <c r="B90" s="69">
        <v>60</v>
      </c>
      <c r="C90" s="43" t="s">
        <v>288</v>
      </c>
      <c r="D90" s="69">
        <v>4.19864846191563E-2</v>
      </c>
      <c r="E90" s="69">
        <v>0.25538242952658702</v>
      </c>
      <c r="F90" s="71">
        <f t="shared" si="2"/>
        <v>25.538242952658702</v>
      </c>
      <c r="G90" s="84">
        <f t="shared" si="3"/>
        <v>261.2562254056985</v>
      </c>
      <c r="H90" s="43"/>
      <c r="I90" s="8"/>
      <c r="J90" s="8"/>
      <c r="K90" s="8"/>
      <c r="L90" s="8"/>
      <c r="M90" s="8"/>
      <c r="N90" s="8"/>
      <c r="O90" s="8"/>
      <c r="P90" s="8"/>
      <c r="Q90" s="8"/>
      <c r="R90" s="8"/>
      <c r="S90" s="8"/>
      <c r="T90" s="8"/>
      <c r="U90" s="8"/>
      <c r="V90" s="8"/>
      <c r="W90" s="8"/>
      <c r="X90" s="8"/>
      <c r="Y90" s="8"/>
      <c r="Z90" s="8"/>
      <c r="AA90" s="8"/>
      <c r="AB90" s="8"/>
      <c r="AC90" s="8"/>
    </row>
    <row r="91" spans="1:29" ht="14.4">
      <c r="A91" s="58"/>
      <c r="B91" s="69">
        <v>61</v>
      </c>
      <c r="C91" s="43" t="s">
        <v>289</v>
      </c>
      <c r="D91" s="69">
        <v>4.4999999999999998E-2</v>
      </c>
      <c r="E91" s="69">
        <v>0.26120327459487103</v>
      </c>
      <c r="F91" s="71">
        <f t="shared" si="2"/>
        <v>26.120327459487104</v>
      </c>
      <c r="G91" s="84">
        <f t="shared" si="3"/>
        <v>267.21094991055304</v>
      </c>
      <c r="H91" s="43"/>
      <c r="I91" s="8"/>
      <c r="J91" s="8"/>
      <c r="K91" s="8"/>
      <c r="L91" s="8"/>
      <c r="M91" s="8"/>
      <c r="N91" s="8"/>
      <c r="O91" s="8"/>
      <c r="P91" s="8"/>
      <c r="Q91" s="8"/>
      <c r="R91" s="8"/>
      <c r="S91" s="8"/>
      <c r="T91" s="8"/>
      <c r="U91" s="8"/>
      <c r="V91" s="8"/>
      <c r="W91" s="8"/>
      <c r="X91" s="8"/>
      <c r="Y91" s="8"/>
      <c r="Z91" s="8"/>
      <c r="AA91" s="8"/>
      <c r="AB91" s="8"/>
      <c r="AC91" s="8"/>
    </row>
    <row r="92" spans="1:29" ht="14.4">
      <c r="A92" s="58"/>
      <c r="B92" s="69">
        <v>62</v>
      </c>
      <c r="C92" s="43" t="s">
        <v>290</v>
      </c>
      <c r="D92" s="69">
        <v>4.8229805814133102E-2</v>
      </c>
      <c r="E92" s="69">
        <v>0.26710780747850299</v>
      </c>
      <c r="F92" s="71">
        <f t="shared" si="2"/>
        <v>26.710780747850301</v>
      </c>
      <c r="G92" s="84">
        <f t="shared" si="3"/>
        <v>273.25128705050855</v>
      </c>
      <c r="H92" s="43"/>
      <c r="I92" s="8"/>
      <c r="J92" s="8"/>
      <c r="K92" s="8"/>
      <c r="L92" s="8"/>
      <c r="M92" s="8"/>
      <c r="N92" s="8"/>
      <c r="O92" s="8"/>
      <c r="P92" s="8"/>
      <c r="Q92" s="8"/>
      <c r="R92" s="8"/>
      <c r="S92" s="8"/>
      <c r="T92" s="8"/>
      <c r="U92" s="8"/>
      <c r="V92" s="8"/>
      <c r="W92" s="8"/>
      <c r="X92" s="8"/>
      <c r="Y92" s="8"/>
      <c r="Z92" s="8"/>
      <c r="AA92" s="8"/>
      <c r="AB92" s="8"/>
      <c r="AC92" s="8"/>
    </row>
    <row r="93" spans="1:29" ht="14.4">
      <c r="A93" s="58"/>
      <c r="B93" s="69">
        <v>63</v>
      </c>
      <c r="C93" s="43" t="s">
        <v>291</v>
      </c>
      <c r="D93" s="69">
        <v>5.1691425974866499E-2</v>
      </c>
      <c r="E93" s="69">
        <v>0.27309262402642698</v>
      </c>
      <c r="F93" s="71">
        <f t="shared" si="2"/>
        <v>27.309262402642698</v>
      </c>
      <c r="G93" s="84">
        <f t="shared" si="3"/>
        <v>279.37375437903478</v>
      </c>
      <c r="H93" s="43"/>
      <c r="I93" s="8"/>
      <c r="J93" s="8"/>
      <c r="K93" s="8"/>
      <c r="L93" s="8"/>
      <c r="M93" s="8"/>
      <c r="N93" s="8"/>
      <c r="O93" s="8"/>
      <c r="P93" s="8"/>
      <c r="Q93" s="8"/>
      <c r="R93" s="8"/>
      <c r="S93" s="8"/>
      <c r="T93" s="8"/>
      <c r="U93" s="8"/>
      <c r="V93" s="8"/>
      <c r="W93" s="8"/>
      <c r="X93" s="8"/>
      <c r="Y93" s="8"/>
      <c r="Z93" s="8"/>
      <c r="AA93" s="8"/>
      <c r="AB93" s="8"/>
      <c r="AC93" s="8"/>
    </row>
    <row r="94" spans="1:29" ht="14.4">
      <c r="A94" s="58"/>
      <c r="B94" s="69">
        <v>64</v>
      </c>
      <c r="C94" s="43" t="s">
        <v>292</v>
      </c>
      <c r="D94" s="69">
        <v>5.5401498600521203E-2</v>
      </c>
      <c r="E94" s="69">
        <v>0.27915434253564497</v>
      </c>
      <c r="F94" s="71">
        <f t="shared" si="2"/>
        <v>27.915434253564499</v>
      </c>
      <c r="G94" s="84">
        <f t="shared" si="3"/>
        <v>285.57489241396479</v>
      </c>
      <c r="H94" s="43"/>
      <c r="I94" s="8"/>
      <c r="J94" s="8"/>
      <c r="K94" s="8"/>
      <c r="L94" s="8"/>
      <c r="M94" s="8"/>
      <c r="N94" s="8"/>
      <c r="O94" s="8"/>
      <c r="P94" s="8"/>
      <c r="Q94" s="8"/>
      <c r="R94" s="8"/>
      <c r="S94" s="8"/>
      <c r="T94" s="8"/>
      <c r="U94" s="8"/>
      <c r="V94" s="8"/>
      <c r="W94" s="8"/>
      <c r="X94" s="8"/>
      <c r="Y94" s="8"/>
      <c r="Z94" s="8"/>
      <c r="AA94" s="8"/>
      <c r="AB94" s="8"/>
      <c r="AC94" s="8"/>
    </row>
    <row r="95" spans="1:29" ht="14.4">
      <c r="A95" s="58"/>
      <c r="B95" s="69">
        <v>65</v>
      </c>
      <c r="C95" s="43" t="s">
        <v>293</v>
      </c>
      <c r="D95" s="69">
        <v>5.9377855984780202E-2</v>
      </c>
      <c r="E95" s="69">
        <v>0.28528961743072101</v>
      </c>
      <c r="F95" s="71">
        <f t="shared" si="2"/>
        <v>28.528961743072102</v>
      </c>
      <c r="G95" s="84">
        <f t="shared" si="3"/>
        <v>291.85127863162757</v>
      </c>
      <c r="H95" s="43"/>
      <c r="I95" s="8"/>
      <c r="J95" s="8"/>
      <c r="K95" s="8"/>
      <c r="L95" s="8"/>
      <c r="M95" s="8"/>
      <c r="N95" s="8"/>
      <c r="O95" s="8"/>
      <c r="P95" s="8"/>
      <c r="Q95" s="8"/>
      <c r="R95" s="8"/>
      <c r="S95" s="8"/>
      <c r="T95" s="8"/>
      <c r="U95" s="8"/>
      <c r="V95" s="8"/>
      <c r="W95" s="8"/>
      <c r="X95" s="8"/>
      <c r="Y95" s="8"/>
      <c r="Z95" s="8"/>
      <c r="AA95" s="8"/>
      <c r="AB95" s="8"/>
      <c r="AC95" s="8"/>
    </row>
    <row r="96" spans="1:29" ht="14.4">
      <c r="A96" s="58"/>
      <c r="B96" s="69">
        <v>66</v>
      </c>
      <c r="C96" s="43" t="s">
        <v>294</v>
      </c>
      <c r="D96" s="69">
        <v>6.3639610306789204E-2</v>
      </c>
      <c r="E96" s="69">
        <v>0.29149515162227002</v>
      </c>
      <c r="F96" s="71">
        <f t="shared" si="2"/>
        <v>29.149515162227001</v>
      </c>
      <c r="G96" s="84">
        <f t="shared" si="3"/>
        <v>298.19954010958224</v>
      </c>
      <c r="H96" s="43"/>
      <c r="I96" s="8"/>
      <c r="J96" s="8"/>
      <c r="K96" s="8"/>
      <c r="L96" s="8"/>
      <c r="M96" s="8"/>
      <c r="N96" s="8"/>
      <c r="O96" s="8"/>
      <c r="P96" s="8"/>
      <c r="Q96" s="8"/>
      <c r="R96" s="8"/>
      <c r="S96" s="8"/>
      <c r="T96" s="8"/>
      <c r="U96" s="8"/>
      <c r="V96" s="8"/>
      <c r="W96" s="8"/>
      <c r="X96" s="8"/>
      <c r="Y96" s="8"/>
      <c r="Z96" s="8"/>
      <c r="AA96" s="8"/>
      <c r="AB96" s="8"/>
      <c r="AC96" s="8"/>
    </row>
    <row r="97" spans="1:29" ht="14.4">
      <c r="A97" s="58"/>
      <c r="B97" s="69">
        <v>67</v>
      </c>
      <c r="C97" s="43" t="s">
        <v>295</v>
      </c>
      <c r="D97" s="69">
        <v>6.8207245492967902E-2</v>
      </c>
      <c r="E97" s="69">
        <v>0.29776770725575702</v>
      </c>
      <c r="F97" s="71">
        <f t="shared" si="2"/>
        <v>29.776770725575702</v>
      </c>
      <c r="G97" s="84">
        <f t="shared" si="3"/>
        <v>304.61636452263946</v>
      </c>
      <c r="H97" s="43"/>
      <c r="I97" s="8"/>
      <c r="J97" s="8"/>
      <c r="K97" s="8"/>
      <c r="L97" s="8"/>
      <c r="M97" s="8"/>
      <c r="N97" s="8"/>
      <c r="O97" s="8"/>
      <c r="P97" s="8"/>
      <c r="Q97" s="8"/>
      <c r="R97" s="8"/>
      <c r="S97" s="8"/>
      <c r="T97" s="8"/>
      <c r="U97" s="8"/>
      <c r="V97" s="8"/>
      <c r="W97" s="8"/>
      <c r="X97" s="8"/>
      <c r="Y97" s="8"/>
      <c r="Z97" s="8"/>
      <c r="AA97" s="8"/>
      <c r="AB97" s="8"/>
      <c r="AC97" s="8"/>
    </row>
    <row r="98" spans="1:29" ht="14.4">
      <c r="A98" s="58"/>
      <c r="B98" s="69">
        <v>68</v>
      </c>
      <c r="C98" s="43" t="s">
        <v>296</v>
      </c>
      <c r="D98" s="69">
        <v>7.31027156720611E-2</v>
      </c>
      <c r="E98" s="69">
        <v>0.30410411533706799</v>
      </c>
      <c r="F98" s="71">
        <f t="shared" si="2"/>
        <v>30.4104115337068</v>
      </c>
      <c r="G98" s="84">
        <f t="shared" si="3"/>
        <v>311.09850998982057</v>
      </c>
      <c r="H98" s="43"/>
      <c r="I98" s="8"/>
      <c r="J98" s="8"/>
      <c r="K98" s="8"/>
      <c r="L98" s="8"/>
      <c r="M98" s="8"/>
      <c r="N98" s="8"/>
      <c r="O98" s="8"/>
      <c r="P98" s="8"/>
      <c r="Q98" s="8"/>
      <c r="R98" s="8"/>
      <c r="S98" s="8"/>
      <c r="T98" s="8"/>
      <c r="U98" s="8"/>
      <c r="V98" s="8"/>
      <c r="W98" s="8"/>
      <c r="X98" s="8"/>
      <c r="Y98" s="8"/>
      <c r="Z98" s="8"/>
      <c r="AA98" s="8"/>
      <c r="AB98" s="8"/>
      <c r="AC98" s="8"/>
    </row>
    <row r="99" spans="1:29" ht="14.4">
      <c r="A99" s="58"/>
      <c r="B99" s="69">
        <v>69</v>
      </c>
      <c r="C99" s="43" t="s">
        <v>297</v>
      </c>
      <c r="D99" s="69">
        <v>7.8349550696651102E-2</v>
      </c>
      <c r="E99" s="69">
        <v>0.31050128377332897</v>
      </c>
      <c r="F99" s="71">
        <f t="shared" si="2"/>
        <v>31.050128377332896</v>
      </c>
      <c r="G99" s="84">
        <f t="shared" si="3"/>
        <v>317.64281330011556</v>
      </c>
      <c r="H99" s="43"/>
      <c r="I99" s="8"/>
      <c r="J99" s="8"/>
      <c r="K99" s="8"/>
      <c r="L99" s="8"/>
      <c r="M99" s="8"/>
      <c r="N99" s="8"/>
      <c r="O99" s="8"/>
      <c r="P99" s="8"/>
      <c r="Q99" s="8"/>
      <c r="R99" s="8"/>
      <c r="S99" s="8"/>
      <c r="T99" s="8"/>
      <c r="U99" s="8"/>
      <c r="V99" s="8"/>
      <c r="W99" s="8"/>
      <c r="X99" s="8"/>
      <c r="Y99" s="8"/>
      <c r="Z99" s="8"/>
      <c r="AA99" s="8"/>
      <c r="AB99" s="8"/>
      <c r="AC99" s="8"/>
    </row>
    <row r="100" spans="1:29" ht="14.4">
      <c r="A100" s="58"/>
      <c r="B100" s="69">
        <v>70</v>
      </c>
      <c r="C100" s="43" t="s">
        <v>298</v>
      </c>
      <c r="D100" s="69">
        <v>8.39729692383126E-2</v>
      </c>
      <c r="E100" s="69">
        <v>0.31695620425578402</v>
      </c>
      <c r="F100" s="71">
        <f t="shared" si="2"/>
        <v>31.695620425578401</v>
      </c>
      <c r="G100" s="84">
        <f t="shared" si="3"/>
        <v>324.24619695366704</v>
      </c>
      <c r="H100" s="43"/>
      <c r="I100" s="8"/>
      <c r="J100" s="8"/>
      <c r="K100" s="8"/>
      <c r="L100" s="8"/>
      <c r="M100" s="8"/>
      <c r="N100" s="8"/>
      <c r="O100" s="8"/>
      <c r="P100" s="8"/>
      <c r="Q100" s="8"/>
      <c r="R100" s="8"/>
      <c r="S100" s="8"/>
      <c r="T100" s="8"/>
      <c r="U100" s="8"/>
      <c r="V100" s="8"/>
      <c r="W100" s="8"/>
      <c r="X100" s="8"/>
      <c r="Y100" s="8"/>
      <c r="Z100" s="8"/>
      <c r="AA100" s="8"/>
      <c r="AB100" s="8"/>
      <c r="AC100" s="8"/>
    </row>
    <row r="101" spans="1:29" ht="14.4">
      <c r="A101" s="58"/>
      <c r="B101" s="69">
        <v>71</v>
      </c>
      <c r="C101" s="43" t="s">
        <v>299</v>
      </c>
      <c r="D101" s="69">
        <v>0.09</v>
      </c>
      <c r="E101" s="69">
        <v>0.323465957930612</v>
      </c>
      <c r="F101" s="71">
        <f t="shared" si="2"/>
        <v>32.346595793061198</v>
      </c>
      <c r="G101" s="84">
        <f t="shared" si="3"/>
        <v>330.90567496301605</v>
      </c>
      <c r="H101" s="43"/>
      <c r="I101" s="8"/>
      <c r="J101" s="8"/>
      <c r="K101" s="8"/>
      <c r="L101" s="8"/>
      <c r="M101" s="8"/>
      <c r="N101" s="8"/>
      <c r="O101" s="8"/>
      <c r="P101" s="8"/>
      <c r="Q101" s="8"/>
      <c r="R101" s="8"/>
      <c r="S101" s="8"/>
      <c r="T101" s="8"/>
      <c r="U101" s="8"/>
      <c r="V101" s="8"/>
      <c r="W101" s="8"/>
      <c r="X101" s="8"/>
      <c r="Y101" s="8"/>
      <c r="Z101" s="8"/>
      <c r="AA101" s="8"/>
      <c r="AB101" s="8"/>
      <c r="AC101" s="8"/>
    </row>
    <row r="102" spans="1:29" ht="14.4">
      <c r="A102" s="58"/>
      <c r="B102" s="69">
        <v>72</v>
      </c>
      <c r="C102" s="43" t="s">
        <v>300</v>
      </c>
      <c r="D102" s="69">
        <v>9.6459611628266301E-2</v>
      </c>
      <c r="E102" s="69">
        <v>0.33002771986867602</v>
      </c>
      <c r="F102" s="71">
        <f t="shared" si="2"/>
        <v>33.0027719868676</v>
      </c>
      <c r="G102" s="84">
        <f t="shared" si="3"/>
        <v>337.61835742565557</v>
      </c>
      <c r="H102" s="43"/>
      <c r="I102" s="8"/>
      <c r="J102" s="8"/>
      <c r="K102" s="8"/>
      <c r="L102" s="8"/>
      <c r="M102" s="8"/>
      <c r="N102" s="8"/>
      <c r="O102" s="8"/>
      <c r="P102" s="8"/>
      <c r="Q102" s="8"/>
      <c r="R102" s="8"/>
      <c r="S102" s="8"/>
      <c r="T102" s="8"/>
      <c r="U102" s="8"/>
      <c r="V102" s="8"/>
      <c r="W102" s="8"/>
      <c r="X102" s="8"/>
      <c r="Y102" s="8"/>
      <c r="Z102" s="8"/>
      <c r="AA102" s="8"/>
      <c r="AB102" s="8"/>
      <c r="AC102" s="8"/>
    </row>
    <row r="103" spans="1:29" ht="14.4">
      <c r="A103" s="58"/>
      <c r="B103" s="69">
        <v>73</v>
      </c>
      <c r="C103" s="43" t="s">
        <v>301</v>
      </c>
      <c r="D103" s="69">
        <v>0.103382851949733</v>
      </c>
      <c r="E103" s="69">
        <v>0.33663876245450303</v>
      </c>
      <c r="F103" s="71">
        <f t="shared" si="2"/>
        <v>33.663876245450304</v>
      </c>
      <c r="G103" s="84">
        <f t="shared" si="3"/>
        <v>344.38145399095657</v>
      </c>
      <c r="H103" s="43"/>
      <c r="I103" s="8"/>
      <c r="J103" s="8"/>
      <c r="K103" s="8"/>
      <c r="L103" s="8"/>
      <c r="M103" s="8"/>
      <c r="N103" s="8"/>
      <c r="O103" s="8"/>
      <c r="P103" s="8"/>
      <c r="Q103" s="8"/>
      <c r="R103" s="8"/>
      <c r="S103" s="8"/>
      <c r="T103" s="8"/>
      <c r="U103" s="8"/>
      <c r="V103" s="8"/>
      <c r="W103" s="8"/>
      <c r="X103" s="8"/>
      <c r="Y103" s="8"/>
      <c r="Z103" s="8"/>
      <c r="AA103" s="8"/>
      <c r="AB103" s="8"/>
      <c r="AC103" s="8"/>
    </row>
    <row r="104" spans="1:29" ht="14.4">
      <c r="A104" s="58"/>
      <c r="B104" s="69">
        <v>74</v>
      </c>
      <c r="C104" s="43" t="s">
        <v>302</v>
      </c>
      <c r="D104" s="69">
        <v>0.110802997201042</v>
      </c>
      <c r="E104" s="69">
        <v>0.343296458106993</v>
      </c>
      <c r="F104" s="71">
        <f t="shared" si="2"/>
        <v>34.329645810699297</v>
      </c>
      <c r="G104" s="84">
        <f t="shared" si="3"/>
        <v>351.19227664345385</v>
      </c>
      <c r="H104" s="43"/>
      <c r="I104" s="8"/>
      <c r="J104" s="8"/>
      <c r="K104" s="8"/>
      <c r="L104" s="8"/>
      <c r="M104" s="8"/>
      <c r="N104" s="8"/>
      <c r="O104" s="8"/>
      <c r="P104" s="8"/>
      <c r="Q104" s="8"/>
      <c r="R104" s="8"/>
      <c r="S104" s="8"/>
      <c r="T104" s="8"/>
      <c r="U104" s="8"/>
      <c r="V104" s="8"/>
      <c r="W104" s="8"/>
      <c r="X104" s="8"/>
      <c r="Y104" s="8"/>
      <c r="Z104" s="8"/>
      <c r="AA104" s="8"/>
      <c r="AB104" s="8"/>
      <c r="AC104" s="8"/>
    </row>
    <row r="105" spans="1:29" ht="14.4">
      <c r="A105" s="58"/>
      <c r="B105" s="69">
        <v>75</v>
      </c>
      <c r="C105" s="43" t="s">
        <v>303</v>
      </c>
      <c r="D105" s="69">
        <v>0.11875571196956</v>
      </c>
      <c r="E105" s="69">
        <v>0.34999828041562497</v>
      </c>
      <c r="F105" s="71">
        <f t="shared" si="2"/>
        <v>34.999828041562495</v>
      </c>
      <c r="G105" s="84">
        <f t="shared" si="3"/>
        <v>358.04824086518437</v>
      </c>
      <c r="H105" s="43"/>
      <c r="I105" s="8"/>
      <c r="J105" s="8"/>
      <c r="K105" s="8"/>
      <c r="L105" s="8"/>
      <c r="M105" s="8"/>
      <c r="N105" s="8"/>
      <c r="O105" s="8"/>
      <c r="P105" s="8"/>
      <c r="Q105" s="8"/>
      <c r="R105" s="8"/>
      <c r="S105" s="8"/>
      <c r="T105" s="8"/>
      <c r="U105" s="8"/>
      <c r="V105" s="8"/>
      <c r="W105" s="8"/>
      <c r="X105" s="8"/>
      <c r="Y105" s="8"/>
      <c r="Z105" s="8"/>
      <c r="AA105" s="8"/>
      <c r="AB105" s="8"/>
      <c r="AC105" s="8"/>
    </row>
    <row r="106" spans="1:29" ht="14.4">
      <c r="A106" s="58"/>
      <c r="B106" s="69">
        <v>76</v>
      </c>
      <c r="C106" s="43" t="s">
        <v>304</v>
      </c>
      <c r="D106" s="69">
        <v>0.12727922061357799</v>
      </c>
      <c r="E106" s="69">
        <v>0.356741805257491</v>
      </c>
      <c r="F106" s="71">
        <f t="shared" si="2"/>
        <v>35.674180525749101</v>
      </c>
      <c r="G106" s="84">
        <f t="shared" si="3"/>
        <v>364.94686677841327</v>
      </c>
      <c r="H106" s="43"/>
      <c r="I106" s="8"/>
      <c r="J106" s="8"/>
      <c r="K106" s="8"/>
      <c r="L106" s="8"/>
      <c r="M106" s="8"/>
      <c r="N106" s="8"/>
      <c r="O106" s="8"/>
      <c r="P106" s="8"/>
      <c r="Q106" s="8"/>
      <c r="R106" s="8"/>
      <c r="S106" s="8"/>
      <c r="T106" s="8"/>
      <c r="U106" s="8"/>
      <c r="V106" s="8"/>
      <c r="W106" s="8"/>
      <c r="X106" s="8"/>
      <c r="Y106" s="8"/>
      <c r="Z106" s="8"/>
      <c r="AA106" s="8"/>
      <c r="AB106" s="8"/>
      <c r="AC106" s="8"/>
    </row>
    <row r="107" spans="1:29" ht="14.4">
      <c r="A107" s="58"/>
      <c r="B107" s="69">
        <v>77</v>
      </c>
      <c r="C107" s="43" t="s">
        <v>305</v>
      </c>
      <c r="D107" s="69">
        <v>0.136414490985935</v>
      </c>
      <c r="E107" s="69">
        <v>0.36352471096914302</v>
      </c>
      <c r="F107" s="71">
        <f t="shared" si="2"/>
        <v>36.3524710969143</v>
      </c>
      <c r="G107" s="84">
        <f t="shared" si="3"/>
        <v>371.88577932143329</v>
      </c>
      <c r="H107" s="43"/>
      <c r="I107" s="8"/>
      <c r="J107" s="8"/>
      <c r="K107" s="8"/>
      <c r="L107" s="8"/>
      <c r="M107" s="8"/>
      <c r="N107" s="8"/>
      <c r="O107" s="8"/>
      <c r="P107" s="8"/>
      <c r="Q107" s="8"/>
      <c r="R107" s="8"/>
      <c r="S107" s="8"/>
      <c r="T107" s="8"/>
      <c r="U107" s="8"/>
      <c r="V107" s="8"/>
      <c r="W107" s="8"/>
      <c r="X107" s="8"/>
      <c r="Y107" s="8"/>
      <c r="Z107" s="8"/>
      <c r="AA107" s="8"/>
      <c r="AB107" s="8"/>
      <c r="AC107" s="8"/>
    </row>
    <row r="108" spans="1:29" ht="14.4">
      <c r="A108" s="58"/>
      <c r="B108" s="69">
        <v>78</v>
      </c>
      <c r="C108" s="43" t="s">
        <v>306</v>
      </c>
      <c r="D108" s="69">
        <v>0.14620543134412201</v>
      </c>
      <c r="E108" s="69">
        <v>0.37034477741475602</v>
      </c>
      <c r="F108" s="71">
        <f t="shared" si="2"/>
        <v>37.034477741475605</v>
      </c>
      <c r="G108" s="84">
        <f t="shared" si="3"/>
        <v>378.86270729529542</v>
      </c>
      <c r="H108" s="43"/>
      <c r="I108" s="8"/>
      <c r="J108" s="8"/>
      <c r="K108" s="8"/>
      <c r="L108" s="8"/>
      <c r="M108" s="8"/>
      <c r="N108" s="8"/>
      <c r="O108" s="8"/>
      <c r="P108" s="8"/>
      <c r="Q108" s="8"/>
      <c r="R108" s="8"/>
      <c r="S108" s="8"/>
      <c r="T108" s="8"/>
      <c r="U108" s="8"/>
      <c r="V108" s="8"/>
      <c r="W108" s="8"/>
      <c r="X108" s="8"/>
      <c r="Y108" s="8"/>
      <c r="Z108" s="8"/>
      <c r="AA108" s="8"/>
      <c r="AB108" s="8"/>
      <c r="AC108" s="8"/>
    </row>
    <row r="109" spans="1:29" ht="14.4">
      <c r="A109" s="58"/>
      <c r="B109" s="69">
        <v>79</v>
      </c>
      <c r="C109" s="43" t="s">
        <v>307</v>
      </c>
      <c r="D109" s="69">
        <v>0.15669910139330201</v>
      </c>
      <c r="E109" s="69">
        <v>0.37719988538506299</v>
      </c>
      <c r="F109" s="71">
        <f t="shared" si="2"/>
        <v>37.7199885385063</v>
      </c>
      <c r="G109" s="84">
        <f t="shared" si="3"/>
        <v>385.87548274891947</v>
      </c>
      <c r="H109" s="43"/>
      <c r="I109" s="8"/>
      <c r="J109" s="8"/>
      <c r="K109" s="8"/>
      <c r="L109" s="8"/>
      <c r="M109" s="8"/>
      <c r="N109" s="8"/>
      <c r="O109" s="8"/>
      <c r="P109" s="8"/>
      <c r="Q109" s="8"/>
      <c r="R109" s="8"/>
      <c r="S109" s="8"/>
      <c r="T109" s="8"/>
      <c r="U109" s="8"/>
      <c r="V109" s="8"/>
      <c r="W109" s="8"/>
      <c r="X109" s="8"/>
      <c r="Y109" s="8"/>
      <c r="Z109" s="8"/>
      <c r="AA109" s="8"/>
      <c r="AB109" s="8"/>
      <c r="AC109" s="8"/>
    </row>
    <row r="110" spans="1:29" ht="14.4">
      <c r="A110" s="58"/>
      <c r="B110" s="69">
        <v>80</v>
      </c>
      <c r="C110" s="43" t="s">
        <v>85</v>
      </c>
      <c r="D110" s="69">
        <v>0.16794593847662501</v>
      </c>
      <c r="E110" s="69">
        <v>0.38408801456060099</v>
      </c>
      <c r="F110" s="71">
        <f t="shared" si="2"/>
        <v>38.408801456060097</v>
      </c>
      <c r="G110" s="84">
        <f t="shared" si="3"/>
        <v>392.92203889549484</v>
      </c>
      <c r="H110" s="43"/>
      <c r="I110" s="8"/>
      <c r="J110" s="8"/>
      <c r="K110" s="8"/>
      <c r="L110" s="8"/>
      <c r="M110" s="8"/>
      <c r="N110" s="8"/>
      <c r="O110" s="8"/>
      <c r="P110" s="8"/>
      <c r="Q110" s="8"/>
      <c r="R110" s="8"/>
      <c r="S110" s="8"/>
      <c r="T110" s="8"/>
      <c r="U110" s="8"/>
      <c r="V110" s="8"/>
      <c r="W110" s="8"/>
      <c r="X110" s="8"/>
      <c r="Y110" s="8"/>
      <c r="Z110" s="8"/>
      <c r="AA110" s="8"/>
      <c r="AB110" s="8"/>
      <c r="AC110" s="8"/>
    </row>
    <row r="111" spans="1:29" ht="14.4">
      <c r="A111" s="58"/>
      <c r="B111" s="69">
        <v>81</v>
      </c>
      <c r="C111" s="43" t="s">
        <v>308</v>
      </c>
      <c r="D111" s="69">
        <v>0.18</v>
      </c>
      <c r="E111" s="69">
        <v>0.39100724189122998</v>
      </c>
      <c r="F111" s="71">
        <f t="shared" si="2"/>
        <v>39.100724189123</v>
      </c>
      <c r="G111" s="84">
        <f t="shared" si="3"/>
        <v>400.0004084547283</v>
      </c>
      <c r="H111" s="43"/>
      <c r="I111" s="8"/>
      <c r="J111" s="8"/>
      <c r="K111" s="8"/>
      <c r="L111" s="8"/>
      <c r="M111" s="8"/>
      <c r="N111" s="8"/>
      <c r="O111" s="8"/>
      <c r="P111" s="8"/>
      <c r="Q111" s="8"/>
      <c r="R111" s="8"/>
      <c r="S111" s="8"/>
      <c r="T111" s="8"/>
      <c r="U111" s="8"/>
      <c r="V111" s="8"/>
      <c r="W111" s="8"/>
      <c r="X111" s="8"/>
      <c r="Y111" s="8"/>
      <c r="Z111" s="8"/>
      <c r="AA111" s="8"/>
      <c r="AB111" s="8"/>
      <c r="AC111" s="8"/>
    </row>
    <row r="112" spans="1:29" ht="14.4">
      <c r="A112" s="58"/>
      <c r="B112" s="69">
        <v>82</v>
      </c>
      <c r="C112" s="43" t="s">
        <v>309</v>
      </c>
      <c r="D112" s="69">
        <v>0.19291922325653199</v>
      </c>
      <c r="E112" s="69">
        <v>0.39795573927031602</v>
      </c>
      <c r="F112" s="71">
        <f t="shared" si="2"/>
        <v>39.795573927031604</v>
      </c>
      <c r="G112" s="84">
        <f t="shared" si="3"/>
        <v>407.10872127353326</v>
      </c>
      <c r="H112" s="43"/>
      <c r="I112" s="8"/>
      <c r="J112" s="8"/>
      <c r="K112" s="8"/>
      <c r="L112" s="8"/>
      <c r="M112" s="8"/>
      <c r="N112" s="8"/>
      <c r="O112" s="8"/>
      <c r="P112" s="8"/>
      <c r="Q112" s="8"/>
      <c r="R112" s="8"/>
      <c r="S112" s="8"/>
      <c r="T112" s="8"/>
      <c r="U112" s="8"/>
      <c r="V112" s="8"/>
      <c r="W112" s="8"/>
      <c r="X112" s="8"/>
      <c r="Y112" s="8"/>
      <c r="Z112" s="8"/>
      <c r="AA112" s="8"/>
      <c r="AB112" s="8"/>
      <c r="AC112" s="8"/>
    </row>
    <row r="113" spans="1:29" ht="14.4">
      <c r="A113" s="58"/>
      <c r="B113" s="69">
        <v>83</v>
      </c>
      <c r="C113" s="43" t="s">
        <v>87</v>
      </c>
      <c r="D113" s="69">
        <v>0.206765703899466</v>
      </c>
      <c r="E113" s="69">
        <v>0.40493177077464398</v>
      </c>
      <c r="F113" s="71">
        <f t="shared" si="2"/>
        <v>40.493177077464395</v>
      </c>
      <c r="G113" s="84">
        <f t="shared" si="3"/>
        <v>414.24520150246082</v>
      </c>
      <c r="H113" s="43"/>
      <c r="I113" s="8"/>
      <c r="J113" s="8"/>
      <c r="K113" s="8"/>
      <c r="L113" s="8"/>
      <c r="M113" s="8"/>
      <c r="N113" s="8"/>
      <c r="O113" s="8"/>
      <c r="P113" s="8"/>
      <c r="Q113" s="8"/>
      <c r="R113" s="8"/>
      <c r="S113" s="8"/>
      <c r="T113" s="8"/>
      <c r="U113" s="8"/>
      <c r="V113" s="8"/>
      <c r="W113" s="8"/>
      <c r="X113" s="8"/>
      <c r="Y113" s="8"/>
      <c r="Z113" s="8"/>
      <c r="AA113" s="8"/>
      <c r="AB113" s="8"/>
      <c r="AC113" s="8"/>
    </row>
    <row r="114" spans="1:29" ht="14.4">
      <c r="A114" s="58"/>
      <c r="B114" s="69">
        <v>84</v>
      </c>
      <c r="C114" s="43" t="s">
        <v>310</v>
      </c>
      <c r="D114" s="69">
        <v>0.22160599440208401</v>
      </c>
      <c r="E114" s="69">
        <v>0.41193369017453701</v>
      </c>
      <c r="F114" s="71">
        <f t="shared" si="2"/>
        <v>41.193369017453705</v>
      </c>
      <c r="G114" s="84">
        <f t="shared" si="3"/>
        <v>421.40816504855138</v>
      </c>
      <c r="H114" s="43"/>
      <c r="I114" s="8"/>
      <c r="J114" s="8"/>
      <c r="K114" s="8"/>
      <c r="L114" s="8"/>
      <c r="M114" s="8"/>
      <c r="N114" s="8"/>
      <c r="O114" s="8"/>
      <c r="P114" s="8"/>
      <c r="Q114" s="8"/>
      <c r="R114" s="8"/>
      <c r="S114" s="8"/>
      <c r="T114" s="8"/>
      <c r="U114" s="8"/>
      <c r="V114" s="8"/>
      <c r="W114" s="8"/>
      <c r="X114" s="8"/>
      <c r="Y114" s="8"/>
      <c r="Z114" s="8"/>
      <c r="AA114" s="8"/>
      <c r="AB114" s="8"/>
      <c r="AC114" s="8"/>
    </row>
    <row r="115" spans="1:29" ht="14.4">
      <c r="A115" s="58"/>
      <c r="B115" s="69">
        <v>85</v>
      </c>
      <c r="C115" s="43" t="s">
        <v>311</v>
      </c>
      <c r="D115" s="69">
        <v>0.23751142393912</v>
      </c>
      <c r="E115" s="69">
        <v>0.41895993773472601</v>
      </c>
      <c r="F115" s="71">
        <f t="shared" si="2"/>
        <v>41.895993773472604</v>
      </c>
      <c r="G115" s="84">
        <f t="shared" si="3"/>
        <v>428.59601630262472</v>
      </c>
      <c r="H115" s="43"/>
      <c r="I115" s="8"/>
      <c r="J115" s="8"/>
      <c r="K115" s="8"/>
      <c r="L115" s="8"/>
      <c r="M115" s="8"/>
      <c r="N115" s="8"/>
      <c r="O115" s="8"/>
      <c r="P115" s="8"/>
      <c r="Q115" s="8"/>
      <c r="R115" s="8"/>
      <c r="S115" s="8"/>
      <c r="T115" s="8"/>
      <c r="U115" s="8"/>
      <c r="V115" s="8"/>
      <c r="W115" s="8"/>
      <c r="X115" s="8"/>
      <c r="Y115" s="8"/>
      <c r="Z115" s="8"/>
      <c r="AA115" s="8"/>
      <c r="AB115" s="8"/>
      <c r="AC115" s="8"/>
    </row>
    <row r="116" spans="1:29" ht="14.4">
      <c r="A116" s="58"/>
      <c r="B116" s="69">
        <v>86</v>
      </c>
      <c r="C116" s="43" t="s">
        <v>312</v>
      </c>
      <c r="D116" s="69">
        <v>0.25455844122715698</v>
      </c>
      <c r="E116" s="69">
        <v>0.426009037311742</v>
      </c>
      <c r="F116" s="71">
        <f t="shared" si="2"/>
        <v>42.600903731174199</v>
      </c>
      <c r="G116" s="84">
        <f t="shared" si="3"/>
        <v>435.80724516991205</v>
      </c>
      <c r="H116" s="43"/>
      <c r="I116" s="8"/>
      <c r="J116" s="8"/>
      <c r="K116" s="8"/>
      <c r="L116" s="8"/>
      <c r="M116" s="8"/>
      <c r="N116" s="8"/>
      <c r="O116" s="8"/>
      <c r="P116" s="8"/>
      <c r="Q116" s="8"/>
      <c r="R116" s="8"/>
      <c r="S116" s="8"/>
      <c r="T116" s="8"/>
      <c r="U116" s="8"/>
      <c r="V116" s="8"/>
      <c r="W116" s="8"/>
      <c r="X116" s="8"/>
      <c r="Y116" s="8"/>
      <c r="Z116" s="8"/>
      <c r="AA116" s="8"/>
      <c r="AB116" s="8"/>
      <c r="AC116" s="8"/>
    </row>
    <row r="117" spans="1:29" ht="14.4">
      <c r="A117" s="58"/>
      <c r="B117" s="69">
        <v>87</v>
      </c>
      <c r="C117" s="43" t="s">
        <v>313</v>
      </c>
      <c r="D117" s="69">
        <v>0.272828981971871</v>
      </c>
      <c r="E117" s="69">
        <v>0.433079593075341</v>
      </c>
      <c r="F117" s="71">
        <f t="shared" si="2"/>
        <v>43.307959307534098</v>
      </c>
      <c r="G117" s="84">
        <f t="shared" si="3"/>
        <v>443.04042371607386</v>
      </c>
      <c r="H117" s="43"/>
      <c r="I117" s="8"/>
      <c r="J117" s="8"/>
      <c r="K117" s="8"/>
      <c r="L117" s="8"/>
      <c r="M117" s="8"/>
      <c r="N117" s="8"/>
      <c r="O117" s="8"/>
      <c r="P117" s="8"/>
      <c r="Q117" s="8"/>
      <c r="R117" s="8"/>
      <c r="S117" s="8"/>
      <c r="T117" s="8"/>
      <c r="U117" s="8"/>
      <c r="V117" s="8"/>
      <c r="W117" s="8"/>
      <c r="X117" s="8"/>
      <c r="Y117" s="8"/>
      <c r="Z117" s="8"/>
      <c r="AA117" s="8"/>
      <c r="AB117" s="8"/>
      <c r="AC117" s="8"/>
    </row>
    <row r="118" spans="1:29" ht="14.4">
      <c r="A118" s="58"/>
      <c r="B118" s="69">
        <v>88</v>
      </c>
      <c r="C118" s="43" t="s">
        <v>314</v>
      </c>
      <c r="D118" s="69">
        <v>0.29241086268824401</v>
      </c>
      <c r="E118" s="69">
        <v>0.44017028629530203</v>
      </c>
      <c r="F118" s="71">
        <f t="shared" si="2"/>
        <v>44.017028629530202</v>
      </c>
      <c r="G118" s="84">
        <f t="shared" si="3"/>
        <v>450.29420288009396</v>
      </c>
      <c r="H118" s="43"/>
      <c r="I118" s="8"/>
      <c r="J118" s="8"/>
      <c r="K118" s="8"/>
      <c r="L118" s="8"/>
      <c r="M118" s="8"/>
      <c r="N118" s="8"/>
      <c r="O118" s="8"/>
      <c r="P118" s="8"/>
      <c r="Q118" s="8"/>
      <c r="R118" s="8"/>
      <c r="S118" s="8"/>
      <c r="T118" s="8"/>
      <c r="U118" s="8"/>
      <c r="V118" s="8"/>
      <c r="W118" s="8"/>
      <c r="X118" s="8"/>
      <c r="Y118" s="8"/>
      <c r="Z118" s="8"/>
      <c r="AA118" s="8"/>
      <c r="AB118" s="8"/>
      <c r="AC118" s="8"/>
    </row>
    <row r="119" spans="1:29" ht="14.4">
      <c r="A119" s="58"/>
      <c r="B119" s="69">
        <v>89</v>
      </c>
      <c r="C119" s="43" t="s">
        <v>315</v>
      </c>
      <c r="D119" s="69">
        <v>0.31339820278660402</v>
      </c>
      <c r="E119" s="69">
        <v>0.44727987221425902</v>
      </c>
      <c r="F119" s="71">
        <f t="shared" si="2"/>
        <v>44.727987221425906</v>
      </c>
      <c r="G119" s="84">
        <f t="shared" si="3"/>
        <v>457.56730927518697</v>
      </c>
      <c r="H119" s="43"/>
      <c r="I119" s="8"/>
      <c r="J119" s="8"/>
      <c r="K119" s="8"/>
      <c r="L119" s="8"/>
      <c r="M119" s="8"/>
      <c r="N119" s="8"/>
      <c r="O119" s="8"/>
      <c r="P119" s="8"/>
      <c r="Q119" s="8"/>
      <c r="R119" s="8"/>
      <c r="S119" s="8"/>
      <c r="T119" s="8"/>
      <c r="U119" s="8"/>
      <c r="V119" s="8"/>
      <c r="W119" s="8"/>
      <c r="X119" s="8"/>
      <c r="Y119" s="8"/>
      <c r="Z119" s="8"/>
      <c r="AA119" s="8"/>
      <c r="AB119" s="8"/>
      <c r="AC119" s="8"/>
    </row>
    <row r="120" spans="1:29" ht="14.4">
      <c r="A120" s="58"/>
      <c r="B120" s="69">
        <v>90</v>
      </c>
      <c r="C120" s="43" t="s">
        <v>316</v>
      </c>
      <c r="D120" s="69">
        <v>0.33589187695325001</v>
      </c>
      <c r="E120" s="69">
        <v>0.45440717669775299</v>
      </c>
      <c r="F120" s="71">
        <f t="shared" si="2"/>
        <v>45.440717669775296</v>
      </c>
      <c r="G120" s="84">
        <f t="shared" si="3"/>
        <v>464.85854176180129</v>
      </c>
      <c r="H120" s="43"/>
      <c r="I120" s="8"/>
      <c r="J120" s="8"/>
      <c r="K120" s="8"/>
      <c r="L120" s="8"/>
      <c r="M120" s="8"/>
      <c r="N120" s="8"/>
      <c r="O120" s="8"/>
      <c r="P120" s="8"/>
      <c r="Q120" s="8"/>
      <c r="R120" s="8"/>
      <c r="S120" s="8"/>
      <c r="T120" s="8"/>
      <c r="U120" s="8"/>
      <c r="V120" s="8"/>
      <c r="W120" s="8"/>
      <c r="X120" s="8"/>
      <c r="Y120" s="8"/>
      <c r="Z120" s="8"/>
      <c r="AA120" s="8"/>
      <c r="AB120" s="8"/>
      <c r="AC120" s="8"/>
    </row>
    <row r="121" spans="1:29" ht="14.4">
      <c r="A121" s="58"/>
      <c r="B121" s="69">
        <v>91</v>
      </c>
      <c r="C121" s="43" t="s">
        <v>317</v>
      </c>
      <c r="D121" s="69">
        <v>0.36</v>
      </c>
      <c r="E121" s="69">
        <v>0.46155109301195302</v>
      </c>
      <c r="F121" s="71">
        <f t="shared" si="2"/>
        <v>46.155109301195303</v>
      </c>
      <c r="G121" s="84">
        <f t="shared" si="3"/>
        <v>472.16676815122793</v>
      </c>
      <c r="H121" s="43"/>
      <c r="I121" s="8"/>
      <c r="J121" s="8"/>
      <c r="K121" s="8"/>
      <c r="L121" s="8"/>
      <c r="M121" s="8"/>
      <c r="N121" s="8"/>
      <c r="O121" s="8"/>
      <c r="P121" s="8"/>
      <c r="Q121" s="8"/>
      <c r="R121" s="8"/>
      <c r="S121" s="8"/>
      <c r="T121" s="8"/>
      <c r="U121" s="8"/>
      <c r="V121" s="8"/>
      <c r="W121" s="8"/>
      <c r="X121" s="8"/>
      <c r="Y121" s="8"/>
      <c r="Z121" s="8"/>
      <c r="AA121" s="8"/>
      <c r="AB121" s="8"/>
      <c r="AC121" s="8"/>
    </row>
    <row r="122" spans="1:29" ht="14.4">
      <c r="A122" s="58"/>
      <c r="B122" s="69">
        <v>92</v>
      </c>
      <c r="C122" s="43" t="s">
        <v>318</v>
      </c>
      <c r="D122" s="69">
        <v>0.38583844651306498</v>
      </c>
      <c r="E122" s="69">
        <v>0.46871057875508298</v>
      </c>
      <c r="F122" s="71">
        <f t="shared" si="2"/>
        <v>46.871057875508299</v>
      </c>
      <c r="G122" s="84">
        <f t="shared" si="3"/>
        <v>479.49092206644991</v>
      </c>
      <c r="H122" s="43"/>
      <c r="I122" s="8"/>
      <c r="J122" s="8"/>
      <c r="K122" s="8"/>
      <c r="L122" s="8"/>
      <c r="M122" s="8"/>
      <c r="N122" s="8"/>
      <c r="O122" s="8"/>
      <c r="P122" s="8"/>
      <c r="Q122" s="8"/>
      <c r="R122" s="8"/>
      <c r="S122" s="8"/>
      <c r="T122" s="8"/>
      <c r="U122" s="8"/>
      <c r="V122" s="8"/>
      <c r="W122" s="8"/>
      <c r="X122" s="8"/>
      <c r="Y122" s="8"/>
      <c r="Z122" s="8"/>
      <c r="AA122" s="8"/>
      <c r="AB122" s="8"/>
      <c r="AC122" s="8"/>
    </row>
    <row r="123" spans="1:29" ht="14.4">
      <c r="A123" s="58"/>
      <c r="B123" s="69">
        <v>93</v>
      </c>
      <c r="C123" s="43" t="s">
        <v>319</v>
      </c>
      <c r="D123" s="69">
        <v>0.41353140779893199</v>
      </c>
      <c r="E123" s="69">
        <v>0.47588465263315499</v>
      </c>
      <c r="F123" s="71">
        <f t="shared" si="2"/>
        <v>47.588465263315499</v>
      </c>
      <c r="G123" s="84">
        <f t="shared" si="3"/>
        <v>486.82999964371754</v>
      </c>
      <c r="H123" s="43"/>
      <c r="I123" s="8"/>
      <c r="J123" s="8"/>
      <c r="K123" s="8"/>
      <c r="L123" s="8"/>
      <c r="M123" s="8"/>
      <c r="N123" s="8"/>
      <c r="O123" s="8"/>
      <c r="P123" s="8"/>
      <c r="Q123" s="8"/>
      <c r="R123" s="8"/>
      <c r="S123" s="8"/>
      <c r="T123" s="8"/>
      <c r="U123" s="8"/>
      <c r="V123" s="8"/>
      <c r="W123" s="8"/>
      <c r="X123" s="8"/>
      <c r="Y123" s="8"/>
      <c r="Z123" s="8"/>
      <c r="AA123" s="8"/>
      <c r="AB123" s="8"/>
      <c r="AC123" s="8"/>
    </row>
    <row r="124" spans="1:29" ht="14.4">
      <c r="A124" s="58"/>
      <c r="B124" s="69">
        <v>94</v>
      </c>
      <c r="C124" s="43" t="s">
        <v>320</v>
      </c>
      <c r="D124" s="69">
        <v>0.44321198880416901</v>
      </c>
      <c r="E124" s="69">
        <v>0.48307239144406799</v>
      </c>
      <c r="F124" s="71">
        <f t="shared" si="2"/>
        <v>48.3072391444068</v>
      </c>
      <c r="G124" s="84">
        <f t="shared" si="3"/>
        <v>494.18305644728156</v>
      </c>
      <c r="H124" s="43"/>
      <c r="I124" s="8"/>
      <c r="J124" s="8"/>
      <c r="K124" s="8"/>
      <c r="L124" s="8"/>
      <c r="M124" s="8"/>
      <c r="N124" s="8"/>
      <c r="O124" s="8"/>
      <c r="P124" s="8"/>
      <c r="Q124" s="8"/>
      <c r="R124" s="8"/>
      <c r="S124" s="8"/>
      <c r="T124" s="8"/>
      <c r="U124" s="8"/>
      <c r="V124" s="8"/>
      <c r="W124" s="8"/>
      <c r="X124" s="8"/>
      <c r="Y124" s="8"/>
      <c r="Z124" s="8"/>
      <c r="AA124" s="8"/>
      <c r="AB124" s="8"/>
      <c r="AC124" s="8"/>
    </row>
    <row r="125" spans="1:29" ht="14.4">
      <c r="A125" s="58"/>
      <c r="B125" s="69">
        <v>95</v>
      </c>
      <c r="C125" s="43" t="s">
        <v>321</v>
      </c>
      <c r="D125" s="69">
        <v>0.47502284787824101</v>
      </c>
      <c r="E125" s="69">
        <v>0.49027292714590298</v>
      </c>
      <c r="F125" s="71">
        <f t="shared" si="2"/>
        <v>49.027292714590295</v>
      </c>
      <c r="G125" s="84">
        <f t="shared" si="3"/>
        <v>501.54920447025876</v>
      </c>
      <c r="H125" s="43"/>
      <c r="I125" s="8"/>
      <c r="J125" s="8"/>
      <c r="K125" s="8"/>
      <c r="L125" s="8"/>
      <c r="M125" s="8"/>
      <c r="N125" s="8"/>
      <c r="O125" s="8"/>
      <c r="P125" s="8"/>
      <c r="Q125" s="8"/>
      <c r="R125" s="8"/>
      <c r="S125" s="8"/>
      <c r="T125" s="8"/>
      <c r="U125" s="8"/>
      <c r="V125" s="8"/>
      <c r="W125" s="8"/>
      <c r="X125" s="8"/>
      <c r="Y125" s="8"/>
      <c r="Z125" s="8"/>
      <c r="AA125" s="8"/>
      <c r="AB125" s="8"/>
      <c r="AC125" s="8"/>
    </row>
    <row r="126" spans="1:29" ht="14.4">
      <c r="A126" s="58"/>
      <c r="B126" s="69">
        <v>96</v>
      </c>
      <c r="C126" s="43" t="s">
        <v>322</v>
      </c>
      <c r="D126" s="69">
        <v>0.50911688245431397</v>
      </c>
      <c r="E126" s="69">
        <v>0.49748544393712302</v>
      </c>
      <c r="F126" s="71">
        <f t="shared" si="2"/>
        <v>49.748544393712301</v>
      </c>
      <c r="G126" s="84">
        <f t="shared" si="3"/>
        <v>508.92760914767683</v>
      </c>
      <c r="H126" s="43"/>
      <c r="I126" s="8"/>
      <c r="J126" s="8"/>
      <c r="K126" s="8"/>
      <c r="L126" s="8"/>
      <c r="M126" s="8"/>
      <c r="N126" s="8"/>
      <c r="O126" s="8"/>
      <c r="P126" s="8"/>
      <c r="Q126" s="8"/>
      <c r="R126" s="8"/>
      <c r="S126" s="8"/>
      <c r="T126" s="8"/>
      <c r="U126" s="8"/>
      <c r="V126" s="8"/>
      <c r="W126" s="8"/>
      <c r="X126" s="8"/>
      <c r="Y126" s="8"/>
      <c r="Z126" s="8"/>
      <c r="AA126" s="8"/>
      <c r="AB126" s="8"/>
      <c r="AC126" s="8"/>
    </row>
    <row r="127" spans="1:29" ht="14.4">
      <c r="A127" s="58"/>
      <c r="B127" s="69">
        <v>97</v>
      </c>
      <c r="C127" s="43" t="s">
        <v>323</v>
      </c>
      <c r="D127" s="69">
        <v>0.545657963943743</v>
      </c>
      <c r="E127" s="69">
        <v>0.50470917548391603</v>
      </c>
      <c r="F127" s="71">
        <f t="shared" si="2"/>
        <v>50.470917548391604</v>
      </c>
      <c r="G127" s="84">
        <f t="shared" si="3"/>
        <v>516.31748652004615</v>
      </c>
      <c r="H127" s="43"/>
      <c r="I127" s="8"/>
      <c r="J127" s="8"/>
      <c r="K127" s="8"/>
      <c r="L127" s="8"/>
      <c r="M127" s="8"/>
      <c r="N127" s="8"/>
      <c r="O127" s="8"/>
      <c r="P127" s="8"/>
      <c r="Q127" s="8"/>
      <c r="R127" s="8"/>
      <c r="S127" s="8"/>
      <c r="T127" s="8"/>
      <c r="U127" s="8"/>
      <c r="V127" s="8"/>
      <c r="W127" s="8"/>
      <c r="X127" s="8"/>
      <c r="Y127" s="8"/>
      <c r="Z127" s="8"/>
      <c r="AA127" s="8"/>
      <c r="AB127" s="8"/>
      <c r="AC127" s="8"/>
    </row>
    <row r="128" spans="1:29" ht="14.4">
      <c r="A128" s="58"/>
      <c r="B128" s="69">
        <v>98</v>
      </c>
      <c r="C128" s="43" t="s">
        <v>324</v>
      </c>
      <c r="D128" s="69">
        <v>0.58482172537648902</v>
      </c>
      <c r="E128" s="69">
        <v>0.511943402327242</v>
      </c>
      <c r="F128" s="71">
        <f t="shared" si="2"/>
        <v>51.194340232724201</v>
      </c>
      <c r="G128" s="84">
        <f t="shared" si="3"/>
        <v>523.71810058076858</v>
      </c>
      <c r="H128" s="43"/>
      <c r="I128" s="8"/>
      <c r="J128" s="8"/>
      <c r="K128" s="8"/>
      <c r="L128" s="8"/>
      <c r="M128" s="8"/>
      <c r="N128" s="8"/>
      <c r="O128" s="8"/>
      <c r="P128" s="8"/>
      <c r="Q128" s="8"/>
      <c r="R128" s="8"/>
      <c r="S128" s="8"/>
      <c r="T128" s="8"/>
      <c r="U128" s="8"/>
      <c r="V128" s="8"/>
      <c r="W128" s="8"/>
      <c r="X128" s="8"/>
      <c r="Y128" s="8"/>
      <c r="Z128" s="8"/>
      <c r="AA128" s="8"/>
      <c r="AB128" s="8"/>
      <c r="AC128" s="8"/>
    </row>
    <row r="129" spans="1:29" ht="14.4">
      <c r="A129" s="58"/>
      <c r="B129" s="69">
        <v>99</v>
      </c>
      <c r="C129" s="43" t="s">
        <v>325</v>
      </c>
      <c r="D129" s="69">
        <v>0.62679640557320904</v>
      </c>
      <c r="E129" s="69">
        <v>0.51918744913773596</v>
      </c>
      <c r="F129" s="71">
        <f t="shared" si="2"/>
        <v>51.918744913773594</v>
      </c>
      <c r="G129" s="84">
        <f t="shared" si="3"/>
        <v>531.12876046790393</v>
      </c>
      <c r="H129" s="43"/>
      <c r="I129" s="8"/>
      <c r="J129" s="8"/>
      <c r="K129" s="8"/>
      <c r="L129" s="8"/>
      <c r="M129" s="8"/>
      <c r="N129" s="8"/>
      <c r="O129" s="8"/>
      <c r="P129" s="8"/>
      <c r="Q129" s="8"/>
      <c r="R129" s="8"/>
      <c r="S129" s="8"/>
      <c r="T129" s="8"/>
      <c r="U129" s="8"/>
      <c r="V129" s="8"/>
      <c r="W129" s="8"/>
      <c r="X129" s="8"/>
      <c r="Y129" s="8"/>
      <c r="Z129" s="8"/>
      <c r="AA129" s="8"/>
      <c r="AB129" s="8"/>
      <c r="AC129" s="8"/>
    </row>
    <row r="130" spans="1:29" ht="14.4">
      <c r="A130" s="58"/>
      <c r="B130" s="69">
        <v>100</v>
      </c>
      <c r="C130" s="43" t="s">
        <v>326</v>
      </c>
      <c r="D130" s="69">
        <v>0.67178375390650102</v>
      </c>
      <c r="E130" s="69">
        <v>0.52644068238877995</v>
      </c>
      <c r="F130" s="71">
        <f t="shared" si="2"/>
        <v>52.644068238877992</v>
      </c>
      <c r="G130" s="84">
        <f t="shared" si="3"/>
        <v>538.54881808372193</v>
      </c>
      <c r="H130" s="43"/>
      <c r="I130" s="8"/>
      <c r="J130" s="8"/>
      <c r="K130" s="8"/>
      <c r="L130" s="8"/>
      <c r="M130" s="8"/>
      <c r="N130" s="8"/>
      <c r="O130" s="8"/>
      <c r="P130" s="8"/>
      <c r="Q130" s="8"/>
      <c r="R130" s="8"/>
      <c r="S130" s="8"/>
      <c r="T130" s="8"/>
      <c r="U130" s="8"/>
      <c r="V130" s="8"/>
      <c r="W130" s="8"/>
      <c r="X130" s="8"/>
      <c r="Y130" s="8"/>
      <c r="Z130" s="8"/>
      <c r="AA130" s="8"/>
      <c r="AB130" s="8"/>
      <c r="AC130" s="8"/>
    </row>
    <row r="131" spans="1:29" ht="14.4">
      <c r="A131" s="58"/>
      <c r="B131" s="69">
        <v>101</v>
      </c>
      <c r="C131" s="43" t="s">
        <v>327</v>
      </c>
      <c r="D131" s="69">
        <v>0.72</v>
      </c>
      <c r="E131" s="69">
        <v>0.53370250794799801</v>
      </c>
      <c r="F131" s="71">
        <f t="shared" si="2"/>
        <v>53.370250794799801</v>
      </c>
      <c r="G131" s="84">
        <f t="shared" si="3"/>
        <v>545.97766563080199</v>
      </c>
      <c r="H131" s="43"/>
      <c r="I131" s="8"/>
      <c r="J131" s="8"/>
      <c r="K131" s="8"/>
      <c r="L131" s="8"/>
      <c r="M131" s="8"/>
      <c r="N131" s="8"/>
      <c r="O131" s="8"/>
      <c r="P131" s="8"/>
      <c r="Q131" s="8"/>
      <c r="R131" s="8"/>
      <c r="S131" s="8"/>
      <c r="T131" s="8"/>
      <c r="U131" s="8"/>
      <c r="V131" s="8"/>
      <c r="W131" s="8"/>
      <c r="X131" s="8"/>
      <c r="Y131" s="8"/>
      <c r="Z131" s="8"/>
      <c r="AA131" s="8"/>
      <c r="AB131" s="8"/>
      <c r="AC131" s="8"/>
    </row>
    <row r="132" spans="1:29" ht="14.4">
      <c r="A132" s="58"/>
      <c r="B132" s="69">
        <v>102</v>
      </c>
      <c r="C132" s="43" t="s">
        <v>328</v>
      </c>
      <c r="D132" s="69">
        <v>0.77167689302613096</v>
      </c>
      <c r="E132" s="69">
        <v>0.54097236878895905</v>
      </c>
      <c r="F132" s="71">
        <f t="shared" si="2"/>
        <v>54.097236878895906</v>
      </c>
      <c r="G132" s="84">
        <f t="shared" si="3"/>
        <v>553.41473327110509</v>
      </c>
      <c r="H132" s="43"/>
      <c r="I132" s="8"/>
      <c r="J132" s="8"/>
      <c r="K132" s="8"/>
      <c r="L132" s="8"/>
      <c r="M132" s="8"/>
      <c r="N132" s="8"/>
      <c r="O132" s="8"/>
      <c r="P132" s="8"/>
      <c r="Q132" s="8"/>
      <c r="R132" s="8"/>
      <c r="S132" s="8"/>
      <c r="T132" s="8"/>
      <c r="U132" s="8"/>
      <c r="V132" s="8"/>
      <c r="W132" s="8"/>
      <c r="X132" s="8"/>
      <c r="Y132" s="8"/>
      <c r="Z132" s="8"/>
      <c r="AA132" s="8"/>
      <c r="AB132" s="8"/>
      <c r="AC132" s="8"/>
    </row>
    <row r="133" spans="1:29" ht="14.4">
      <c r="A133" s="58"/>
      <c r="B133" s="69">
        <v>103</v>
      </c>
      <c r="C133" s="43" t="s">
        <v>329</v>
      </c>
      <c r="D133" s="69">
        <v>0.82706281559786499</v>
      </c>
      <c r="E133" s="69">
        <v>0.54824974288323303</v>
      </c>
      <c r="F133" s="71">
        <f t="shared" si="2"/>
        <v>54.824974288323304</v>
      </c>
      <c r="G133" s="84">
        <f t="shared" si="3"/>
        <v>560.85948696954733</v>
      </c>
      <c r="H133" s="43"/>
      <c r="I133" s="8"/>
      <c r="J133" s="8"/>
      <c r="K133" s="8"/>
      <c r="L133" s="8"/>
      <c r="M133" s="8"/>
      <c r="N133" s="8"/>
      <c r="O133" s="8"/>
      <c r="P133" s="8"/>
      <c r="Q133" s="8"/>
      <c r="R133" s="8"/>
      <c r="S133" s="8"/>
      <c r="T133" s="8"/>
      <c r="U133" s="8"/>
      <c r="V133" s="8"/>
      <c r="W133" s="8"/>
      <c r="X133" s="8"/>
      <c r="Y133" s="8"/>
      <c r="Z133" s="8"/>
      <c r="AA133" s="8"/>
      <c r="AB133" s="8"/>
      <c r="AC133" s="8"/>
    </row>
    <row r="134" spans="1:29" ht="14.4">
      <c r="A134" s="58"/>
      <c r="B134" s="69">
        <v>104</v>
      </c>
      <c r="C134" s="43" t="s">
        <v>330</v>
      </c>
      <c r="D134" s="69">
        <v>0.88642397760833902</v>
      </c>
      <c r="E134" s="69">
        <v>0.55553414110215904</v>
      </c>
      <c r="F134" s="71">
        <f t="shared" si="2"/>
        <v>55.553414110215904</v>
      </c>
      <c r="G134" s="84">
        <f t="shared" si="3"/>
        <v>568.3114263475087</v>
      </c>
      <c r="H134" s="43"/>
      <c r="I134" s="8"/>
      <c r="J134" s="8"/>
      <c r="K134" s="8"/>
      <c r="L134" s="8"/>
      <c r="M134" s="8"/>
      <c r="N134" s="8"/>
      <c r="O134" s="8"/>
      <c r="P134" s="8"/>
      <c r="Q134" s="8"/>
      <c r="R134" s="8"/>
      <c r="S134" s="8"/>
      <c r="T134" s="8"/>
      <c r="U134" s="8"/>
      <c r="V134" s="8"/>
      <c r="W134" s="8"/>
      <c r="X134" s="8"/>
      <c r="Y134" s="8"/>
      <c r="Z134" s="8"/>
      <c r="AA134" s="8"/>
      <c r="AB134" s="8"/>
      <c r="AC134" s="8"/>
    </row>
    <row r="135" spans="1:29" ht="14.4">
      <c r="A135" s="58"/>
      <c r="B135" s="69">
        <v>105</v>
      </c>
      <c r="C135" s="43" t="s">
        <v>331</v>
      </c>
      <c r="D135" s="69">
        <v>0.95004569575648301</v>
      </c>
      <c r="E135" s="69">
        <v>0.562825105316487</v>
      </c>
      <c r="F135" s="71">
        <f t="shared" si="2"/>
        <v>56.282510531648697</v>
      </c>
      <c r="G135" s="84">
        <f t="shared" si="3"/>
        <v>575.77008273876618</v>
      </c>
      <c r="H135" s="43"/>
      <c r="I135" s="8"/>
      <c r="J135" s="8"/>
      <c r="K135" s="8"/>
      <c r="L135" s="8"/>
      <c r="M135" s="8"/>
      <c r="N135" s="8"/>
      <c r="O135" s="8"/>
      <c r="P135" s="8"/>
      <c r="Q135" s="8"/>
      <c r="R135" s="8"/>
      <c r="S135" s="8"/>
      <c r="T135" s="8"/>
      <c r="U135" s="8"/>
      <c r="V135" s="8"/>
      <c r="W135" s="8"/>
      <c r="X135" s="8"/>
      <c r="Y135" s="8"/>
      <c r="Z135" s="8"/>
      <c r="AA135" s="8"/>
      <c r="AB135" s="8"/>
      <c r="AC135" s="8"/>
    </row>
    <row r="136" spans="1:29" ht="14.4">
      <c r="A136" s="58"/>
      <c r="B136" s="69">
        <v>106</v>
      </c>
      <c r="C136" s="43" t="s">
        <v>332</v>
      </c>
      <c r="D136" s="69">
        <v>1.0182337649086199</v>
      </c>
      <c r="E136" s="69">
        <v>0.57012220650091805</v>
      </c>
      <c r="F136" s="71">
        <f t="shared" si="2"/>
        <v>57.012220650091805</v>
      </c>
      <c r="G136" s="84">
        <f t="shared" si="3"/>
        <v>583.23501725043911</v>
      </c>
      <c r="H136" s="43"/>
      <c r="I136" s="8"/>
      <c r="J136" s="8"/>
      <c r="K136" s="8"/>
      <c r="L136" s="8"/>
      <c r="M136" s="8"/>
      <c r="N136" s="8"/>
      <c r="O136" s="8"/>
      <c r="P136" s="8"/>
      <c r="Q136" s="8"/>
      <c r="R136" s="8"/>
      <c r="S136" s="8"/>
      <c r="T136" s="8"/>
      <c r="U136" s="8"/>
      <c r="V136" s="8"/>
      <c r="W136" s="8"/>
      <c r="X136" s="8"/>
      <c r="Y136" s="8"/>
      <c r="Z136" s="8"/>
      <c r="AA136" s="8"/>
      <c r="AB136" s="8"/>
      <c r="AC136" s="8"/>
    </row>
    <row r="137" spans="1:29" ht="14.4">
      <c r="A137" s="58"/>
      <c r="B137" s="69">
        <v>107</v>
      </c>
      <c r="C137" s="43" t="s">
        <v>333</v>
      </c>
      <c r="D137" s="69">
        <v>1.09131592788748</v>
      </c>
      <c r="E137" s="69">
        <v>0.57742504300642705</v>
      </c>
      <c r="F137" s="71">
        <f t="shared" si="2"/>
        <v>57.742504300642707</v>
      </c>
      <c r="G137" s="84">
        <f t="shared" si="3"/>
        <v>590.70581899557487</v>
      </c>
      <c r="H137" s="43"/>
      <c r="I137" s="8"/>
      <c r="J137" s="8"/>
      <c r="K137" s="8"/>
      <c r="L137" s="8"/>
      <c r="M137" s="8"/>
      <c r="N137" s="8"/>
      <c r="O137" s="8"/>
      <c r="P137" s="8"/>
      <c r="Q137" s="8"/>
      <c r="R137" s="8"/>
      <c r="S137" s="8"/>
      <c r="T137" s="8"/>
      <c r="U137" s="8"/>
      <c r="V137" s="8"/>
      <c r="W137" s="8"/>
      <c r="X137" s="8"/>
      <c r="Y137" s="8"/>
      <c r="Z137" s="8"/>
      <c r="AA137" s="8"/>
      <c r="AB137" s="8"/>
      <c r="AC137" s="8"/>
    </row>
    <row r="138" spans="1:29" ht="14.4">
      <c r="A138" s="58"/>
      <c r="B138" s="69">
        <v>108</v>
      </c>
      <c r="C138" s="43" t="s">
        <v>334</v>
      </c>
      <c r="D138" s="69">
        <v>1.16964345075297</v>
      </c>
      <c r="E138" s="69">
        <v>0.58473323890807904</v>
      </c>
      <c r="F138" s="71">
        <f t="shared" si="2"/>
        <v>58.473323890807904</v>
      </c>
      <c r="G138" s="84">
        <f t="shared" si="3"/>
        <v>598.18210340296491</v>
      </c>
      <c r="H138" s="43"/>
      <c r="I138" s="8"/>
      <c r="J138" s="8"/>
      <c r="K138" s="8"/>
      <c r="L138" s="8"/>
      <c r="M138" s="8"/>
      <c r="N138" s="8"/>
      <c r="O138" s="8"/>
      <c r="P138" s="8"/>
      <c r="Q138" s="8"/>
      <c r="R138" s="8"/>
      <c r="S138" s="8"/>
      <c r="T138" s="8"/>
      <c r="U138" s="8"/>
      <c r="V138" s="8"/>
      <c r="W138" s="8"/>
      <c r="X138" s="8"/>
      <c r="Y138" s="8"/>
      <c r="Z138" s="8"/>
      <c r="AA138" s="8"/>
      <c r="AB138" s="8"/>
      <c r="AC138" s="8"/>
    </row>
    <row r="139" spans="1:29" ht="14.4">
      <c r="A139" s="58"/>
      <c r="B139" s="69">
        <v>109</v>
      </c>
      <c r="C139" s="43" t="s">
        <v>335</v>
      </c>
      <c r="D139" s="69">
        <v>1.2535928111464101</v>
      </c>
      <c r="E139" s="69">
        <v>0.59204644234919501</v>
      </c>
      <c r="F139" s="71">
        <f t="shared" si="2"/>
        <v>59.204644234919499</v>
      </c>
      <c r="G139" s="84">
        <f t="shared" si="3"/>
        <v>605.66351052322648</v>
      </c>
      <c r="H139" s="43"/>
      <c r="I139" s="8"/>
      <c r="J139" s="8"/>
      <c r="K139" s="8"/>
      <c r="L139" s="8"/>
      <c r="M139" s="8"/>
      <c r="N139" s="8"/>
      <c r="O139" s="8"/>
      <c r="P139" s="8"/>
      <c r="Q139" s="8"/>
      <c r="R139" s="8"/>
      <c r="S139" s="8"/>
      <c r="T139" s="8"/>
      <c r="U139" s="8"/>
      <c r="V139" s="8"/>
      <c r="W139" s="8"/>
      <c r="X139" s="8"/>
      <c r="Y139" s="8"/>
      <c r="Z139" s="8"/>
      <c r="AA139" s="8"/>
      <c r="AB139" s="8"/>
      <c r="AC139" s="8"/>
    </row>
    <row r="140" spans="1:29" ht="14.4">
      <c r="A140" s="58"/>
      <c r="B140" s="69">
        <v>110</v>
      </c>
      <c r="C140" s="43" t="s">
        <v>336</v>
      </c>
      <c r="D140" s="69">
        <v>1.3435675078130001</v>
      </c>
      <c r="E140" s="69">
        <v>0.59936432428925102</v>
      </c>
      <c r="F140" s="71">
        <f t="shared" si="2"/>
        <v>59.936432428925102</v>
      </c>
      <c r="G140" s="84">
        <f t="shared" si="3"/>
        <v>613.1497037479038</v>
      </c>
      <c r="H140" s="43"/>
      <c r="I140" s="8"/>
      <c r="J140" s="8"/>
      <c r="K140" s="8"/>
      <c r="L140" s="8"/>
      <c r="M140" s="8"/>
      <c r="N140" s="8"/>
      <c r="O140" s="8"/>
      <c r="P140" s="8"/>
      <c r="Q140" s="8"/>
      <c r="R140" s="8"/>
      <c r="S140" s="8"/>
      <c r="T140" s="8"/>
      <c r="U140" s="8"/>
      <c r="V140" s="8"/>
      <c r="W140" s="8"/>
      <c r="X140" s="8"/>
      <c r="Y140" s="8"/>
      <c r="Z140" s="8"/>
      <c r="AA140" s="8"/>
      <c r="AB140" s="8"/>
      <c r="AC140" s="8"/>
    </row>
    <row r="141" spans="1:29" ht="14.4">
      <c r="A141" s="58"/>
      <c r="B141" s="69">
        <v>111</v>
      </c>
      <c r="C141" s="43" t="s">
        <v>337</v>
      </c>
      <c r="D141" s="69">
        <v>1.44</v>
      </c>
      <c r="E141" s="69">
        <v>0.60668657672726201</v>
      </c>
      <c r="F141" s="71">
        <f t="shared" si="2"/>
        <v>60.668657672726198</v>
      </c>
      <c r="G141" s="84">
        <f t="shared" si="3"/>
        <v>620.64036799198902</v>
      </c>
      <c r="H141" s="43"/>
      <c r="I141" s="8"/>
      <c r="J141" s="8"/>
      <c r="K141" s="8"/>
      <c r="L141" s="8"/>
      <c r="M141" s="8"/>
      <c r="N141" s="8"/>
      <c r="O141" s="8"/>
      <c r="P141" s="8"/>
      <c r="Q141" s="8"/>
      <c r="R141" s="8"/>
      <c r="S141" s="8"/>
      <c r="T141" s="8"/>
      <c r="U141" s="8"/>
      <c r="V141" s="8"/>
      <c r="W141" s="8"/>
      <c r="X141" s="8"/>
      <c r="Y141" s="8"/>
      <c r="Z141" s="8"/>
      <c r="AA141" s="8"/>
      <c r="AB141" s="8"/>
      <c r="AC141" s="8"/>
    </row>
    <row r="142" spans="1:29" ht="14.4">
      <c r="A142" s="58"/>
      <c r="B142" s="69">
        <v>112</v>
      </c>
      <c r="C142" s="43" t="s">
        <v>338</v>
      </c>
      <c r="D142" s="69">
        <v>1.5433537860522599</v>
      </c>
      <c r="E142" s="69">
        <v>0.61401291174641703</v>
      </c>
      <c r="F142" s="71">
        <f t="shared" si="2"/>
        <v>61.401291174641706</v>
      </c>
      <c r="G142" s="84">
        <f t="shared" si="3"/>
        <v>628.13520871658466</v>
      </c>
      <c r="H142" s="43"/>
      <c r="I142" s="8"/>
      <c r="J142" s="8"/>
      <c r="K142" s="8"/>
      <c r="L142" s="8"/>
      <c r="M142" s="8"/>
      <c r="N142" s="8"/>
      <c r="O142" s="8"/>
      <c r="P142" s="8"/>
      <c r="Q142" s="8"/>
      <c r="R142" s="8"/>
      <c r="S142" s="8"/>
      <c r="T142" s="8"/>
      <c r="U142" s="8"/>
      <c r="V142" s="8"/>
      <c r="W142" s="8"/>
      <c r="X142" s="8"/>
      <c r="Y142" s="8"/>
      <c r="Z142" s="8"/>
      <c r="AA142" s="8"/>
      <c r="AB142" s="8"/>
      <c r="AC142" s="8"/>
    </row>
    <row r="143" spans="1:29" ht="14.4">
      <c r="A143" s="58"/>
      <c r="B143" s="69">
        <v>113</v>
      </c>
      <c r="C143" s="43" t="s">
        <v>339</v>
      </c>
      <c r="D143" s="69">
        <v>1.65412563119573</v>
      </c>
      <c r="E143" s="69">
        <v>0.62134306004192896</v>
      </c>
      <c r="F143" s="71">
        <f t="shared" si="2"/>
        <v>62.134306004192894</v>
      </c>
      <c r="G143" s="84">
        <f t="shared" si="3"/>
        <v>635.63395042289335</v>
      </c>
      <c r="H143" s="43"/>
      <c r="I143" s="8"/>
      <c r="J143" s="8"/>
      <c r="K143" s="8"/>
      <c r="L143" s="8"/>
      <c r="M143" s="8"/>
      <c r="N143" s="8"/>
      <c r="O143" s="8"/>
      <c r="P143" s="8"/>
      <c r="Q143" s="8"/>
      <c r="R143" s="8"/>
      <c r="S143" s="8"/>
      <c r="T143" s="8"/>
      <c r="U143" s="8"/>
      <c r="V143" s="8"/>
      <c r="W143" s="8"/>
      <c r="X143" s="8"/>
      <c r="Y143" s="8"/>
      <c r="Z143" s="8"/>
      <c r="AA143" s="8"/>
      <c r="AB143" s="8"/>
      <c r="AC143" s="8"/>
    </row>
    <row r="144" spans="1:29" ht="14.4">
      <c r="A144" s="58"/>
      <c r="B144" s="69">
        <v>114</v>
      </c>
      <c r="C144" s="43" t="s">
        <v>340</v>
      </c>
      <c r="D144" s="69">
        <v>1.77284795521667</v>
      </c>
      <c r="E144" s="69">
        <v>0.62867676984646303</v>
      </c>
      <c r="F144" s="71">
        <f t="shared" si="2"/>
        <v>62.867676984646302</v>
      </c>
      <c r="G144" s="84">
        <f t="shared" si="3"/>
        <v>643.13633555293166</v>
      </c>
      <c r="H144" s="43"/>
      <c r="I144" s="8"/>
      <c r="J144" s="8"/>
      <c r="K144" s="8"/>
      <c r="L144" s="8"/>
      <c r="M144" s="8"/>
      <c r="N144" s="8"/>
      <c r="O144" s="8"/>
      <c r="P144" s="8"/>
      <c r="Q144" s="8"/>
      <c r="R144" s="8"/>
      <c r="S144" s="8"/>
      <c r="T144" s="8"/>
      <c r="U144" s="8"/>
      <c r="V144" s="8"/>
      <c r="W144" s="8"/>
      <c r="X144" s="8"/>
      <c r="Y144" s="8"/>
      <c r="Z144" s="8"/>
      <c r="AA144" s="8"/>
      <c r="AB144" s="8"/>
      <c r="AC144" s="8"/>
    </row>
    <row r="145" spans="1:29" ht="14.4">
      <c r="A145" s="58"/>
      <c r="B145" s="69">
        <v>115</v>
      </c>
      <c r="C145" s="43" t="s">
        <v>341</v>
      </c>
      <c r="D145" s="69">
        <v>1.90009139151296</v>
      </c>
      <c r="E145" s="69">
        <v>0.63601380581257505</v>
      </c>
      <c r="F145" s="71">
        <f t="shared" si="2"/>
        <v>63.601380581257501</v>
      </c>
      <c r="G145" s="84">
        <f t="shared" si="3"/>
        <v>650.64212334626427</v>
      </c>
      <c r="H145" s="43"/>
      <c r="I145" s="8"/>
      <c r="J145" s="8"/>
      <c r="K145" s="8"/>
      <c r="L145" s="8"/>
      <c r="M145" s="8"/>
      <c r="N145" s="8"/>
      <c r="O145" s="8"/>
      <c r="P145" s="8"/>
      <c r="Q145" s="8"/>
      <c r="R145" s="8"/>
      <c r="S145" s="8"/>
      <c r="T145" s="8"/>
      <c r="U145" s="8"/>
      <c r="V145" s="8"/>
      <c r="W145" s="8"/>
      <c r="X145" s="8"/>
      <c r="Y145" s="8"/>
      <c r="Z145" s="8"/>
      <c r="AA145" s="8"/>
      <c r="AB145" s="8"/>
      <c r="AC145" s="8"/>
    </row>
    <row r="146" spans="1:29" ht="14.4">
      <c r="A146" s="58"/>
      <c r="B146" s="69">
        <v>116</v>
      </c>
      <c r="C146" s="43" t="s">
        <v>342</v>
      </c>
      <c r="D146" s="69">
        <v>2.0364675298172501</v>
      </c>
      <c r="E146" s="69">
        <v>0.64335394782467104</v>
      </c>
      <c r="F146" s="71">
        <f t="shared" si="2"/>
        <v>64.335394782467105</v>
      </c>
      <c r="G146" s="84">
        <f t="shared" si="3"/>
        <v>658.15108862463842</v>
      </c>
      <c r="H146" s="43"/>
      <c r="I146" s="8"/>
      <c r="J146" s="8"/>
      <c r="K146" s="8"/>
      <c r="L146" s="8"/>
      <c r="M146" s="8"/>
      <c r="N146" s="8"/>
      <c r="O146" s="8"/>
      <c r="P146" s="8"/>
      <c r="Q146" s="8"/>
      <c r="R146" s="8"/>
      <c r="S146" s="8"/>
      <c r="T146" s="8"/>
      <c r="U146" s="8"/>
      <c r="V146" s="8"/>
      <c r="W146" s="8"/>
      <c r="X146" s="8"/>
      <c r="Y146" s="8"/>
      <c r="Z146" s="8"/>
      <c r="AA146" s="8"/>
      <c r="AB146" s="8"/>
      <c r="AC146" s="8"/>
    </row>
    <row r="147" spans="1:29" ht="14.4">
      <c r="A147" s="58"/>
      <c r="B147" s="69">
        <v>117</v>
      </c>
      <c r="C147" s="43" t="s">
        <v>343</v>
      </c>
      <c r="D147" s="69">
        <v>2.1826318557749702</v>
      </c>
      <c r="E147" s="69">
        <v>0.65069699032654504</v>
      </c>
      <c r="F147" s="71">
        <f t="shared" si="2"/>
        <v>65.069699032654498</v>
      </c>
      <c r="G147" s="84">
        <f t="shared" si="3"/>
        <v>665.66302110405559</v>
      </c>
      <c r="H147" s="43"/>
      <c r="I147" s="8"/>
      <c r="J147" s="8"/>
      <c r="K147" s="8"/>
      <c r="L147" s="8"/>
      <c r="M147" s="8"/>
      <c r="N147" s="8"/>
      <c r="O147" s="8"/>
      <c r="P147" s="8"/>
      <c r="Q147" s="8"/>
      <c r="R147" s="8"/>
      <c r="S147" s="8"/>
      <c r="T147" s="8"/>
      <c r="U147" s="8"/>
      <c r="V147" s="8"/>
      <c r="W147" s="8"/>
      <c r="X147" s="8"/>
      <c r="Y147" s="8"/>
      <c r="Z147" s="8"/>
      <c r="AA147" s="8"/>
      <c r="AB147" s="8"/>
      <c r="AC147" s="8"/>
    </row>
    <row r="148" spans="1:29" ht="14.4">
      <c r="A148" s="58"/>
      <c r="B148" s="69">
        <v>118</v>
      </c>
      <c r="C148" s="43" t="s">
        <v>344</v>
      </c>
      <c r="D148" s="69">
        <v>2.3392869015059499</v>
      </c>
      <c r="E148" s="69">
        <v>0.65804274114205596</v>
      </c>
      <c r="F148" s="71">
        <f t="shared" si="2"/>
        <v>65.804274114205597</v>
      </c>
      <c r="G148" s="84">
        <f t="shared" si="3"/>
        <v>673.17772418832328</v>
      </c>
      <c r="H148" s="43"/>
      <c r="I148" s="8"/>
      <c r="J148" s="8"/>
      <c r="K148" s="8"/>
      <c r="L148" s="8"/>
      <c r="M148" s="8"/>
      <c r="N148" s="8"/>
      <c r="O148" s="8"/>
      <c r="P148" s="8"/>
      <c r="Q148" s="8"/>
      <c r="R148" s="8"/>
      <c r="S148" s="8"/>
      <c r="T148" s="8"/>
      <c r="U148" s="8"/>
      <c r="V148" s="8"/>
      <c r="W148" s="8"/>
      <c r="X148" s="8"/>
      <c r="Y148" s="8"/>
      <c r="Z148" s="8"/>
      <c r="AA148" s="8"/>
      <c r="AB148" s="8"/>
      <c r="AC148" s="8"/>
    </row>
    <row r="149" spans="1:29" ht="14.4">
      <c r="A149" s="58"/>
      <c r="B149" s="69">
        <v>119</v>
      </c>
      <c r="C149" s="43" t="s">
        <v>345</v>
      </c>
      <c r="D149" s="69">
        <v>2.5071856222928299</v>
      </c>
      <c r="E149" s="69">
        <v>0.66539102065086198</v>
      </c>
      <c r="F149" s="71">
        <f t="shared" si="2"/>
        <v>66.539102065086198</v>
      </c>
      <c r="G149" s="84">
        <f t="shared" si="3"/>
        <v>680.69501412583179</v>
      </c>
      <c r="H149" s="43"/>
      <c r="I149" s="8"/>
      <c r="J149" s="8"/>
      <c r="K149" s="8"/>
      <c r="L149" s="8"/>
      <c r="M149" s="8"/>
      <c r="N149" s="8"/>
      <c r="O149" s="8"/>
      <c r="P149" s="8"/>
      <c r="Q149" s="8"/>
      <c r="R149" s="8"/>
      <c r="S149" s="8"/>
      <c r="T149" s="8"/>
      <c r="U149" s="8"/>
      <c r="V149" s="8"/>
      <c r="W149" s="8"/>
      <c r="X149" s="8"/>
      <c r="Y149" s="8"/>
      <c r="Z149" s="8"/>
      <c r="AA149" s="8"/>
      <c r="AB149" s="8"/>
      <c r="AC149" s="8"/>
    </row>
    <row r="150" spans="1:29" ht="14.4">
      <c r="A150" s="58"/>
      <c r="B150" s="69">
        <v>120</v>
      </c>
      <c r="C150" s="43" t="s">
        <v>346</v>
      </c>
      <c r="D150" s="69">
        <v>2.6871350156260001</v>
      </c>
      <c r="E150" s="69">
        <v>0.672741661190147</v>
      </c>
      <c r="F150" s="71">
        <f t="shared" si="2"/>
        <v>67.274166119014694</v>
      </c>
      <c r="G150" s="84">
        <f t="shared" si="3"/>
        <v>688.21471939752041</v>
      </c>
      <c r="H150" s="43"/>
      <c r="I150" s="8"/>
      <c r="J150" s="8"/>
      <c r="K150" s="8"/>
      <c r="L150" s="8"/>
      <c r="M150" s="8"/>
      <c r="N150" s="8"/>
      <c r="O150" s="8"/>
      <c r="P150" s="8"/>
      <c r="Q150" s="8"/>
      <c r="R150" s="8"/>
      <c r="S150" s="8"/>
      <c r="T150" s="8"/>
      <c r="U150" s="8"/>
      <c r="V150" s="8"/>
      <c r="W150" s="8"/>
      <c r="X150" s="8"/>
      <c r="Y150" s="8"/>
      <c r="Z150" s="8"/>
      <c r="AA150" s="8"/>
      <c r="AB150" s="8"/>
      <c r="AC150" s="8"/>
    </row>
    <row r="151" spans="1:29" ht="14.4">
      <c r="A151" s="58"/>
      <c r="B151" s="69">
        <v>121</v>
      </c>
      <c r="C151" s="43" t="s">
        <v>347</v>
      </c>
      <c r="D151" s="69">
        <v>2.88</v>
      </c>
      <c r="E151" s="69">
        <v>0.68009450591817999</v>
      </c>
      <c r="F151" s="71">
        <f t="shared" si="2"/>
        <v>68.009450591817995</v>
      </c>
      <c r="G151" s="84">
        <f t="shared" si="3"/>
        <v>695.73667955429812</v>
      </c>
      <c r="H151" s="43"/>
      <c r="I151" s="8"/>
      <c r="J151" s="8"/>
      <c r="K151" s="8"/>
      <c r="L151" s="8"/>
      <c r="M151" s="8"/>
      <c r="N151" s="8"/>
      <c r="O151" s="8"/>
      <c r="P151" s="8"/>
      <c r="Q151" s="8"/>
      <c r="R151" s="8"/>
      <c r="S151" s="8"/>
      <c r="T151" s="8"/>
      <c r="U151" s="8"/>
      <c r="V151" s="8"/>
      <c r="W151" s="8"/>
      <c r="X151" s="8"/>
      <c r="Y151" s="8"/>
      <c r="Z151" s="8"/>
      <c r="AA151" s="8"/>
      <c r="AB151" s="8"/>
      <c r="AC151" s="8"/>
    </row>
    <row r="152" spans="1:29" ht="14.4">
      <c r="A152" s="58"/>
      <c r="B152" s="69">
        <v>122</v>
      </c>
      <c r="C152" s="43" t="s">
        <v>348</v>
      </c>
      <c r="D152" s="69">
        <v>3.0867075721045198</v>
      </c>
      <c r="E152" s="69">
        <v>0.68744940847024605</v>
      </c>
      <c r="F152" s="71">
        <f t="shared" si="2"/>
        <v>68.744940847024608</v>
      </c>
      <c r="G152" s="84">
        <f t="shared" si="3"/>
        <v>703.26074486506172</v>
      </c>
      <c r="H152" s="43"/>
      <c r="I152" s="8"/>
      <c r="J152" s="8"/>
      <c r="K152" s="8"/>
      <c r="L152" s="8"/>
      <c r="M152" s="8"/>
      <c r="N152" s="8"/>
      <c r="O152" s="8"/>
      <c r="P152" s="8"/>
      <c r="Q152" s="8"/>
      <c r="R152" s="8"/>
      <c r="S152" s="8"/>
      <c r="T152" s="8"/>
      <c r="U152" s="8"/>
      <c r="V152" s="8"/>
      <c r="W152" s="8"/>
      <c r="X152" s="8"/>
      <c r="Y152" s="8"/>
      <c r="Z152" s="8"/>
      <c r="AA152" s="8"/>
      <c r="AB152" s="8"/>
      <c r="AC152" s="8"/>
    </row>
    <row r="153" spans="1:29" ht="14.4">
      <c r="A153" s="58"/>
      <c r="B153" s="69">
        <v>123</v>
      </c>
      <c r="C153" s="43" t="s">
        <v>349</v>
      </c>
      <c r="D153" s="69">
        <v>3.3082512623914599</v>
      </c>
      <c r="E153" s="69">
        <v>0.69480623206362202</v>
      </c>
      <c r="F153" s="71">
        <f t="shared" si="2"/>
        <v>69.480623206362196</v>
      </c>
      <c r="G153" s="84">
        <f t="shared" si="3"/>
        <v>710.78677540108538</v>
      </c>
      <c r="H153" s="43"/>
      <c r="I153" s="8"/>
      <c r="J153" s="8"/>
      <c r="K153" s="8"/>
      <c r="L153" s="8"/>
      <c r="M153" s="8"/>
      <c r="N153" s="8"/>
      <c r="O153" s="8"/>
      <c r="P153" s="8"/>
      <c r="Q153" s="8"/>
      <c r="R153" s="8"/>
      <c r="S153" s="8"/>
      <c r="T153" s="8"/>
      <c r="U153" s="8"/>
      <c r="V153" s="8"/>
      <c r="W153" s="8"/>
      <c r="X153" s="8"/>
      <c r="Y153" s="8"/>
      <c r="Z153" s="8"/>
      <c r="AA153" s="8"/>
      <c r="AB153" s="8"/>
      <c r="AC153" s="8"/>
    </row>
    <row r="154" spans="1:29" ht="14.4">
      <c r="A154" s="58"/>
      <c r="B154" s="69">
        <v>124</v>
      </c>
      <c r="C154" s="43" t="s">
        <v>350</v>
      </c>
      <c r="D154" s="69">
        <v>3.5456959104333499</v>
      </c>
      <c r="E154" s="69">
        <v>0.70216484897103604</v>
      </c>
      <c r="F154" s="71">
        <f t="shared" si="2"/>
        <v>70.216484897103598</v>
      </c>
      <c r="G154" s="84">
        <f t="shared" si="3"/>
        <v>718.31464049736985</v>
      </c>
      <c r="H154" s="43"/>
      <c r="I154" s="8"/>
      <c r="J154" s="8"/>
      <c r="K154" s="8"/>
      <c r="L154" s="8"/>
      <c r="M154" s="8"/>
      <c r="N154" s="8"/>
      <c r="O154" s="8"/>
      <c r="P154" s="8"/>
      <c r="Q154" s="8"/>
      <c r="R154" s="8"/>
      <c r="S154" s="8"/>
      <c r="T154" s="8"/>
      <c r="U154" s="8"/>
      <c r="V154" s="8"/>
      <c r="W154" s="8"/>
      <c r="X154" s="8"/>
      <c r="Y154" s="8"/>
      <c r="Z154" s="8"/>
      <c r="AA154" s="8"/>
      <c r="AB154" s="8"/>
      <c r="AC154" s="8"/>
    </row>
    <row r="155" spans="1:29" ht="14.4">
      <c r="A155" s="58"/>
      <c r="B155" s="69">
        <v>125</v>
      </c>
      <c r="C155" s="43" t="s">
        <v>351</v>
      </c>
      <c r="D155" s="69">
        <v>3.8001827830259298</v>
      </c>
      <c r="E155" s="69">
        <v>0.70952513989320898</v>
      </c>
      <c r="F155" s="71">
        <f t="shared" si="2"/>
        <v>70.952513989320892</v>
      </c>
      <c r="G155" s="84">
        <f t="shared" si="3"/>
        <v>725.84421811075276</v>
      </c>
      <c r="H155" s="43"/>
      <c r="I155" s="8"/>
      <c r="J155" s="8"/>
      <c r="K155" s="8"/>
      <c r="L155" s="8"/>
      <c r="M155" s="8"/>
      <c r="N155" s="8"/>
      <c r="O155" s="8"/>
      <c r="P155" s="8"/>
      <c r="Q155" s="8"/>
      <c r="R155" s="8"/>
      <c r="S155" s="8"/>
      <c r="T155" s="8"/>
      <c r="U155" s="8"/>
      <c r="V155" s="8"/>
      <c r="W155" s="8"/>
      <c r="X155" s="8"/>
      <c r="Y155" s="8"/>
      <c r="Z155" s="8"/>
      <c r="AA155" s="8"/>
      <c r="AB155" s="8"/>
      <c r="AC155" s="8"/>
    </row>
    <row r="156" spans="1:29" ht="14.4">
      <c r="A156" s="58"/>
      <c r="B156" s="69">
        <v>126</v>
      </c>
      <c r="C156" s="43" t="s">
        <v>352</v>
      </c>
      <c r="D156" s="69">
        <v>4.07293505963451</v>
      </c>
      <c r="E156" s="69">
        <v>0.71688699339981798</v>
      </c>
      <c r="F156" s="71">
        <f t="shared" si="2"/>
        <v>71.688699339981795</v>
      </c>
      <c r="G156" s="84">
        <f t="shared" si="3"/>
        <v>733.37539424801378</v>
      </c>
      <c r="H156" s="43"/>
      <c r="I156" s="8"/>
      <c r="J156" s="8"/>
      <c r="K156" s="8"/>
      <c r="L156" s="8"/>
      <c r="M156" s="8"/>
      <c r="N156" s="8"/>
      <c r="O156" s="8"/>
      <c r="P156" s="8"/>
      <c r="Q156" s="8"/>
      <c r="R156" s="8"/>
      <c r="S156" s="8"/>
      <c r="T156" s="8"/>
      <c r="U156" s="8"/>
      <c r="V156" s="8"/>
      <c r="W156" s="8"/>
      <c r="X156" s="8"/>
      <c r="Y156" s="8"/>
      <c r="Z156" s="8"/>
      <c r="AA156" s="8"/>
      <c r="AB156" s="8"/>
      <c r="AC156" s="8"/>
    </row>
    <row r="157" spans="1:29" ht="14.4">
      <c r="A157" s="58"/>
      <c r="B157" s="69">
        <v>127</v>
      </c>
      <c r="C157" s="43" t="s">
        <v>353</v>
      </c>
      <c r="D157" s="69">
        <v>4.3652637115499404</v>
      </c>
      <c r="E157" s="69">
        <v>0.72425030544095603</v>
      </c>
      <c r="F157" s="71">
        <f t="shared" si="2"/>
        <v>72.425030544095605</v>
      </c>
      <c r="G157" s="84">
        <f t="shared" si="3"/>
        <v>740.90806246609804</v>
      </c>
      <c r="H157" s="43"/>
      <c r="I157" s="8"/>
      <c r="J157" s="8"/>
      <c r="K157" s="8"/>
      <c r="L157" s="8"/>
      <c r="M157" s="8"/>
      <c r="N157" s="8"/>
      <c r="O157" s="8"/>
      <c r="P157" s="8"/>
      <c r="Q157" s="8"/>
      <c r="R157" s="8"/>
      <c r="S157" s="8"/>
      <c r="T157" s="8"/>
      <c r="U157" s="8"/>
      <c r="V157" s="8"/>
      <c r="W157" s="8"/>
      <c r="X157" s="8"/>
      <c r="Y157" s="8"/>
      <c r="Z157" s="8"/>
      <c r="AA157" s="8"/>
      <c r="AB157" s="8"/>
      <c r="AC157" s="8"/>
    </row>
    <row r="158" spans="1:29" ht="14.4">
      <c r="A158" s="58"/>
      <c r="B158" s="69">
        <v>128</v>
      </c>
      <c r="C158" s="43" t="s">
        <v>354</v>
      </c>
      <c r="D158" s="69">
        <v>4.6785738030119104</v>
      </c>
      <c r="E158" s="69">
        <v>0.73161497886001103</v>
      </c>
      <c r="F158" s="71">
        <f t="shared" si="2"/>
        <v>73.161497886001101</v>
      </c>
      <c r="G158" s="84">
        <f t="shared" si="3"/>
        <v>748.44212337379133</v>
      </c>
      <c r="H158" s="43"/>
      <c r="I158" s="8"/>
      <c r="J158" s="8"/>
      <c r="K158" s="8"/>
      <c r="L158" s="8"/>
      <c r="M158" s="8"/>
      <c r="N158" s="8"/>
      <c r="O158" s="8"/>
      <c r="P158" s="8"/>
      <c r="Q158" s="8"/>
      <c r="R158" s="8"/>
      <c r="S158" s="8"/>
      <c r="T158" s="8"/>
      <c r="U158" s="8"/>
      <c r="V158" s="8"/>
      <c r="W158" s="8"/>
      <c r="X158" s="8"/>
      <c r="Y158" s="8"/>
      <c r="Z158" s="8"/>
      <c r="AA158" s="8"/>
      <c r="AB158" s="8"/>
      <c r="AC158" s="8"/>
    </row>
    <row r="159" spans="1:29" ht="14.4">
      <c r="A159" s="58"/>
      <c r="B159" s="69">
        <v>129</v>
      </c>
      <c r="C159" s="43" t="s">
        <v>355</v>
      </c>
      <c r="D159" s="69">
        <v>5.0143712445856696</v>
      </c>
      <c r="E159" s="69">
        <v>0.73898092297588103</v>
      </c>
      <c r="F159" s="71">
        <f t="shared" si="2"/>
        <v>73.898092297588107</v>
      </c>
      <c r="G159" s="84">
        <f t="shared" si="3"/>
        <v>755.97748420432629</v>
      </c>
      <c r="H159" s="43"/>
      <c r="I159" s="8"/>
      <c r="J159" s="8"/>
      <c r="K159" s="8"/>
      <c r="L159" s="8"/>
      <c r="M159" s="8"/>
      <c r="N159" s="8"/>
      <c r="O159" s="8"/>
      <c r="P159" s="8"/>
      <c r="Q159" s="8"/>
      <c r="R159" s="8"/>
      <c r="S159" s="8"/>
      <c r="T159" s="8"/>
      <c r="U159" s="8"/>
      <c r="V159" s="8"/>
      <c r="W159" s="8"/>
      <c r="X159" s="8"/>
      <c r="Y159" s="8"/>
      <c r="Z159" s="8"/>
      <c r="AA159" s="8"/>
      <c r="AB159" s="8"/>
      <c r="AC159" s="8"/>
    </row>
    <row r="160" spans="1:29" ht="14.4">
      <c r="A160" s="58"/>
      <c r="B160" s="69">
        <v>130</v>
      </c>
      <c r="C160" s="43" t="s">
        <v>356</v>
      </c>
      <c r="D160" s="69">
        <v>5.37427003125201</v>
      </c>
      <c r="E160" s="69">
        <v>0.74634805304770302</v>
      </c>
      <c r="F160" s="71">
        <f t="shared" si="2"/>
        <v>74.634805304770296</v>
      </c>
      <c r="G160" s="84">
        <f t="shared" si="3"/>
        <v>763.51405826780024</v>
      </c>
      <c r="H160" s="43"/>
      <c r="I160" s="8"/>
      <c r="J160" s="8"/>
      <c r="K160" s="8"/>
      <c r="L160" s="8"/>
      <c r="M160" s="8"/>
      <c r="N160" s="8"/>
      <c r="O160" s="8"/>
      <c r="P160" s="8"/>
      <c r="Q160" s="8"/>
      <c r="R160" s="8"/>
      <c r="S160" s="8"/>
      <c r="T160" s="8"/>
      <c r="U160" s="8"/>
      <c r="V160" s="8"/>
      <c r="W160" s="8"/>
      <c r="X160" s="8"/>
      <c r="Y160" s="8"/>
      <c r="Z160" s="8"/>
      <c r="AA160" s="8"/>
      <c r="AB160" s="8"/>
      <c r="AC160" s="8"/>
    </row>
    <row r="161" spans="1:29" ht="14.4">
      <c r="A161" s="58"/>
      <c r="B161" s="69">
        <v>131</v>
      </c>
      <c r="C161" s="43" t="s">
        <v>357</v>
      </c>
      <c r="D161" s="69">
        <v>5.76</v>
      </c>
      <c r="E161" s="69">
        <v>0.75371629004018204</v>
      </c>
      <c r="F161" s="71">
        <f t="shared" si="2"/>
        <v>75.371629004018203</v>
      </c>
      <c r="G161" s="84">
        <f t="shared" si="3"/>
        <v>771.05176471110622</v>
      </c>
      <c r="H161" s="43"/>
      <c r="I161" s="8"/>
      <c r="J161" s="8"/>
      <c r="K161" s="8"/>
      <c r="L161" s="8"/>
      <c r="M161" s="8"/>
      <c r="N161" s="8"/>
      <c r="O161" s="8"/>
      <c r="P161" s="8"/>
      <c r="Q161" s="8"/>
      <c r="R161" s="8"/>
      <c r="S161" s="8"/>
      <c r="T161" s="8"/>
      <c r="U161" s="8"/>
      <c r="V161" s="8"/>
      <c r="W161" s="8"/>
      <c r="X161" s="8"/>
      <c r="Y161" s="8"/>
      <c r="Z161" s="8"/>
      <c r="AA161" s="8"/>
      <c r="AB161" s="8"/>
      <c r="AC161" s="8"/>
    </row>
    <row r="162" spans="1:29" ht="14.4">
      <c r="A162" s="58"/>
      <c r="B162" s="69">
        <v>132</v>
      </c>
      <c r="C162" s="43" t="s">
        <v>358</v>
      </c>
      <c r="D162" s="69">
        <v>6.1734151442090397</v>
      </c>
      <c r="E162" s="69">
        <v>0.76108556010019002</v>
      </c>
      <c r="F162" s="71">
        <f t="shared" si="2"/>
        <v>76.108556010019001</v>
      </c>
      <c r="G162" s="84">
        <f t="shared" si="3"/>
        <v>778.59052798249434</v>
      </c>
      <c r="H162" s="43"/>
      <c r="I162" s="8"/>
      <c r="J162" s="8"/>
      <c r="K162" s="8"/>
      <c r="L162" s="8"/>
      <c r="M162" s="8"/>
      <c r="N162" s="8"/>
      <c r="O162" s="8"/>
      <c r="P162" s="8"/>
      <c r="Q162" s="8"/>
      <c r="R162" s="8"/>
      <c r="S162" s="8"/>
      <c r="T162" s="8"/>
      <c r="U162" s="8"/>
      <c r="V162" s="8"/>
      <c r="W162" s="8"/>
      <c r="X162" s="8"/>
      <c r="Y162" s="8"/>
      <c r="Z162" s="8"/>
      <c r="AA162" s="8"/>
      <c r="AB162" s="8"/>
      <c r="AC162" s="8"/>
    </row>
    <row r="163" spans="1:29" ht="14.4">
      <c r="A163" s="58"/>
      <c r="B163" s="69">
        <v>133</v>
      </c>
      <c r="C163" s="43" t="s">
        <v>359</v>
      </c>
      <c r="D163" s="69">
        <v>6.6165025247829199</v>
      </c>
      <c r="E163" s="69">
        <v>0.76845579432636302</v>
      </c>
      <c r="F163" s="71">
        <f t="shared" si="2"/>
        <v>76.845579432636299</v>
      </c>
      <c r="G163" s="84">
        <f t="shared" si="3"/>
        <v>786.13027759586942</v>
      </c>
      <c r="H163" s="43"/>
      <c r="I163" s="8"/>
      <c r="J163" s="8"/>
      <c r="K163" s="8"/>
      <c r="L163" s="8"/>
      <c r="M163" s="8"/>
      <c r="N163" s="8"/>
      <c r="O163" s="8"/>
      <c r="P163" s="8"/>
      <c r="Q163" s="8"/>
      <c r="R163" s="8"/>
      <c r="S163" s="8"/>
      <c r="T163" s="8"/>
      <c r="U163" s="8"/>
      <c r="V163" s="8"/>
      <c r="W163" s="8"/>
      <c r="X163" s="8"/>
      <c r="Y163" s="8"/>
      <c r="Z163" s="8"/>
      <c r="AA163" s="8"/>
      <c r="AB163" s="8"/>
      <c r="AC163" s="8"/>
    </row>
    <row r="164" spans="1:29" ht="14.4">
      <c r="A164" s="58"/>
      <c r="B164" s="69">
        <v>134</v>
      </c>
      <c r="C164" s="43" t="s">
        <v>360</v>
      </c>
      <c r="D164" s="69">
        <v>7.0913918208667104</v>
      </c>
      <c r="E164" s="69">
        <v>0.77582692836045297</v>
      </c>
      <c r="F164" s="71">
        <f t="shared" si="2"/>
        <v>77.582692836045297</v>
      </c>
      <c r="G164" s="84">
        <f t="shared" si="3"/>
        <v>793.67094771274344</v>
      </c>
      <c r="H164" s="43"/>
      <c r="I164" s="8"/>
      <c r="J164" s="8"/>
      <c r="K164" s="8"/>
      <c r="L164" s="8"/>
      <c r="M164" s="8"/>
      <c r="N164" s="8"/>
      <c r="O164" s="8"/>
      <c r="P164" s="8"/>
      <c r="Q164" s="8"/>
      <c r="R164" s="8"/>
      <c r="S164" s="8"/>
      <c r="T164" s="8"/>
      <c r="U164" s="8"/>
      <c r="V164" s="8"/>
      <c r="W164" s="8"/>
      <c r="X164" s="8"/>
      <c r="Y164" s="8"/>
      <c r="Z164" s="8"/>
      <c r="AA164" s="8"/>
      <c r="AB164" s="8"/>
      <c r="AC164" s="8"/>
    </row>
    <row r="165" spans="1:29" ht="14.4">
      <c r="A165" s="58"/>
      <c r="B165" s="69">
        <v>135</v>
      </c>
      <c r="C165" s="43" t="s">
        <v>361</v>
      </c>
      <c r="D165" s="69">
        <v>7.6003655660518703</v>
      </c>
      <c r="E165" s="69">
        <v>0.78319890215002597</v>
      </c>
      <c r="F165" s="71">
        <f t="shared" si="2"/>
        <v>78.319890215002602</v>
      </c>
      <c r="G165" s="84">
        <f t="shared" si="3"/>
        <v>801.21247689947654</v>
      </c>
      <c r="H165" s="43"/>
      <c r="I165" s="8"/>
      <c r="J165" s="8"/>
      <c r="K165" s="8"/>
      <c r="L165" s="8"/>
      <c r="M165" s="8"/>
      <c r="N165" s="8"/>
      <c r="O165" s="8"/>
      <c r="P165" s="8"/>
      <c r="Q165" s="8"/>
      <c r="R165" s="8"/>
      <c r="S165" s="8"/>
      <c r="T165" s="8"/>
      <c r="U165" s="8"/>
      <c r="V165" s="8"/>
      <c r="W165" s="8"/>
      <c r="X165" s="8"/>
      <c r="Y165" s="8"/>
      <c r="Z165" s="8"/>
      <c r="AA165" s="8"/>
      <c r="AB165" s="8"/>
      <c r="AC165" s="8"/>
    </row>
    <row r="166" spans="1:29" ht="14.4">
      <c r="A166" s="58"/>
      <c r="B166" s="69">
        <v>136</v>
      </c>
      <c r="C166" s="43" t="s">
        <v>362</v>
      </c>
      <c r="D166" s="69">
        <v>8.1458701192690199</v>
      </c>
      <c r="E166" s="69">
        <v>0.790571659632891</v>
      </c>
      <c r="F166" s="71">
        <f t="shared" si="2"/>
        <v>79.057165963289094</v>
      </c>
      <c r="G166" s="84">
        <f t="shared" si="3"/>
        <v>808.75480780444752</v>
      </c>
      <c r="H166" s="43"/>
      <c r="I166" s="8"/>
      <c r="J166" s="8"/>
      <c r="K166" s="8"/>
      <c r="L166" s="8"/>
      <c r="M166" s="8"/>
      <c r="N166" s="8"/>
      <c r="O166" s="8"/>
      <c r="P166" s="8"/>
      <c r="Q166" s="8"/>
      <c r="R166" s="8"/>
      <c r="S166" s="8"/>
      <c r="T166" s="8"/>
      <c r="U166" s="8"/>
      <c r="V166" s="8"/>
      <c r="W166" s="8"/>
      <c r="X166" s="8"/>
      <c r="Y166" s="8"/>
      <c r="Z166" s="8"/>
      <c r="AA166" s="8"/>
      <c r="AB166" s="8"/>
      <c r="AC166" s="8"/>
    </row>
    <row r="167" spans="1:29" ht="14.4">
      <c r="A167" s="58"/>
      <c r="B167" s="69">
        <v>137</v>
      </c>
      <c r="C167" s="43" t="s">
        <v>363</v>
      </c>
      <c r="D167" s="69">
        <v>8.7305274230998897</v>
      </c>
      <c r="E167" s="69">
        <v>0.79794514848293197</v>
      </c>
      <c r="F167" s="71">
        <f t="shared" si="2"/>
        <v>79.79451484829319</v>
      </c>
      <c r="G167" s="84">
        <f t="shared" si="3"/>
        <v>816.29788689803945</v>
      </c>
      <c r="H167" s="43"/>
      <c r="I167" s="8"/>
      <c r="J167" s="8"/>
      <c r="K167" s="8"/>
      <c r="L167" s="8"/>
      <c r="M167" s="8"/>
      <c r="N167" s="8"/>
      <c r="O167" s="8"/>
      <c r="P167" s="8"/>
      <c r="Q167" s="8"/>
      <c r="R167" s="8"/>
      <c r="S167" s="8"/>
      <c r="T167" s="8"/>
      <c r="U167" s="8"/>
      <c r="V167" s="8"/>
      <c r="W167" s="8"/>
      <c r="X167" s="8"/>
      <c r="Y167" s="8"/>
      <c r="Z167" s="8"/>
      <c r="AA167" s="8"/>
      <c r="AB167" s="8"/>
      <c r="AC167" s="8"/>
    </row>
    <row r="168" spans="1:29" ht="14.4">
      <c r="A168" s="58"/>
      <c r="B168" s="69">
        <v>138</v>
      </c>
      <c r="C168" s="43" t="s">
        <v>364</v>
      </c>
      <c r="D168" s="69">
        <v>9.3571476060238297</v>
      </c>
      <c r="E168" s="69">
        <v>0.80531931984749705</v>
      </c>
      <c r="F168" s="71">
        <f t="shared" si="2"/>
        <v>80.531931984749704</v>
      </c>
      <c r="G168" s="84">
        <f t="shared" si="3"/>
        <v>823.84166420398947</v>
      </c>
      <c r="H168" s="43"/>
      <c r="I168" s="8"/>
      <c r="J168" s="8"/>
      <c r="K168" s="8"/>
      <c r="L168" s="8"/>
      <c r="M168" s="8"/>
      <c r="N168" s="8"/>
      <c r="O168" s="8"/>
      <c r="P168" s="8"/>
      <c r="Q168" s="8"/>
      <c r="R168" s="8"/>
      <c r="S168" s="8"/>
      <c r="T168" s="8"/>
      <c r="U168" s="8"/>
      <c r="V168" s="8"/>
      <c r="W168" s="8"/>
      <c r="X168" s="8"/>
      <c r="Y168" s="8"/>
      <c r="Z168" s="8"/>
      <c r="AA168" s="8"/>
      <c r="AB168" s="8"/>
      <c r="AC168" s="8"/>
    </row>
    <row r="169" spans="1:29" ht="14.4">
      <c r="A169" s="58"/>
      <c r="B169" s="69">
        <v>139</v>
      </c>
      <c r="C169" s="43" t="s">
        <v>365</v>
      </c>
      <c r="D169" s="69">
        <v>10.0287424891713</v>
      </c>
      <c r="E169" s="69">
        <v>0.81269412814400399</v>
      </c>
      <c r="F169" s="71">
        <f t="shared" si="2"/>
        <v>81.269412814400397</v>
      </c>
      <c r="G169" s="84">
        <f t="shared" si="3"/>
        <v>831.38609309131607</v>
      </c>
      <c r="H169" s="43"/>
      <c r="I169" s="8"/>
      <c r="J169" s="8"/>
      <c r="K169" s="8"/>
      <c r="L169" s="8"/>
      <c r="M169" s="8"/>
      <c r="N169" s="8"/>
      <c r="O169" s="8"/>
      <c r="P169" s="8"/>
      <c r="Q169" s="8"/>
      <c r="R169" s="8"/>
      <c r="S169" s="8"/>
      <c r="T169" s="8"/>
      <c r="U169" s="8"/>
      <c r="V169" s="8"/>
      <c r="W169" s="8"/>
      <c r="X169" s="8"/>
      <c r="Y169" s="8"/>
      <c r="Z169" s="8"/>
      <c r="AA169" s="8"/>
      <c r="AB169" s="8"/>
      <c r="AC169" s="8"/>
    </row>
    <row r="170" spans="1:29" ht="14.4">
      <c r="A170" s="58"/>
      <c r="B170" s="69">
        <v>140</v>
      </c>
      <c r="C170" s="43" t="s">
        <v>366</v>
      </c>
      <c r="D170" s="69">
        <v>10.748540062504</v>
      </c>
      <c r="E170" s="69">
        <v>0.82006953076807898</v>
      </c>
      <c r="F170" s="71">
        <f t="shared" si="2"/>
        <v>82.006953076807903</v>
      </c>
      <c r="G170" s="84">
        <f t="shared" si="3"/>
        <v>838.93112997574485</v>
      </c>
      <c r="H170" s="43"/>
      <c r="I170" s="8"/>
      <c r="J170" s="8"/>
      <c r="K170" s="8"/>
      <c r="L170" s="8"/>
      <c r="M170" s="8"/>
      <c r="N170" s="8"/>
      <c r="O170" s="8"/>
      <c r="P170" s="8"/>
      <c r="Q170" s="8"/>
      <c r="R170" s="8"/>
      <c r="S170" s="8"/>
      <c r="T170" s="8"/>
      <c r="U170" s="8"/>
      <c r="V170" s="8"/>
      <c r="W170" s="8"/>
      <c r="X170" s="8"/>
      <c r="Y170" s="8"/>
      <c r="Z170" s="8"/>
      <c r="AA170" s="8"/>
      <c r="AB170" s="8"/>
      <c r="AC170" s="8"/>
    </row>
    <row r="171" spans="1:29" ht="14.4">
      <c r="A171" s="58"/>
      <c r="B171" s="69">
        <v>141</v>
      </c>
      <c r="C171" s="43" t="s">
        <v>367</v>
      </c>
      <c r="D171" s="69">
        <v>11.52</v>
      </c>
      <c r="E171" s="69">
        <v>0.827445488103977</v>
      </c>
      <c r="F171" s="71">
        <f t="shared" si="2"/>
        <v>82.744548810397703</v>
      </c>
      <c r="G171" s="84">
        <f t="shared" si="3"/>
        <v>846.47673433036846</v>
      </c>
      <c r="H171" s="43"/>
      <c r="I171" s="8"/>
      <c r="J171" s="8"/>
      <c r="K171" s="8"/>
      <c r="L171" s="8"/>
      <c r="M171" s="8"/>
      <c r="N171" s="8"/>
      <c r="O171" s="8"/>
      <c r="P171" s="8"/>
      <c r="Q171" s="8"/>
      <c r="R171" s="8"/>
      <c r="S171" s="8"/>
      <c r="T171" s="8"/>
      <c r="U171" s="8"/>
      <c r="V171" s="8"/>
      <c r="W171" s="8"/>
      <c r="X171" s="8"/>
      <c r="Y171" s="8"/>
      <c r="Z171" s="8"/>
      <c r="AA171" s="8"/>
      <c r="AB171" s="8"/>
      <c r="AC171" s="8"/>
    </row>
    <row r="172" spans="1:29" ht="14.4">
      <c r="A172" s="58"/>
      <c r="B172" s="69">
        <v>142</v>
      </c>
      <c r="C172" s="43" t="s">
        <v>368</v>
      </c>
      <c r="D172" s="69">
        <v>12.346830288417999</v>
      </c>
      <c r="E172" s="69">
        <v>0.83482196301395895</v>
      </c>
      <c r="F172" s="71">
        <f t="shared" si="2"/>
        <v>83.482196301395888</v>
      </c>
      <c r="G172" s="84">
        <f t="shared" si="3"/>
        <v>854.02286816328001</v>
      </c>
      <c r="H172" s="43"/>
      <c r="I172" s="8"/>
      <c r="J172" s="8"/>
      <c r="K172" s="8"/>
      <c r="L172" s="8"/>
      <c r="M172" s="8"/>
      <c r="N172" s="8"/>
      <c r="O172" s="8"/>
      <c r="P172" s="8"/>
      <c r="Q172" s="8"/>
      <c r="R172" s="8"/>
      <c r="S172" s="8"/>
      <c r="T172" s="8"/>
      <c r="U172" s="8"/>
      <c r="V172" s="8"/>
      <c r="W172" s="8"/>
      <c r="X172" s="8"/>
      <c r="Y172" s="8"/>
      <c r="Z172" s="8"/>
      <c r="AA172" s="8"/>
      <c r="AB172" s="8"/>
      <c r="AC172" s="8"/>
    </row>
    <row r="173" spans="1:29" ht="14.4">
      <c r="A173" s="58"/>
      <c r="B173" s="69">
        <v>143</v>
      </c>
      <c r="C173" s="43" t="s">
        <v>369</v>
      </c>
      <c r="D173" s="69">
        <v>13.233005049565801</v>
      </c>
      <c r="E173" s="69">
        <v>0.84219892088979997</v>
      </c>
      <c r="F173" s="71">
        <f t="shared" si="2"/>
        <v>84.219892088980004</v>
      </c>
      <c r="G173" s="84">
        <f t="shared" si="3"/>
        <v>861.56949607026536</v>
      </c>
      <c r="H173" s="43"/>
      <c r="I173" s="8"/>
      <c r="J173" s="8"/>
      <c r="K173" s="8"/>
      <c r="L173" s="8"/>
      <c r="M173" s="8"/>
      <c r="N173" s="8"/>
      <c r="O173" s="8"/>
      <c r="P173" s="8"/>
      <c r="Q173" s="8"/>
      <c r="R173" s="8"/>
      <c r="S173" s="8"/>
      <c r="T173" s="8"/>
      <c r="U173" s="8"/>
      <c r="V173" s="8"/>
      <c r="W173" s="8"/>
      <c r="X173" s="8"/>
      <c r="Y173" s="8"/>
      <c r="Z173" s="8"/>
      <c r="AA173" s="8"/>
      <c r="AB173" s="8"/>
      <c r="AC173" s="8"/>
    </row>
    <row r="174" spans="1:29" ht="14.4">
      <c r="A174" s="58"/>
      <c r="B174" s="69">
        <v>144</v>
      </c>
      <c r="C174" s="43" t="s">
        <v>370</v>
      </c>
      <c r="D174" s="69">
        <v>14.182783641733399</v>
      </c>
      <c r="E174" s="69">
        <v>0.84957632946161499</v>
      </c>
      <c r="F174" s="71">
        <f t="shared" si="2"/>
        <v>84.957632946161496</v>
      </c>
      <c r="G174" s="84">
        <f t="shared" si="3"/>
        <v>869.11658503923218</v>
      </c>
      <c r="H174" s="43"/>
      <c r="I174" s="8"/>
      <c r="J174" s="8"/>
      <c r="K174" s="8"/>
      <c r="L174" s="8"/>
      <c r="M174" s="8"/>
      <c r="N174" s="8"/>
      <c r="O174" s="8"/>
      <c r="P174" s="8"/>
      <c r="Q174" s="8"/>
      <c r="R174" s="8"/>
      <c r="S174" s="8"/>
      <c r="T174" s="8"/>
      <c r="U174" s="8"/>
      <c r="V174" s="8"/>
      <c r="W174" s="8"/>
      <c r="X174" s="8"/>
      <c r="Y174" s="8"/>
      <c r="Z174" s="8"/>
      <c r="AA174" s="8"/>
      <c r="AB174" s="8"/>
      <c r="AC174" s="8"/>
    </row>
    <row r="175" spans="1:29" ht="14.4">
      <c r="A175" s="58"/>
      <c r="B175" s="69">
        <v>145</v>
      </c>
      <c r="C175" s="43" t="s">
        <v>371</v>
      </c>
      <c r="D175" s="69">
        <v>15.2007311321037</v>
      </c>
      <c r="E175" s="69">
        <v>0.85695415861804003</v>
      </c>
      <c r="F175" s="71">
        <f t="shared" si="2"/>
        <v>85.695415861804008</v>
      </c>
      <c r="G175" s="84">
        <f t="shared" si="3"/>
        <v>876.66410426625498</v>
      </c>
      <c r="H175" s="43"/>
      <c r="I175" s="8"/>
      <c r="J175" s="8"/>
      <c r="K175" s="8"/>
      <c r="L175" s="8"/>
      <c r="M175" s="8"/>
      <c r="N175" s="8"/>
      <c r="O175" s="8"/>
      <c r="P175" s="8"/>
      <c r="Q175" s="8"/>
      <c r="R175" s="8"/>
      <c r="S175" s="8"/>
      <c r="T175" s="8"/>
      <c r="U175" s="8"/>
      <c r="V175" s="8"/>
      <c r="W175" s="8"/>
      <c r="X175" s="8"/>
      <c r="Y175" s="8"/>
      <c r="Z175" s="8"/>
      <c r="AA175" s="8"/>
      <c r="AB175" s="8"/>
      <c r="AC175" s="8"/>
    </row>
    <row r="176" spans="1:29" ht="14.4">
      <c r="A176" s="58"/>
      <c r="B176" s="69">
        <v>146</v>
      </c>
      <c r="C176" s="43" t="s">
        <v>372</v>
      </c>
      <c r="D176" s="69">
        <v>16.291740238538001</v>
      </c>
      <c r="E176" s="69">
        <v>0.86433238024925996</v>
      </c>
      <c r="F176" s="71">
        <f t="shared" si="2"/>
        <v>86.433238024925998</v>
      </c>
      <c r="G176" s="84">
        <f t="shared" si="3"/>
        <v>884.21202499499293</v>
      </c>
      <c r="H176" s="43"/>
      <c r="I176" s="8"/>
      <c r="J176" s="8"/>
      <c r="K176" s="8"/>
      <c r="L176" s="8"/>
      <c r="M176" s="8"/>
      <c r="N176" s="8"/>
      <c r="O176" s="8"/>
      <c r="P176" s="8"/>
      <c r="Q176" s="8"/>
      <c r="R176" s="8"/>
      <c r="S176" s="8"/>
      <c r="T176" s="8"/>
      <c r="U176" s="8"/>
      <c r="V176" s="8"/>
      <c r="W176" s="8"/>
      <c r="X176" s="8"/>
      <c r="Y176" s="8"/>
      <c r="Z176" s="8"/>
      <c r="AA176" s="8"/>
      <c r="AB176" s="8"/>
      <c r="AC176" s="8"/>
    </row>
    <row r="177" spans="1:29" ht="14.4">
      <c r="A177" s="58"/>
      <c r="B177" s="69">
        <v>147</v>
      </c>
      <c r="C177" s="43" t="s">
        <v>373</v>
      </c>
      <c r="D177" s="69">
        <v>17.461054846199701</v>
      </c>
      <c r="E177" s="69">
        <v>0.87171096807514903</v>
      </c>
      <c r="F177" s="71">
        <f t="shared" si="2"/>
        <v>87.1710968075149</v>
      </c>
      <c r="G177" s="84">
        <f t="shared" si="3"/>
        <v>891.76032034087746</v>
      </c>
      <c r="H177" s="43"/>
      <c r="I177" s="8"/>
      <c r="J177" s="8"/>
      <c r="K177" s="8"/>
      <c r="L177" s="8"/>
      <c r="M177" s="8"/>
      <c r="N177" s="8"/>
      <c r="O177" s="8"/>
      <c r="P177" s="8"/>
      <c r="Q177" s="8"/>
      <c r="R177" s="8"/>
      <c r="S177" s="8"/>
      <c r="T177" s="8"/>
      <c r="U177" s="8"/>
      <c r="V177" s="8"/>
      <c r="W177" s="8"/>
      <c r="X177" s="8"/>
      <c r="Y177" s="8"/>
      <c r="Z177" s="8"/>
      <c r="AA177" s="8"/>
      <c r="AB177" s="8"/>
      <c r="AC177" s="8"/>
    </row>
    <row r="178" spans="1:29" ht="14.4">
      <c r="A178" s="58"/>
      <c r="B178" s="69">
        <v>148</v>
      </c>
      <c r="C178" s="43" t="s">
        <v>374</v>
      </c>
      <c r="D178" s="69">
        <v>18.714295212047599</v>
      </c>
      <c r="E178" s="69">
        <v>0.87908989756706102</v>
      </c>
      <c r="F178" s="71">
        <f t="shared" si="2"/>
        <v>87.908989756706106</v>
      </c>
      <c r="G178" s="84">
        <f t="shared" si="3"/>
        <v>899.30896521110344</v>
      </c>
      <c r="H178" s="43"/>
      <c r="I178" s="8"/>
      <c r="J178" s="8"/>
      <c r="K178" s="8"/>
      <c r="L178" s="8"/>
      <c r="M178" s="8"/>
      <c r="N178" s="8"/>
      <c r="O178" s="8"/>
      <c r="P178" s="8"/>
      <c r="Q178" s="8"/>
      <c r="R178" s="8"/>
      <c r="S178" s="8"/>
      <c r="T178" s="8"/>
      <c r="U178" s="8"/>
      <c r="V178" s="8"/>
      <c r="W178" s="8"/>
      <c r="X178" s="8"/>
      <c r="Y178" s="8"/>
      <c r="Z178" s="8"/>
      <c r="AA178" s="8"/>
      <c r="AB178" s="8"/>
      <c r="AC178" s="8"/>
    </row>
    <row r="179" spans="1:29" ht="14.4">
      <c r="A179" s="58"/>
      <c r="B179" s="69">
        <v>149</v>
      </c>
      <c r="C179" s="43" t="s">
        <v>375</v>
      </c>
      <c r="D179" s="69">
        <v>20.0574849783426</v>
      </c>
      <c r="E179" s="69">
        <v>0.88646914597365101</v>
      </c>
      <c r="F179" s="71">
        <f t="shared" si="2"/>
        <v>88.646914597365097</v>
      </c>
      <c r="G179" s="84">
        <f t="shared" si="3"/>
        <v>906.85793633104493</v>
      </c>
      <c r="H179" s="43"/>
      <c r="I179" s="8"/>
      <c r="J179" s="8"/>
      <c r="K179" s="8"/>
      <c r="L179" s="8"/>
      <c r="M179" s="8"/>
      <c r="N179" s="8"/>
      <c r="O179" s="8"/>
      <c r="P179" s="8"/>
      <c r="Q179" s="8"/>
      <c r="R179" s="8"/>
      <c r="S179" s="8"/>
      <c r="T179" s="8"/>
      <c r="U179" s="8"/>
      <c r="V179" s="8"/>
      <c r="W179" s="8"/>
      <c r="X179" s="8"/>
      <c r="Y179" s="8"/>
      <c r="Z179" s="8"/>
      <c r="AA179" s="8"/>
      <c r="AB179" s="8"/>
      <c r="AC179" s="8"/>
    </row>
    <row r="180" spans="1:29" ht="14.4">
      <c r="A180" s="58"/>
      <c r="B180" s="69">
        <v>150</v>
      </c>
      <c r="C180" s="43" t="s">
        <v>376</v>
      </c>
      <c r="D180" s="69">
        <v>21.497080125008001</v>
      </c>
      <c r="E180" s="69">
        <v>0.89384869190694005</v>
      </c>
      <c r="F180" s="71">
        <f t="shared" si="2"/>
        <v>89.384869190694005</v>
      </c>
      <c r="G180" s="84">
        <f t="shared" si="3"/>
        <v>914.40721182079972</v>
      </c>
      <c r="H180" s="43"/>
      <c r="I180" s="8"/>
      <c r="J180" s="8"/>
      <c r="K180" s="8"/>
      <c r="L180" s="8"/>
      <c r="M180" s="8"/>
      <c r="N180" s="8"/>
      <c r="O180" s="8"/>
      <c r="P180" s="8"/>
      <c r="Q180" s="8"/>
      <c r="R180" s="8"/>
      <c r="S180" s="8"/>
      <c r="T180" s="8"/>
      <c r="U180" s="8"/>
      <c r="V180" s="8"/>
      <c r="W180" s="8"/>
      <c r="X180" s="8"/>
      <c r="Y180" s="8"/>
      <c r="Z180" s="8"/>
      <c r="AA180" s="8"/>
      <c r="AB180" s="8"/>
      <c r="AC180" s="8"/>
    </row>
    <row r="181" spans="1:29" ht="14.4">
      <c r="A181" s="58"/>
      <c r="B181" s="69">
        <v>151</v>
      </c>
      <c r="C181" s="43" t="s">
        <v>377</v>
      </c>
      <c r="D181" s="69">
        <v>23.04</v>
      </c>
      <c r="E181" s="69">
        <v>0.90122851542766602</v>
      </c>
      <c r="F181" s="71">
        <f t="shared" si="2"/>
        <v>90.122851542766597</v>
      </c>
      <c r="G181" s="84">
        <f t="shared" si="3"/>
        <v>921.95677128250236</v>
      </c>
      <c r="H181" s="43"/>
      <c r="I181" s="8"/>
      <c r="J181" s="8"/>
      <c r="K181" s="8"/>
      <c r="L181" s="8"/>
      <c r="M181" s="8"/>
      <c r="N181" s="8"/>
      <c r="O181" s="8"/>
      <c r="P181" s="8"/>
      <c r="Q181" s="8"/>
      <c r="R181" s="8"/>
      <c r="S181" s="8"/>
      <c r="T181" s="8"/>
      <c r="U181" s="8"/>
      <c r="V181" s="8"/>
      <c r="W181" s="8"/>
      <c r="X181" s="8"/>
      <c r="Y181" s="8"/>
      <c r="Z181" s="8"/>
      <c r="AA181" s="8"/>
      <c r="AB181" s="8"/>
      <c r="AC181" s="8"/>
    </row>
    <row r="182" spans="1:29" ht="14.4">
      <c r="A182" s="58"/>
      <c r="B182" s="69">
        <v>152</v>
      </c>
      <c r="C182" s="43" t="s">
        <v>378</v>
      </c>
      <c r="D182" s="69">
        <v>24.693660576836098</v>
      </c>
      <c r="E182" s="69">
        <v>0.90860859804176897</v>
      </c>
      <c r="F182" s="71">
        <f t="shared" si="2"/>
        <v>90.860859804176897</v>
      </c>
      <c r="G182" s="84">
        <f t="shared" si="3"/>
        <v>929.5065957967297</v>
      </c>
      <c r="H182" s="43"/>
      <c r="I182" s="8"/>
      <c r="J182" s="8"/>
      <c r="K182" s="8"/>
      <c r="L182" s="8"/>
      <c r="M182" s="8"/>
      <c r="N182" s="8"/>
      <c r="O182" s="8"/>
      <c r="P182" s="8"/>
      <c r="Q182" s="8"/>
      <c r="R182" s="8"/>
      <c r="S182" s="8"/>
      <c r="T182" s="8"/>
      <c r="U182" s="8"/>
      <c r="V182" s="8"/>
      <c r="W182" s="8"/>
      <c r="X182" s="8"/>
      <c r="Y182" s="8"/>
      <c r="Z182" s="8"/>
      <c r="AA182" s="8"/>
      <c r="AB182" s="8"/>
      <c r="AC182" s="8"/>
    </row>
    <row r="183" spans="1:29" ht="14.4">
      <c r="A183" s="58"/>
      <c r="B183" s="69">
        <v>153</v>
      </c>
      <c r="C183" s="43" t="s">
        <v>379</v>
      </c>
      <c r="D183" s="69">
        <v>26.466010099131601</v>
      </c>
      <c r="E183" s="69">
        <v>0.915988922355362</v>
      </c>
      <c r="F183" s="71">
        <f t="shared" si="2"/>
        <v>91.598892235536198</v>
      </c>
      <c r="G183" s="84">
        <f t="shared" si="3"/>
        <v>937.05666756953531</v>
      </c>
      <c r="H183" s="43"/>
      <c r="I183" s="8"/>
      <c r="J183" s="8"/>
      <c r="K183" s="8"/>
      <c r="L183" s="8"/>
      <c r="M183" s="8"/>
      <c r="N183" s="8"/>
      <c r="O183" s="8"/>
      <c r="P183" s="8"/>
      <c r="Q183" s="8"/>
      <c r="R183" s="8"/>
      <c r="S183" s="8"/>
      <c r="T183" s="8"/>
      <c r="U183" s="8"/>
      <c r="V183" s="8"/>
      <c r="W183" s="8"/>
      <c r="X183" s="8"/>
      <c r="Y183" s="8"/>
      <c r="Z183" s="8"/>
      <c r="AA183" s="8"/>
      <c r="AB183" s="8"/>
      <c r="AC183" s="8"/>
    </row>
    <row r="184" spans="1:29" ht="14.4">
      <c r="A184" s="58"/>
      <c r="B184" s="69">
        <v>154</v>
      </c>
      <c r="C184" s="43" t="s">
        <v>380</v>
      </c>
      <c r="D184" s="69">
        <v>28.365567283466799</v>
      </c>
      <c r="E184" s="69">
        <v>0.92336947221267696</v>
      </c>
      <c r="F184" s="71">
        <f t="shared" si="2"/>
        <v>92.336947221267692</v>
      </c>
      <c r="G184" s="84">
        <f t="shared" si="3"/>
        <v>944.6069700735685</v>
      </c>
      <c r="H184" s="43"/>
      <c r="I184" s="8"/>
      <c r="J184" s="8"/>
      <c r="K184" s="8"/>
      <c r="L184" s="8"/>
      <c r="M184" s="8"/>
      <c r="N184" s="8"/>
      <c r="O184" s="8"/>
      <c r="P184" s="8"/>
      <c r="Q184" s="8"/>
      <c r="R184" s="8"/>
      <c r="S184" s="8"/>
      <c r="T184" s="8"/>
      <c r="U184" s="8"/>
      <c r="V184" s="8"/>
      <c r="W184" s="8"/>
      <c r="X184" s="8"/>
      <c r="Y184" s="8"/>
      <c r="Z184" s="8"/>
      <c r="AA184" s="8"/>
      <c r="AB184" s="8"/>
      <c r="AC184" s="8"/>
    </row>
    <row r="185" spans="1:29" ht="14.4">
      <c r="A185" s="58"/>
      <c r="B185" s="69">
        <v>155</v>
      </c>
      <c r="C185" s="43" t="s">
        <v>381</v>
      </c>
      <c r="D185" s="69">
        <v>30.401462264207399</v>
      </c>
      <c r="E185" s="69">
        <v>0.93075023254288103</v>
      </c>
      <c r="F185" s="71">
        <f t="shared" si="2"/>
        <v>93.075023254288098</v>
      </c>
      <c r="G185" s="84">
        <f t="shared" si="3"/>
        <v>952.15748789136728</v>
      </c>
      <c r="H185" s="43"/>
      <c r="I185" s="8"/>
      <c r="J185" s="8"/>
      <c r="K185" s="8"/>
      <c r="L185" s="8"/>
      <c r="M185" s="8"/>
      <c r="N185" s="8"/>
      <c r="O185" s="8"/>
      <c r="P185" s="8"/>
      <c r="Q185" s="8"/>
      <c r="R185" s="8"/>
      <c r="S185" s="8"/>
      <c r="T185" s="8"/>
      <c r="U185" s="8"/>
      <c r="V185" s="8"/>
      <c r="W185" s="8"/>
      <c r="X185" s="8"/>
      <c r="Y185" s="8"/>
      <c r="Z185" s="8"/>
      <c r="AA185" s="8"/>
      <c r="AB185" s="8"/>
      <c r="AC185" s="8"/>
    </row>
    <row r="186" spans="1:29" ht="14.4">
      <c r="A186" s="58"/>
      <c r="B186" s="69">
        <v>156</v>
      </c>
      <c r="C186" s="43" t="s">
        <v>382</v>
      </c>
      <c r="D186" s="69">
        <v>32.583480477076101</v>
      </c>
      <c r="E186" s="69">
        <v>0.93813118927428396</v>
      </c>
      <c r="F186" s="71">
        <f t="shared" si="2"/>
        <v>93.813118927428391</v>
      </c>
      <c r="G186" s="84">
        <f t="shared" si="3"/>
        <v>959.70820662759252</v>
      </c>
      <c r="H186" s="43"/>
      <c r="I186" s="8"/>
      <c r="J186" s="8"/>
      <c r="K186" s="8"/>
      <c r="L186" s="8"/>
      <c r="M186" s="8"/>
      <c r="N186" s="8"/>
      <c r="O186" s="8"/>
      <c r="P186" s="8"/>
      <c r="Q186" s="8"/>
      <c r="R186" s="8"/>
      <c r="S186" s="8"/>
      <c r="T186" s="8"/>
      <c r="U186" s="8"/>
      <c r="V186" s="8"/>
      <c r="W186" s="8"/>
      <c r="X186" s="8"/>
      <c r="Y186" s="8"/>
      <c r="Z186" s="8"/>
      <c r="AA186" s="8"/>
      <c r="AB186" s="8"/>
      <c r="AC186" s="8"/>
    </row>
    <row r="187" spans="1:29" ht="14.4">
      <c r="A187" s="58"/>
      <c r="B187" s="69">
        <v>157</v>
      </c>
      <c r="C187" s="43" t="s">
        <v>383</v>
      </c>
      <c r="D187" s="69">
        <v>34.922109692399502</v>
      </c>
      <c r="E187" s="69">
        <v>0.94551232919847295</v>
      </c>
      <c r="F187" s="71">
        <f t="shared" si="2"/>
        <v>94.551232919847294</v>
      </c>
      <c r="G187" s="84">
        <f t="shared" si="3"/>
        <v>967.25911277003786</v>
      </c>
      <c r="H187" s="43"/>
      <c r="I187" s="8"/>
      <c r="J187" s="8"/>
      <c r="K187" s="8"/>
      <c r="L187" s="8"/>
      <c r="M187" s="8"/>
      <c r="N187" s="8"/>
      <c r="O187" s="8"/>
      <c r="P187" s="8"/>
      <c r="Q187" s="8"/>
      <c r="R187" s="8"/>
      <c r="S187" s="8"/>
      <c r="T187" s="8"/>
      <c r="U187" s="8"/>
      <c r="V187" s="8"/>
      <c r="W187" s="8"/>
      <c r="X187" s="8"/>
      <c r="Y187" s="8"/>
      <c r="Z187" s="8"/>
      <c r="AA187" s="8"/>
      <c r="AB187" s="8"/>
      <c r="AC187" s="8"/>
    </row>
    <row r="188" spans="1:29" ht="14.4">
      <c r="A188" s="58"/>
      <c r="B188" s="69">
        <v>158</v>
      </c>
      <c r="C188" s="43" t="s">
        <v>384</v>
      </c>
      <c r="D188" s="69">
        <v>37.428590424095297</v>
      </c>
      <c r="E188" s="69">
        <v>0.95289364010673006</v>
      </c>
      <c r="F188" s="71">
        <f t="shared" si="2"/>
        <v>95.289364010673012</v>
      </c>
      <c r="G188" s="84">
        <f t="shared" si="3"/>
        <v>974.81019382918487</v>
      </c>
      <c r="H188" s="43"/>
      <c r="I188" s="8"/>
      <c r="J188" s="8"/>
      <c r="K188" s="8"/>
      <c r="L188" s="8"/>
      <c r="M188" s="8"/>
      <c r="N188" s="8"/>
      <c r="O188" s="8"/>
      <c r="P188" s="8"/>
      <c r="Q188" s="8"/>
      <c r="R188" s="8"/>
      <c r="S188" s="8"/>
      <c r="T188" s="8"/>
      <c r="U188" s="8"/>
      <c r="V188" s="8"/>
      <c r="W188" s="8"/>
      <c r="X188" s="8"/>
      <c r="Y188" s="8"/>
      <c r="Z188" s="8"/>
      <c r="AA188" s="8"/>
      <c r="AB188" s="8"/>
      <c r="AC188" s="8"/>
    </row>
    <row r="189" spans="1:29" ht="14.4">
      <c r="A189" s="58"/>
      <c r="B189" s="69">
        <v>159</v>
      </c>
      <c r="C189" s="43" t="s">
        <v>385</v>
      </c>
      <c r="D189" s="69">
        <v>40.1149699566853</v>
      </c>
      <c r="E189" s="69">
        <v>0.96027511056899695</v>
      </c>
      <c r="F189" s="71">
        <f t="shared" si="2"/>
        <v>96.027511056899698</v>
      </c>
      <c r="G189" s="84">
        <f t="shared" si="3"/>
        <v>982.36143811208387</v>
      </c>
      <c r="H189" s="43"/>
      <c r="I189" s="8"/>
      <c r="J189" s="8"/>
      <c r="K189" s="8"/>
      <c r="L189" s="8"/>
      <c r="M189" s="8"/>
      <c r="N189" s="8"/>
      <c r="O189" s="8"/>
      <c r="P189" s="8"/>
      <c r="Q189" s="8"/>
      <c r="R189" s="8"/>
      <c r="S189" s="8"/>
      <c r="T189" s="8"/>
      <c r="U189" s="8"/>
      <c r="V189" s="8"/>
      <c r="W189" s="8"/>
      <c r="X189" s="8"/>
      <c r="Y189" s="8"/>
      <c r="Z189" s="8"/>
      <c r="AA189" s="8"/>
      <c r="AB189" s="8"/>
      <c r="AC189" s="8"/>
    </row>
    <row r="190" spans="1:29" ht="14.4">
      <c r="A190" s="58"/>
      <c r="B190" s="69">
        <v>160</v>
      </c>
      <c r="C190" s="43" t="s">
        <v>386</v>
      </c>
      <c r="D190" s="69">
        <v>42.994160250016002</v>
      </c>
      <c r="E190" s="69">
        <v>0.96765672985422302</v>
      </c>
      <c r="F190" s="71">
        <f t="shared" si="2"/>
        <v>96.765672985422299</v>
      </c>
      <c r="G190" s="84">
        <f t="shared" si="3"/>
        <v>989.91283464087019</v>
      </c>
      <c r="H190" s="43"/>
      <c r="I190" s="8"/>
      <c r="J190" s="8"/>
      <c r="K190" s="8"/>
      <c r="L190" s="8"/>
      <c r="M190" s="8"/>
      <c r="N190" s="8"/>
      <c r="O190" s="8"/>
      <c r="P190" s="8"/>
      <c r="Q190" s="8"/>
      <c r="R190" s="8"/>
      <c r="S190" s="8"/>
      <c r="T190" s="8"/>
      <c r="U190" s="8"/>
      <c r="V190" s="8"/>
      <c r="W190" s="8"/>
      <c r="X190" s="8"/>
      <c r="Y190" s="8"/>
      <c r="Z190" s="8"/>
      <c r="AA190" s="8"/>
      <c r="AB190" s="8"/>
      <c r="AC190" s="8"/>
    </row>
    <row r="191" spans="1:29" ht="14.4">
      <c r="A191" s="58"/>
      <c r="B191" s="69">
        <v>161</v>
      </c>
      <c r="C191" s="43" t="s">
        <v>387</v>
      </c>
      <c r="D191" s="69">
        <v>46.08</v>
      </c>
      <c r="E191" s="69">
        <v>0.97503848803780502</v>
      </c>
      <c r="F191" s="71">
        <f t="shared" si="2"/>
        <v>97.5038488037805</v>
      </c>
      <c r="G191" s="84">
        <f t="shared" si="3"/>
        <v>997.46437326267448</v>
      </c>
      <c r="H191" s="43" t="s">
        <v>690</v>
      </c>
      <c r="I191" s="8"/>
      <c r="J191" s="8"/>
      <c r="K191" s="8"/>
      <c r="L191" s="8"/>
      <c r="M191" s="8"/>
      <c r="N191" s="8"/>
      <c r="O191" s="8"/>
      <c r="P191" s="8"/>
      <c r="Q191" s="8"/>
      <c r="R191" s="8"/>
      <c r="S191" s="8"/>
      <c r="T191" s="8"/>
      <c r="U191" s="8"/>
      <c r="V191" s="8"/>
      <c r="W191" s="8"/>
      <c r="X191" s="8"/>
      <c r="Y191" s="8"/>
      <c r="Z191" s="8"/>
      <c r="AA191" s="8"/>
      <c r="AB191" s="8"/>
      <c r="AC191" s="8"/>
    </row>
    <row r="192" spans="1:29" ht="12.3">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row>
    <row r="193" spans="1:29" ht="12.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row>
    <row r="194" spans="1:29" ht="12.3">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row>
    <row r="195" spans="1:29" ht="12.3">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row>
    <row r="196" spans="1:29" ht="12.3">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row>
    <row r="197" spans="1:29" ht="12.3">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row>
    <row r="198" spans="1:29" ht="12.3">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row>
    <row r="199" spans="1:29" ht="12.3">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row>
    <row r="200" spans="1:29" ht="12.3">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row>
    <row r="201" spans="1:29" ht="12.3">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row>
    <row r="202" spans="1:29" ht="12.3">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row>
    <row r="203" spans="1:29" ht="12.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row>
    <row r="204" spans="1:29" ht="12.3">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row>
    <row r="205" spans="1:29" ht="12.3">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row>
    <row r="206" spans="1:29" ht="12.3">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row>
    <row r="207" spans="1:29" ht="12.3">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row>
    <row r="208" spans="1:29" ht="12.3">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row>
    <row r="209" spans="1:29" ht="12.3">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row>
    <row r="210" spans="1:29" ht="12.3">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row>
    <row r="211" spans="1:29" ht="12.3">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row>
    <row r="212" spans="1:29" ht="12.3">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row>
    <row r="213" spans="1:29" ht="12.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row>
    <row r="214" spans="1:29" ht="12.3">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row>
    <row r="215" spans="1:29" ht="12.3">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row>
    <row r="216" spans="1:29" ht="12.3">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row>
    <row r="217" spans="1:29" ht="12.3">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row>
    <row r="218" spans="1:29" ht="12.3">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row>
    <row r="219" spans="1:29" ht="12.3">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row>
    <row r="220" spans="1:29" ht="12.3">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row>
    <row r="221" spans="1:29" ht="12.3">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row>
    <row r="222" spans="1:29" ht="12.3">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row>
    <row r="223" spans="1:29" ht="1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row>
    <row r="224" spans="1:29" ht="12.3">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row>
    <row r="225" spans="1:29" ht="12.3">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row>
    <row r="226" spans="1:29" ht="12.3">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row>
    <row r="227" spans="1:29" ht="12.3">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row>
    <row r="228" spans="1:29" ht="12.3">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row>
    <row r="229" spans="1:29" ht="12.3">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row>
    <row r="230" spans="1:29" ht="12.3">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row>
    <row r="231" spans="1:29" ht="12.3">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row>
    <row r="232" spans="1:29" ht="12.3">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row>
    <row r="233" spans="1:29" ht="12.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row>
    <row r="234" spans="1:29" ht="12.3">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row>
    <row r="235" spans="1:29" ht="12.3">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row>
    <row r="236" spans="1:29" ht="12.3">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row>
    <row r="237" spans="1:29" ht="12.3">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row>
    <row r="238" spans="1:29" ht="12.3">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row>
    <row r="239" spans="1:29" ht="12.3">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row>
    <row r="240" spans="1:29" ht="12.3">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row>
    <row r="241" spans="1:29" ht="12.3">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row>
    <row r="242" spans="1:29" ht="12.3">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row>
    <row r="243" spans="1:29" ht="12.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row>
    <row r="244" spans="1:29" ht="12.3">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row>
    <row r="245" spans="1:29" ht="12.3">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row>
    <row r="246" spans="1:29" ht="12.3">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row>
    <row r="247" spans="1:29" ht="12.3">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row>
    <row r="248" spans="1:29" ht="12.3">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row>
    <row r="249" spans="1:29" ht="12.3">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row>
    <row r="250" spans="1:29" ht="12.3">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row>
    <row r="251" spans="1:29" ht="12.3">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row>
    <row r="252" spans="1:29" ht="12.3">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row>
    <row r="253" spans="1:29" ht="12.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row>
    <row r="254" spans="1:29" ht="12.3">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row>
    <row r="255" spans="1:29" ht="12.3">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row>
    <row r="256" spans="1:29" ht="12.3">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row>
    <row r="257" spans="1:29" ht="12.3">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row>
    <row r="258" spans="1:29" ht="12.3">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row>
    <row r="259" spans="1:29" ht="12.3">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row>
    <row r="260" spans="1:29" ht="12.3">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row>
    <row r="261" spans="1:29" ht="12.3">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row>
    <row r="262" spans="1:29" ht="12.3">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row>
    <row r="263" spans="1:29" ht="12.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row>
    <row r="264" spans="1:29" ht="12.3">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row>
    <row r="265" spans="1:29" ht="12.3">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row>
    <row r="266" spans="1:29" ht="12.3">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row>
    <row r="267" spans="1:29" ht="12.3">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row>
    <row r="268" spans="1:29" ht="12.3">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row>
    <row r="269" spans="1:29" ht="12.3">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row>
    <row r="270" spans="1:29" ht="12.3">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row>
    <row r="271" spans="1:29" ht="12.3">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row>
    <row r="272" spans="1:29" ht="12.3">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row>
    <row r="273" spans="1:29" ht="12.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row>
    <row r="274" spans="1:29" ht="12.3">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row>
    <row r="275" spans="1:29" ht="12.3">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row>
    <row r="276" spans="1:29" ht="12.3">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row>
    <row r="277" spans="1:29" ht="12.3">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row>
    <row r="278" spans="1:29" ht="12.3">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row>
    <row r="279" spans="1:29" ht="12.3">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row>
    <row r="280" spans="1:29" ht="12.3">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row>
    <row r="281" spans="1:29" ht="12.3">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row>
    <row r="282" spans="1:29" ht="12.3">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row>
    <row r="283" spans="1:29" ht="12.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row>
    <row r="284" spans="1:29" ht="12.3">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row>
    <row r="285" spans="1:29" ht="12.3">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row>
    <row r="286" spans="1:29" ht="12.3">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row>
    <row r="287" spans="1:29" ht="12.3">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row>
    <row r="288" spans="1:29" ht="12.3">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row>
    <row r="289" spans="1:29" ht="12.3">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row>
    <row r="290" spans="1:29" ht="12.3">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row>
    <row r="291" spans="1:29" ht="12.3">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row>
    <row r="292" spans="1:29" ht="12.3">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row>
    <row r="293" spans="1:29" ht="12.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row>
    <row r="294" spans="1:29" ht="12.3">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row>
    <row r="295" spans="1:29" ht="12.3">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row>
    <row r="296" spans="1:29" ht="12.3">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row>
    <row r="297" spans="1:29" ht="12.3">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row>
    <row r="298" spans="1:29" ht="12.3">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row>
    <row r="299" spans="1:29" ht="12.3">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row>
    <row r="300" spans="1:29" ht="12.3">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row>
    <row r="301" spans="1:29" ht="12.3">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row>
    <row r="302" spans="1:29" ht="12.3">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row>
    <row r="303" spans="1:29" ht="12.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row>
    <row r="304" spans="1:29" ht="12.3">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row>
    <row r="305" spans="1:29" ht="12.3">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row>
    <row r="306" spans="1:29" ht="12.3">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row>
    <row r="307" spans="1:29" ht="12.3">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row>
    <row r="308" spans="1:29" ht="12.3">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row>
    <row r="309" spans="1:29" ht="12.3">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row>
    <row r="310" spans="1:29" ht="12.3">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row>
    <row r="311" spans="1:29" ht="12.3">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row>
    <row r="312" spans="1:29" ht="12.3">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row>
    <row r="313" spans="1:29" ht="12.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row>
    <row r="314" spans="1:29" ht="12.3">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row>
    <row r="315" spans="1:29" ht="12.3">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row>
    <row r="316" spans="1:29" ht="12.3">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row>
    <row r="317" spans="1:29" ht="12.3">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row>
    <row r="318" spans="1:29" ht="12.3">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row>
    <row r="319" spans="1:29" ht="12.3">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row>
    <row r="320" spans="1:29" ht="12.3">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row>
    <row r="321" spans="1:29" ht="12.3">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row>
    <row r="322" spans="1:29" ht="12.3">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row>
    <row r="323" spans="1:29" ht="1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row>
    <row r="324" spans="1:29" ht="12.3">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row>
    <row r="325" spans="1:29" ht="12.3">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row>
    <row r="326" spans="1:29" ht="12.3">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row>
    <row r="327" spans="1:29" ht="12.3">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row>
    <row r="328" spans="1:29" ht="12.3">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row>
    <row r="329" spans="1:29" ht="12.3">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row>
    <row r="330" spans="1:29" ht="12.3">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row>
    <row r="331" spans="1:29" ht="12.3">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row>
    <row r="332" spans="1:29" ht="12.3">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row>
    <row r="333" spans="1:29" ht="12.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row>
    <row r="334" spans="1:29" ht="12.3">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row>
    <row r="335" spans="1:29" ht="12.3">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row>
    <row r="336" spans="1:29" ht="12.3">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row>
    <row r="337" spans="1:29" ht="12.3">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row>
    <row r="338" spans="1:29" ht="12.3">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row>
    <row r="339" spans="1:29" ht="12.3">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row>
    <row r="340" spans="1:29" ht="12.3">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row>
    <row r="341" spans="1:29" ht="12.3">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row>
    <row r="342" spans="1:29" ht="12.3">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row>
    <row r="343" spans="1:29" ht="12.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row>
    <row r="344" spans="1:29" ht="12.3">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row>
    <row r="345" spans="1:29" ht="12.3">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row>
    <row r="346" spans="1:29" ht="12.3">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row>
    <row r="347" spans="1:29" ht="12.3">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row>
    <row r="348" spans="1:29" ht="12.3">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row>
    <row r="349" spans="1:29" ht="12.3">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row>
    <row r="350" spans="1:29" ht="12.3">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row>
    <row r="351" spans="1:29" ht="12.3">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row>
    <row r="352" spans="1:29" ht="12.3">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row>
    <row r="353" spans="1:29" ht="12.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row>
    <row r="354" spans="1:29" ht="12.3">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row>
    <row r="355" spans="1:29" ht="12.3">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row>
    <row r="356" spans="1:29" ht="12.3">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row>
    <row r="357" spans="1:29" ht="12.3">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row>
    <row r="358" spans="1:29" ht="12.3">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row>
    <row r="359" spans="1:29" ht="12.3">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row>
    <row r="360" spans="1:29" ht="12.3">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row>
    <row r="361" spans="1:29" ht="12.3">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row>
    <row r="362" spans="1:29" ht="12.3">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row>
    <row r="363" spans="1:29" ht="12.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row>
    <row r="364" spans="1:29" ht="12.3">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row>
    <row r="365" spans="1:29" ht="12.3">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row>
    <row r="366" spans="1:29" ht="12.3">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row>
    <row r="367" spans="1:29" ht="12.3">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row>
    <row r="368" spans="1:29" ht="12.3">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row>
    <row r="369" spans="1:29" ht="12.3">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row>
    <row r="370" spans="1:29" ht="12.3">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row>
    <row r="371" spans="1:29" ht="12.3">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row>
    <row r="372" spans="1:29" ht="12.3">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row>
    <row r="373" spans="1:29" ht="12.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row>
    <row r="374" spans="1:29" ht="12.3">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row>
    <row r="375" spans="1:29" ht="12.3">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row>
    <row r="376" spans="1:29" ht="12.3">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row>
    <row r="377" spans="1:29" ht="12.3">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row>
    <row r="378" spans="1:29" ht="12.3">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row>
    <row r="379" spans="1:29" ht="12.3">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row>
    <row r="380" spans="1:29" ht="12.3">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row>
    <row r="381" spans="1:29" ht="12.3">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row>
    <row r="382" spans="1:29" ht="12.3">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row>
    <row r="383" spans="1:29" ht="12.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row>
    <row r="384" spans="1:29" ht="12.3">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row>
    <row r="385" spans="1:29" ht="12.3">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row>
    <row r="386" spans="1:29" ht="12.3">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row>
    <row r="387" spans="1:29" ht="12.3">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row>
    <row r="388" spans="1:29" ht="12.3">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row>
    <row r="389" spans="1:29" ht="12.3">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row>
    <row r="390" spans="1:29" ht="12.3">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row>
    <row r="391" spans="1:29" ht="12.3">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row>
    <row r="392" spans="1:29" ht="12.3">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row>
    <row r="393" spans="1:29" ht="12.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row>
    <row r="394" spans="1:29" ht="12.3">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row>
    <row r="395" spans="1:29" ht="12.3">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row>
    <row r="396" spans="1:29" ht="12.3">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row>
    <row r="397" spans="1:29" ht="12.3">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row>
    <row r="398" spans="1:29" ht="12.3">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row>
    <row r="399" spans="1:29" ht="12.3">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row>
    <row r="400" spans="1:29" ht="12.3">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row>
    <row r="401" spans="1:29" ht="12.3">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row>
    <row r="402" spans="1:29" ht="12.3">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row>
    <row r="403" spans="1:29" ht="12.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row>
    <row r="404" spans="1:29" ht="12.3">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row>
    <row r="405" spans="1:29" ht="12.3">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row>
    <row r="406" spans="1:29" ht="12.3">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row>
    <row r="407" spans="1:29" ht="12.3">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row>
    <row r="408" spans="1:29" ht="12.3">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row>
    <row r="409" spans="1:29" ht="12.3">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row>
    <row r="410" spans="1:29" ht="12.3">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row>
    <row r="411" spans="1:29" ht="12.3">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row>
    <row r="412" spans="1:29" ht="12.3">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row>
    <row r="413" spans="1:29" ht="12.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row>
    <row r="414" spans="1:29" ht="12.3">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row>
    <row r="415" spans="1:29" ht="12.3">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row>
    <row r="416" spans="1:29" ht="12.3">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row>
    <row r="417" spans="1:29" ht="12.3">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row>
    <row r="418" spans="1:29" ht="12.3">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row>
    <row r="419" spans="1:29" ht="12.3">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row>
    <row r="420" spans="1:29" ht="12.3">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row>
    <row r="421" spans="1:29" ht="12.3">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row>
    <row r="422" spans="1:29" ht="12.3">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row>
    <row r="423" spans="1:29" ht="1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row>
    <row r="424" spans="1:29" ht="12.3">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row>
    <row r="425" spans="1:29" ht="12.3">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row>
    <row r="426" spans="1:29" ht="12.3">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row>
    <row r="427" spans="1:29" ht="12.3">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row>
    <row r="428" spans="1:29" ht="12.3">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row>
    <row r="429" spans="1:29" ht="12.3">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row>
    <row r="430" spans="1:29" ht="12.3">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row>
    <row r="431" spans="1:29" ht="12.3">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row>
    <row r="432" spans="1:29" ht="12.3">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row>
    <row r="433" spans="1:29" ht="12.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row>
    <row r="434" spans="1:29" ht="12.3">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row>
    <row r="435" spans="1:29" ht="12.3">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row>
    <row r="436" spans="1:29" ht="12.3">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row>
    <row r="437" spans="1:29" ht="12.3">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row>
    <row r="438" spans="1:29" ht="12.3">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row>
    <row r="439" spans="1:29" ht="12.3">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row>
    <row r="440" spans="1:29" ht="12.3">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row>
    <row r="441" spans="1:29" ht="12.3">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row>
    <row r="442" spans="1:29" ht="12.3">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row>
    <row r="443" spans="1:29" ht="12.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row>
    <row r="444" spans="1:29" ht="12.3">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row>
    <row r="445" spans="1:29" ht="12.3">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row>
    <row r="446" spans="1:29" ht="12.3">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row>
    <row r="447" spans="1:29" ht="12.3">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row>
    <row r="448" spans="1:29" ht="12.3">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row>
    <row r="449" spans="1:29" ht="12.3">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row>
    <row r="450" spans="1:29" ht="12.3">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row>
    <row r="451" spans="1:29" ht="12.3">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row>
    <row r="452" spans="1:29" ht="12.3">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row>
    <row r="453" spans="1:29" ht="12.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row>
    <row r="454" spans="1:29" ht="12.3">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row>
    <row r="455" spans="1:29" ht="12.3">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row>
    <row r="456" spans="1:29" ht="12.3">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row>
    <row r="457" spans="1:29" ht="12.3">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row>
    <row r="458" spans="1:29" ht="12.3">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row>
    <row r="459" spans="1:29" ht="12.3">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row>
    <row r="460" spans="1:29" ht="12.3">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row>
    <row r="461" spans="1:29" ht="12.3">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row>
    <row r="462" spans="1:29" ht="12.3">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row>
    <row r="463" spans="1:29" ht="12.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row>
    <row r="464" spans="1:29" ht="12.3">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row>
    <row r="465" spans="1:29" ht="12.3">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row>
    <row r="466" spans="1:29" ht="12.3">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row>
    <row r="467" spans="1:29" ht="12.3">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row>
    <row r="468" spans="1:29" ht="12.3">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row>
    <row r="469" spans="1:29" ht="12.3">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row>
    <row r="470" spans="1:29" ht="12.3">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row>
    <row r="471" spans="1:29" ht="12.3">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row>
    <row r="472" spans="1:29" ht="12.3">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row>
    <row r="473" spans="1:29" ht="12.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row>
    <row r="474" spans="1:29" ht="12.3">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row>
    <row r="475" spans="1:29" ht="12.3">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row>
    <row r="476" spans="1:29" ht="12.3">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row>
    <row r="477" spans="1:29" ht="12.3">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row>
    <row r="478" spans="1:29" ht="12.3">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row>
    <row r="479" spans="1:29" ht="12.3">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row>
    <row r="480" spans="1:29" ht="12.3">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row>
    <row r="481" spans="1:29" ht="12.3">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row>
    <row r="482" spans="1:29" ht="12.3">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row>
    <row r="483" spans="1:29" ht="12.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row>
    <row r="484" spans="1:29" ht="12.3">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row>
    <row r="485" spans="1:29" ht="12.3">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row>
    <row r="486" spans="1:29" ht="12.3">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row>
    <row r="487" spans="1:29" ht="12.3">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row>
    <row r="488" spans="1:29" ht="12.3">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row>
    <row r="489" spans="1:29" ht="12.3">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row>
    <row r="490" spans="1:29" ht="12.3">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row>
    <row r="491" spans="1:29" ht="12.3">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row>
    <row r="492" spans="1:29" ht="12.3">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row>
    <row r="493" spans="1:29" ht="12.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row>
    <row r="494" spans="1:29" ht="12.3">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row>
    <row r="495" spans="1:29" ht="12.3">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row>
    <row r="496" spans="1:29" ht="12.3">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row>
    <row r="497" spans="1:29" ht="12.3">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row>
    <row r="498" spans="1:29" ht="12.3">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row>
    <row r="499" spans="1:29" ht="12.3">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row>
    <row r="500" spans="1:29" ht="12.3">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row>
    <row r="501" spans="1:29" ht="12.3">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row>
    <row r="502" spans="1:29" ht="12.3">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row>
    <row r="503" spans="1:29" ht="12.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row>
    <row r="504" spans="1:29" ht="12.3">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row>
    <row r="505" spans="1:29" ht="12.3">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row>
    <row r="506" spans="1:29" ht="12.3">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row>
    <row r="507" spans="1:29" ht="12.3">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row>
    <row r="508" spans="1:29" ht="12.3">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row>
    <row r="509" spans="1:29" ht="12.3">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row>
    <row r="510" spans="1:29" ht="12.3">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row>
    <row r="511" spans="1:29" ht="12.3">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row>
    <row r="512" spans="1:29" ht="12.3">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row>
    <row r="513" spans="1:29" ht="12.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row>
    <row r="514" spans="1:29" ht="12.3">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row>
    <row r="515" spans="1:29" ht="12.3">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row>
    <row r="516" spans="1:29" ht="12.3">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row>
    <row r="517" spans="1:29" ht="12.3">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row>
    <row r="518" spans="1:29" ht="12.3">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row>
    <row r="519" spans="1:29" ht="12.3">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row>
    <row r="520" spans="1:29" ht="12.3">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row>
    <row r="521" spans="1:29" ht="12.3">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row>
    <row r="522" spans="1:29" ht="12.3">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row>
    <row r="523" spans="1:29" ht="1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row>
    <row r="524" spans="1:29" ht="12.3">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row>
    <row r="525" spans="1:29" ht="12.3">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row>
    <row r="526" spans="1:29" ht="12.3">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row>
    <row r="527" spans="1:29" ht="12.3">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row>
    <row r="528" spans="1:29" ht="12.3">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row>
    <row r="529" spans="1:29" ht="12.3">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row>
    <row r="530" spans="1:29" ht="12.3">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row>
    <row r="531" spans="1:29" ht="12.3">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row>
    <row r="532" spans="1:29" ht="12.3">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row>
    <row r="533" spans="1:29" ht="12.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row>
    <row r="534" spans="1:29" ht="12.3">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row>
    <row r="535" spans="1:29" ht="12.3">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row>
    <row r="536" spans="1:29" ht="12.3">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row>
    <row r="537" spans="1:29" ht="12.3">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row>
    <row r="538" spans="1:29" ht="12.3">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row>
    <row r="539" spans="1:29" ht="12.3">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row>
    <row r="540" spans="1:29" ht="12.3">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row>
    <row r="541" spans="1:29" ht="12.3">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row>
    <row r="542" spans="1:29" ht="12.3">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row>
    <row r="543" spans="1:29" ht="12.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row>
    <row r="544" spans="1:29" ht="12.3">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row>
    <row r="545" spans="1:29" ht="12.3">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row>
    <row r="546" spans="1:29" ht="12.3">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row>
    <row r="547" spans="1:29" ht="12.3">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row>
    <row r="548" spans="1:29" ht="12.3">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row>
    <row r="549" spans="1:29" ht="12.3">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row>
    <row r="550" spans="1:29" ht="12.3">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row>
    <row r="551" spans="1:29" ht="12.3">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row>
    <row r="552" spans="1:29" ht="12.3">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row>
    <row r="553" spans="1:29" ht="12.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row>
    <row r="554" spans="1:29" ht="12.3">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row>
    <row r="555" spans="1:29" ht="12.3">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row>
    <row r="556" spans="1:29" ht="12.3">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row>
    <row r="557" spans="1:29" ht="12.3">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row>
    <row r="558" spans="1:29" ht="12.3">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row>
    <row r="559" spans="1:29" ht="12.3">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row>
    <row r="560" spans="1:29" ht="12.3">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row>
    <row r="561" spans="1:29" ht="12.3">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row>
    <row r="562" spans="1:29" ht="12.3">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row>
    <row r="563" spans="1:29" ht="12.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row>
    <row r="564" spans="1:29" ht="12.3">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row>
    <row r="565" spans="1:29" ht="12.3">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row>
    <row r="566" spans="1:29" ht="12.3">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row>
    <row r="567" spans="1:29" ht="12.3">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row>
    <row r="568" spans="1:29" ht="12.3">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row>
    <row r="569" spans="1:29" ht="12.3">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row>
    <row r="570" spans="1:29" ht="12.3">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row>
    <row r="571" spans="1:29" ht="12.3">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row>
    <row r="572" spans="1:29" ht="12.3">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row>
    <row r="573" spans="1:29" ht="12.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row>
    <row r="574" spans="1:29" ht="12.3">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row>
    <row r="575" spans="1:29" ht="12.3">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row>
    <row r="576" spans="1:29" ht="12.3">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row>
    <row r="577" spans="1:29" ht="12.3">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row>
    <row r="578" spans="1:29" ht="12.3">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row>
    <row r="579" spans="1:29" ht="12.3">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row>
    <row r="580" spans="1:29" ht="12.3">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row>
    <row r="581" spans="1:29" ht="12.3">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row>
    <row r="582" spans="1:29" ht="12.3">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row>
    <row r="583" spans="1:29" ht="12.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row>
    <row r="584" spans="1:29" ht="12.3">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row>
    <row r="585" spans="1:29" ht="12.3">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row>
    <row r="586" spans="1:29" ht="12.3">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row>
    <row r="587" spans="1:29" ht="12.3">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row>
    <row r="588" spans="1:29" ht="12.3">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row>
    <row r="589" spans="1:29" ht="12.3">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row>
    <row r="590" spans="1:29" ht="12.3">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row>
    <row r="591" spans="1:29" ht="12.3">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row>
    <row r="592" spans="1:29" ht="12.3">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row>
    <row r="593" spans="1:29" ht="12.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row>
    <row r="594" spans="1:29" ht="12.3">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row>
    <row r="595" spans="1:29" ht="12.3">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row>
    <row r="596" spans="1:29" ht="12.3">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row>
    <row r="597" spans="1:29" ht="12.3">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row>
    <row r="598" spans="1:29" ht="12.3">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row>
    <row r="599" spans="1:29" ht="12.3">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row>
    <row r="600" spans="1:29" ht="12.3">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row>
    <row r="601" spans="1:29" ht="12.3">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row>
    <row r="602" spans="1:29" ht="12.3">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row>
    <row r="603" spans="1:29" ht="12.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row>
    <row r="604" spans="1:29" ht="12.3">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row>
    <row r="605" spans="1:29" ht="12.3">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row>
    <row r="606" spans="1:29" ht="12.3">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row>
    <row r="607" spans="1:29" ht="12.3">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row>
    <row r="608" spans="1:29" ht="12.3">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row>
    <row r="609" spans="1:29" ht="12.3">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row>
    <row r="610" spans="1:29" ht="12.3">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row>
    <row r="611" spans="1:29" ht="12.3">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row>
    <row r="612" spans="1:29" ht="12.3">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row>
    <row r="613" spans="1:29" ht="12.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row>
    <row r="614" spans="1:29" ht="12.3">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row>
    <row r="615" spans="1:29" ht="12.3">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row>
    <row r="616" spans="1:29" ht="12.3">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row>
    <row r="617" spans="1:29" ht="12.3">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row>
    <row r="618" spans="1:29" ht="12.3">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row>
    <row r="619" spans="1:29" ht="12.3">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row>
    <row r="620" spans="1:29" ht="12.3">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row>
    <row r="621" spans="1:29" ht="12.3">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row>
    <row r="622" spans="1:29" ht="12.3">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row>
    <row r="623" spans="1:29" ht="1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row>
    <row r="624" spans="1:29" ht="12.3">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row>
    <row r="625" spans="1:29" ht="12.3">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row>
    <row r="626" spans="1:29" ht="12.3">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row>
    <row r="627" spans="1:29" ht="12.3">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row>
    <row r="628" spans="1:29" ht="12.3">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row>
    <row r="629" spans="1:29" ht="12.3">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row>
    <row r="630" spans="1:29" ht="12.3">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row>
    <row r="631" spans="1:29" ht="12.3">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row>
    <row r="632" spans="1:29" ht="12.3">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row>
    <row r="633" spans="1:29" ht="12.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row>
    <row r="634" spans="1:29" ht="12.3">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row>
    <row r="635" spans="1:29" ht="12.3">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row>
    <row r="636" spans="1:29" ht="12.3">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row>
    <row r="637" spans="1:29" ht="12.3">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row>
    <row r="638" spans="1:29" ht="12.3">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row>
    <row r="639" spans="1:29" ht="12.3">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row>
    <row r="640" spans="1:29" ht="12.3">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row>
    <row r="641" spans="1:29" ht="12.3">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row>
    <row r="642" spans="1:29" ht="12.3">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row>
    <row r="643" spans="1:29" ht="12.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row>
    <row r="644" spans="1:29" ht="12.3">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row>
    <row r="645" spans="1:29" ht="12.3">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row>
    <row r="646" spans="1:29" ht="12.3">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row>
    <row r="647" spans="1:29" ht="12.3">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row>
    <row r="648" spans="1:29" ht="12.3">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row>
    <row r="649" spans="1:29" ht="12.3">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row>
    <row r="650" spans="1:29" ht="12.3">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row>
    <row r="651" spans="1:29" ht="12.3">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row>
    <row r="652" spans="1:29" ht="12.3">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row>
    <row r="653" spans="1:29" ht="12.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row>
    <row r="654" spans="1:29" ht="12.3">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row>
    <row r="655" spans="1:29" ht="12.3">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row>
    <row r="656" spans="1:29" ht="12.3">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row>
    <row r="657" spans="1:29" ht="12.3">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row>
    <row r="658" spans="1:29" ht="12.3">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row>
    <row r="659" spans="1:29" ht="12.3">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row>
    <row r="660" spans="1:29" ht="12.3">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row>
    <row r="661" spans="1:29" ht="12.3">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row>
    <row r="662" spans="1:29" ht="12.3">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row>
    <row r="663" spans="1:29" ht="12.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row>
    <row r="664" spans="1:29" ht="12.3">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row>
    <row r="665" spans="1:29" ht="12.3">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row>
    <row r="666" spans="1:29" ht="12.3">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row>
    <row r="667" spans="1:29" ht="12.3">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row>
    <row r="668" spans="1:29" ht="12.3">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row>
    <row r="669" spans="1:29" ht="12.3">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row>
    <row r="670" spans="1:29" ht="12.3">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row>
    <row r="671" spans="1:29" ht="12.3">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row>
    <row r="672" spans="1:29" ht="12.3">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row>
    <row r="673" spans="1:29" ht="12.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row>
    <row r="674" spans="1:29" ht="12.3">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row>
    <row r="675" spans="1:29" ht="12.3">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row>
    <row r="676" spans="1:29" ht="12.3">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row>
    <row r="677" spans="1:29" ht="12.3">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row>
    <row r="678" spans="1:29" ht="12.3">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row>
    <row r="679" spans="1:29" ht="12.3">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row>
    <row r="680" spans="1:29" ht="12.3">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row>
    <row r="681" spans="1:29" ht="12.3">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row>
    <row r="682" spans="1:29" ht="12.3">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row>
    <row r="683" spans="1:29" ht="12.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row>
    <row r="684" spans="1:29" ht="12.3">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row>
    <row r="685" spans="1:29" ht="12.3">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row>
    <row r="686" spans="1:29" ht="12.3">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row>
    <row r="687" spans="1:29" ht="12.3">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row>
    <row r="688" spans="1:29" ht="12.3">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row>
    <row r="689" spans="1:29" ht="12.3">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row>
    <row r="690" spans="1:29" ht="12.3">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row>
    <row r="691" spans="1:29" ht="12.3">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row>
    <row r="692" spans="1:29" ht="12.3">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row>
    <row r="693" spans="1:29" ht="12.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row>
    <row r="694" spans="1:29" ht="12.3">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row>
    <row r="695" spans="1:29" ht="12.3">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row>
    <row r="696" spans="1:29" ht="12.3">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row>
    <row r="697" spans="1:29" ht="12.3">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row>
    <row r="698" spans="1:29" ht="12.3">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row>
    <row r="699" spans="1:29" ht="12.3">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row>
    <row r="700" spans="1:29" ht="12.3">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row>
    <row r="701" spans="1:29" ht="12.3">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row>
    <row r="702" spans="1:29" ht="12.3">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row>
    <row r="703" spans="1:29" ht="12.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row>
    <row r="704" spans="1:29" ht="12.3">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row>
    <row r="705" spans="1:29" ht="12.3">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row>
    <row r="706" spans="1:29" ht="12.3">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row>
    <row r="707" spans="1:29" ht="12.3">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row>
    <row r="708" spans="1:29" ht="12.3">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row>
    <row r="709" spans="1:29" ht="12.3">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row>
    <row r="710" spans="1:29" ht="12.3">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row>
    <row r="711" spans="1:29" ht="12.3">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row>
    <row r="712" spans="1:29" ht="12.3">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row>
    <row r="713" spans="1:29" ht="12.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row>
    <row r="714" spans="1:29" ht="12.3">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row>
    <row r="715" spans="1:29" ht="12.3">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row>
    <row r="716" spans="1:29" ht="12.3">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row>
    <row r="717" spans="1:29" ht="12.3">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row>
    <row r="718" spans="1:29" ht="12.3">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row>
    <row r="719" spans="1:29" ht="12.3">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row>
    <row r="720" spans="1:29" ht="12.3">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row>
    <row r="721" spans="1:29" ht="12.3">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row>
    <row r="722" spans="1:29" ht="12.3">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row>
    <row r="723" spans="1:29" ht="1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row>
    <row r="724" spans="1:29" ht="12.3">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row>
    <row r="725" spans="1:29" ht="12.3">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row>
    <row r="726" spans="1:29" ht="12.3">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row>
    <row r="727" spans="1:29" ht="12.3">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row>
    <row r="728" spans="1:29" ht="12.3">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row>
    <row r="729" spans="1:29" ht="12.3">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row>
    <row r="730" spans="1:29" ht="12.3">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row>
    <row r="731" spans="1:29" ht="12.3">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row>
    <row r="732" spans="1:29" ht="12.3">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row>
    <row r="733" spans="1:29" ht="12.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row>
    <row r="734" spans="1:29" ht="12.3">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row>
    <row r="735" spans="1:29" ht="12.3">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row>
    <row r="736" spans="1:29" ht="12.3">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row>
    <row r="737" spans="1:29" ht="12.3">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row>
    <row r="738" spans="1:29" ht="12.3">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row>
    <row r="739" spans="1:29" ht="12.3">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row>
    <row r="740" spans="1:29" ht="12.3">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row>
    <row r="741" spans="1:29" ht="12.3">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row>
    <row r="742" spans="1:29" ht="12.3">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row>
    <row r="743" spans="1:29" ht="12.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row>
    <row r="744" spans="1:29" ht="12.3">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row>
    <row r="745" spans="1:29" ht="12.3">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row>
    <row r="746" spans="1:29" ht="12.3">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row>
    <row r="747" spans="1:29" ht="12.3">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row>
    <row r="748" spans="1:29" ht="12.3">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row>
    <row r="749" spans="1:29" ht="12.3">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row>
    <row r="750" spans="1:29" ht="12.3">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row>
    <row r="751" spans="1:29" ht="12.3">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row>
    <row r="752" spans="1:29" ht="12.3">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row>
    <row r="753" spans="1:29" ht="12.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row>
    <row r="754" spans="1:29" ht="12.3">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row>
    <row r="755" spans="1:29" ht="12.3">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row>
    <row r="756" spans="1:29" ht="12.3">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row>
    <row r="757" spans="1:29" ht="12.3">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row>
    <row r="758" spans="1:29" ht="12.3">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row>
    <row r="759" spans="1:29" ht="12.3">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row>
    <row r="760" spans="1:29" ht="12.3">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row>
    <row r="761" spans="1:29" ht="12.3">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row>
    <row r="762" spans="1:29" ht="12.3">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row>
    <row r="763" spans="1:29" ht="12.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row>
    <row r="764" spans="1:29" ht="12.3">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row>
    <row r="765" spans="1:29" ht="12.3">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row>
    <row r="766" spans="1:29" ht="12.3">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row>
    <row r="767" spans="1:29" ht="12.3">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row>
    <row r="768" spans="1:29" ht="12.3">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row>
    <row r="769" spans="1:29" ht="12.3">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row>
    <row r="770" spans="1:29" ht="12.3">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row>
    <row r="771" spans="1:29" ht="12.3">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row>
    <row r="772" spans="1:29" ht="12.3">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row>
    <row r="773" spans="1:29" ht="12.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row>
    <row r="774" spans="1:29" ht="12.3">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row>
    <row r="775" spans="1:29" ht="12.3">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row>
    <row r="776" spans="1:29" ht="12.3">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row>
    <row r="777" spans="1:29" ht="12.3">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row>
    <row r="778" spans="1:29" ht="12.3">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row>
    <row r="779" spans="1:29" ht="12.3">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row>
    <row r="780" spans="1:29" ht="12.3">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row>
    <row r="781" spans="1:29" ht="12.3">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row>
    <row r="782" spans="1:29" ht="12.3">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row>
    <row r="783" spans="1:29" ht="12.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row>
    <row r="784" spans="1:29" ht="12.3">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row>
    <row r="785" spans="1:29" ht="12.3">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row>
    <row r="786" spans="1:29" ht="12.3">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row>
    <row r="787" spans="1:29" ht="12.3">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row>
    <row r="788" spans="1:29" ht="12.3">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row>
    <row r="789" spans="1:29" ht="12.3">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row>
    <row r="790" spans="1:29" ht="12.3">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row>
    <row r="791" spans="1:29" ht="12.3">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row>
    <row r="792" spans="1:29" ht="12.3">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row>
    <row r="793" spans="1:29" ht="12.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row>
    <row r="794" spans="1:29" ht="12.3">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row>
    <row r="795" spans="1:29" ht="12.3">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row>
    <row r="796" spans="1:29" ht="12.3">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row>
    <row r="797" spans="1:29" ht="12.3">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row>
    <row r="798" spans="1:29" ht="12.3">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row>
    <row r="799" spans="1:29" ht="12.3">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row>
    <row r="800" spans="1:29" ht="12.3">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row>
    <row r="801" spans="1:29" ht="12.3">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row>
    <row r="802" spans="1:29" ht="12.3">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row>
    <row r="803" spans="1:29" ht="12.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row>
    <row r="804" spans="1:29" ht="12.3">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row>
    <row r="805" spans="1:29" ht="12.3">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row>
    <row r="806" spans="1:29" ht="12.3">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row>
    <row r="807" spans="1:29" ht="12.3">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row>
    <row r="808" spans="1:29" ht="12.3">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row>
    <row r="809" spans="1:29" ht="12.3">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row>
    <row r="810" spans="1:29" ht="12.3">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row>
    <row r="811" spans="1:29" ht="12.3">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row>
    <row r="812" spans="1:29" ht="12.3">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row>
    <row r="813" spans="1:29" ht="12.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row>
    <row r="814" spans="1:29" ht="12.3">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row>
    <row r="815" spans="1:29" ht="12.3">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row>
    <row r="816" spans="1:29" ht="12.3">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row>
    <row r="817" spans="1:29" ht="12.3">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row>
    <row r="818" spans="1:29" ht="12.3">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row>
    <row r="819" spans="1:29" ht="12.3">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row>
    <row r="820" spans="1:29" ht="12.3">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row>
    <row r="821" spans="1:29" ht="12.3">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row>
    <row r="822" spans="1:29" ht="12.3">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row>
    <row r="823" spans="1:29" ht="1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row>
    <row r="824" spans="1:29" ht="12.3">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row>
    <row r="825" spans="1:29" ht="12.3">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row>
    <row r="826" spans="1:29" ht="12.3">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row>
    <row r="827" spans="1:29" ht="12.3">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row>
    <row r="828" spans="1:29" ht="12.3">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row>
    <row r="829" spans="1:29" ht="12.3">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row>
    <row r="830" spans="1:29" ht="12.3">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row>
    <row r="831" spans="1:29" ht="12.3">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row>
    <row r="832" spans="1:29" ht="12.3">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row>
    <row r="833" spans="1:29" ht="12.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row>
    <row r="834" spans="1:29" ht="12.3">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row>
    <row r="835" spans="1:29" ht="12.3">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row>
    <row r="836" spans="1:29" ht="12.3">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row>
    <row r="837" spans="1:29" ht="12.3">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row>
    <row r="838" spans="1:29" ht="12.3">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row>
    <row r="839" spans="1:29" ht="12.3">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row>
    <row r="840" spans="1:29" ht="12.3">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row>
    <row r="841" spans="1:29" ht="12.3">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row>
    <row r="842" spans="1:29" ht="12.3">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row>
    <row r="843" spans="1:29" ht="12.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row>
    <row r="844" spans="1:29" ht="12.3">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row>
    <row r="845" spans="1:29" ht="12.3">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row>
    <row r="846" spans="1:29" ht="12.3">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row>
    <row r="847" spans="1:29" ht="12.3">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row>
    <row r="848" spans="1:29" ht="12.3">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row>
    <row r="849" spans="1:29" ht="12.3">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row>
    <row r="850" spans="1:29" ht="12.3">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row>
    <row r="851" spans="1:29" ht="12.3">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row>
    <row r="852" spans="1:29" ht="12.3">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row>
    <row r="853" spans="1:29" ht="12.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row>
    <row r="854" spans="1:29" ht="12.3">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row>
    <row r="855" spans="1:29" ht="12.3">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row>
    <row r="856" spans="1:29" ht="12.3">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row>
    <row r="857" spans="1:29" ht="12.3">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row>
    <row r="858" spans="1:29" ht="12.3">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row>
    <row r="859" spans="1:29" ht="12.3">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row>
    <row r="860" spans="1:29" ht="12.3">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row>
    <row r="861" spans="1:29" ht="12.3">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row>
    <row r="862" spans="1:29" ht="12.3">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row>
    <row r="863" spans="1:29" ht="12.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row>
    <row r="864" spans="1:29" ht="12.3">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row>
    <row r="865" spans="1:29" ht="12.3">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row>
    <row r="866" spans="1:29" ht="12.3">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row>
    <row r="867" spans="1:29" ht="12.3">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row>
    <row r="868" spans="1:29" ht="12.3">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row>
    <row r="869" spans="1:29" ht="12.3">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row>
    <row r="870" spans="1:29" ht="12.3">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row>
    <row r="871" spans="1:29" ht="12.3">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row>
    <row r="872" spans="1:29" ht="12.3">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row>
    <row r="873" spans="1:29" ht="12.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row>
    <row r="874" spans="1:29" ht="12.3">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row>
    <row r="875" spans="1:29" ht="12.3">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row>
    <row r="876" spans="1:29" ht="12.3">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row>
    <row r="877" spans="1:29" ht="12.3">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row>
    <row r="878" spans="1:29" ht="12.3">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row>
    <row r="879" spans="1:29" ht="12.3">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row>
    <row r="880" spans="1:29" ht="12.3">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row>
    <row r="881" spans="1:29" ht="12.3">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row>
    <row r="882" spans="1:29" ht="12.3">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row>
    <row r="883" spans="1:29" ht="12.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row>
    <row r="884" spans="1:29" ht="12.3">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row>
    <row r="885" spans="1:29" ht="12.3">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row>
    <row r="886" spans="1:29" ht="12.3">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row>
    <row r="887" spans="1:29" ht="12.3">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row>
    <row r="888" spans="1:29" ht="12.3">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row>
    <row r="889" spans="1:29" ht="12.3">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row>
    <row r="890" spans="1:29" ht="12.3">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row>
    <row r="891" spans="1:29" ht="12.3">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row>
    <row r="892" spans="1:29" ht="12.3">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row>
    <row r="893" spans="1:29" ht="12.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row>
    <row r="894" spans="1:29" ht="12.3">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row>
    <row r="895" spans="1:29" ht="12.3">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row>
    <row r="896" spans="1:29" ht="12.3">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row>
    <row r="897" spans="1:29" ht="12.3">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row>
    <row r="898" spans="1:29" ht="12.3">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row>
    <row r="899" spans="1:29" ht="12.3">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row>
    <row r="900" spans="1:29" ht="12.3">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row>
    <row r="901" spans="1:29" ht="12.3">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row>
    <row r="902" spans="1:29" ht="12.3">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row>
    <row r="903" spans="1:29" ht="12.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row>
    <row r="904" spans="1:29" ht="12.3">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row>
    <row r="905" spans="1:29" ht="12.3">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row>
    <row r="906" spans="1:29" ht="12.3">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row>
    <row r="907" spans="1:29" ht="12.3">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row>
    <row r="908" spans="1:29" ht="12.3">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row>
    <row r="909" spans="1:29" ht="12.3">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row>
    <row r="910" spans="1:29" ht="12.3">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row>
    <row r="911" spans="1:29" ht="12.3">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row>
    <row r="912" spans="1:29" ht="12.3">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row>
    <row r="913" spans="1:29" ht="12.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row>
    <row r="914" spans="1:29" ht="12.3">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row>
    <row r="915" spans="1:29" ht="12.3">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row>
    <row r="916" spans="1:29" ht="12.3">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row>
    <row r="917" spans="1:29" ht="12.3">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row>
    <row r="918" spans="1:29" ht="12.3">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row>
    <row r="919" spans="1:29" ht="12.3">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row>
    <row r="920" spans="1:29" ht="12.3">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row>
    <row r="921" spans="1:29" ht="12.3">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row>
    <row r="922" spans="1:29" ht="12.3">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row>
    <row r="923" spans="1:29" ht="1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row>
    <row r="924" spans="1:29" ht="12.3">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row>
    <row r="925" spans="1:29" ht="12.3">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row>
    <row r="926" spans="1:29" ht="12.3">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row>
    <row r="927" spans="1:29" ht="12.3">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row>
    <row r="928" spans="1:29" ht="12.3">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row>
    <row r="929" spans="1:29" ht="12.3">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row>
    <row r="930" spans="1:29" ht="12.3">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row>
    <row r="931" spans="1:29" ht="12.3">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row>
    <row r="932" spans="1:29" ht="12.3">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row>
    <row r="933" spans="1:29" ht="12.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row>
    <row r="934" spans="1:29" ht="12.3">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row>
    <row r="935" spans="1:29" ht="12.3">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row>
    <row r="936" spans="1:29" ht="12.3">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row>
    <row r="937" spans="1:29" ht="12.3">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row>
    <row r="938" spans="1:29" ht="12.3">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row>
    <row r="939" spans="1:29" ht="12.3">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row>
    <row r="940" spans="1:29" ht="12.3">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row>
    <row r="941" spans="1:29" ht="12.3">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row>
    <row r="942" spans="1:29" ht="12.3">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row>
    <row r="943" spans="1:29" ht="12.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row>
    <row r="944" spans="1:29" ht="12.3">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row>
    <row r="945" spans="1:29" ht="12.3">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row>
    <row r="946" spans="1:29" ht="12.3">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row>
    <row r="947" spans="1:29" ht="12.3">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row>
    <row r="948" spans="1:29" ht="12.3">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row>
    <row r="949" spans="1:29" ht="12.3">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row>
    <row r="950" spans="1:29" ht="12.3">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row>
    <row r="951" spans="1:29" ht="12.3">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row>
    <row r="952" spans="1:29" ht="12.3">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row>
    <row r="953" spans="1:29" ht="12.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row>
    <row r="954" spans="1:29" ht="12.3">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row>
    <row r="955" spans="1:29" ht="12.3">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row>
    <row r="956" spans="1:29" ht="12.3">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row>
    <row r="957" spans="1:29" ht="12.3">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row>
    <row r="958" spans="1:29" ht="12.3">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row>
    <row r="959" spans="1:29" ht="12.3">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row>
    <row r="960" spans="1:29" ht="12.3">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row>
    <row r="961" spans="1:29" ht="12.3">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row>
    <row r="962" spans="1:29" ht="12.3">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row>
    <row r="963" spans="1:29" ht="12.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row>
    <row r="964" spans="1:29" ht="12.3">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row>
    <row r="965" spans="1:29" ht="12.3">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row>
    <row r="966" spans="1:29" ht="12.3">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row>
    <row r="967" spans="1:29" ht="12.3">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row>
    <row r="968" spans="1:29" ht="12.3">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row>
    <row r="969" spans="1:29" ht="12.3">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row>
    <row r="970" spans="1:29" ht="12.3">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row>
    <row r="971" spans="1:29" ht="12.3">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row>
    <row r="972" spans="1:29" ht="12.3">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row>
    <row r="973" spans="1:29" ht="12.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row>
    <row r="974" spans="1:29" ht="12.3">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row>
    <row r="975" spans="1:29" ht="12.3">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row>
    <row r="976" spans="1:29" ht="12.3">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row>
    <row r="977" spans="1:29" ht="12.3">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row>
    <row r="978" spans="1:29" ht="12.3">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row>
    <row r="979" spans="1:29" ht="12.3">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row>
    <row r="980" spans="1:29" ht="12.3">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row>
    <row r="981" spans="1:29" ht="12.3">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row>
    <row r="982" spans="1:29" ht="12.3">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row>
    <row r="983" spans="1:29" ht="12.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row>
    <row r="984" spans="1:29" ht="12.3">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row>
    <row r="985" spans="1:29" ht="12.3">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row>
    <row r="986" spans="1:29" ht="12.3">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row>
    <row r="987" spans="1:29" ht="12.3">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row>
    <row r="988" spans="1:29" ht="12.3">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row>
    <row r="989" spans="1:29" ht="12.3">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row>
    <row r="990" spans="1:29" ht="12.3">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row>
    <row r="991" spans="1:29" ht="12.3">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row>
    <row r="992" spans="1:29" ht="12.3">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row>
    <row r="993" spans="1:29" ht="12.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row>
    <row r="994" spans="1:29" ht="12.3">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row>
    <row r="995" spans="1:29" ht="12.3">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row>
    <row r="996" spans="1:29" ht="12.3">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row>
    <row r="997" spans="1:29" ht="12.3">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row>
    <row r="998" spans="1:29" ht="12.3">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row>
    <row r="999" spans="1:29" ht="12.3">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row>
    <row r="1000" spans="1:29" ht="12.3">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row>
    <row r="1001" spans="1:29" ht="12.3">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row>
    <row r="1002" spans="1:29" ht="12.3">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c r="AB1002" s="8"/>
      <c r="AC1002" s="8"/>
    </row>
    <row r="1003" spans="1:29" ht="12.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c r="AB1003" s="8"/>
      <c r="AC1003" s="8"/>
    </row>
    <row r="1004" spans="1:29" ht="12.3">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c r="AA1004" s="8"/>
      <c r="AB1004" s="8"/>
      <c r="AC1004" s="8"/>
    </row>
  </sheetData>
  <mergeCells count="2">
    <mergeCell ref="D2:G2"/>
    <mergeCell ref="D29:G29"/>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AC1004"/>
  <sheetViews>
    <sheetView workbookViewId="0"/>
  </sheetViews>
  <sheetFormatPr defaultColWidth="12.609375" defaultRowHeight="15.75" customHeight="1"/>
  <cols>
    <col min="1" max="1" width="12.109375" customWidth="1"/>
    <col min="2" max="2" width="3.71875" customWidth="1"/>
    <col min="3" max="3" width="12.88671875" customWidth="1"/>
    <col min="5" max="5" width="13.5" customWidth="1"/>
    <col min="6" max="6" width="7.88671875" customWidth="1"/>
    <col min="7" max="7" width="10.38671875" customWidth="1"/>
    <col min="8" max="8" width="59.5" customWidth="1"/>
    <col min="9" max="9" width="5.5" customWidth="1"/>
    <col min="11" max="11" width="2.38671875" customWidth="1"/>
    <col min="13" max="13" width="19" customWidth="1"/>
    <col min="14" max="14" width="25.71875" customWidth="1"/>
  </cols>
  <sheetData>
    <row r="1" spans="1:29" ht="12.3">
      <c r="A1" s="8"/>
      <c r="B1" s="9"/>
      <c r="C1" s="9"/>
      <c r="D1" s="9"/>
      <c r="E1" s="9"/>
      <c r="F1" s="9"/>
      <c r="G1" s="9"/>
      <c r="H1" s="9"/>
      <c r="I1" s="8"/>
      <c r="J1" s="8"/>
      <c r="K1" s="8"/>
      <c r="L1" s="8"/>
      <c r="M1" s="8"/>
      <c r="N1" s="8"/>
      <c r="O1" s="8"/>
      <c r="P1" s="8"/>
      <c r="Q1" s="8"/>
      <c r="R1" s="8"/>
      <c r="S1" s="8"/>
      <c r="T1" s="8"/>
      <c r="U1" s="8"/>
      <c r="V1" s="8"/>
      <c r="W1" s="8"/>
      <c r="X1" s="8"/>
      <c r="Y1" s="8"/>
      <c r="Z1" s="8"/>
      <c r="AA1" s="8"/>
      <c r="AB1" s="8"/>
      <c r="AC1" s="8"/>
    </row>
    <row r="2" spans="1:29" ht="29.25" customHeight="1">
      <c r="A2" s="8"/>
      <c r="B2" s="56"/>
      <c r="C2" s="12" t="s">
        <v>691</v>
      </c>
      <c r="D2" s="138" t="s">
        <v>142</v>
      </c>
      <c r="E2" s="130"/>
      <c r="F2" s="130"/>
      <c r="G2" s="131"/>
      <c r="H2" s="16"/>
      <c r="I2" s="8"/>
      <c r="J2" s="8"/>
      <c r="K2" s="8"/>
      <c r="L2" s="8"/>
      <c r="M2" s="8"/>
      <c r="N2" s="8"/>
      <c r="O2" s="8"/>
      <c r="P2" s="8"/>
      <c r="Q2" s="8"/>
      <c r="R2" s="8"/>
      <c r="S2" s="8"/>
      <c r="T2" s="8"/>
      <c r="U2" s="8"/>
      <c r="V2" s="8"/>
      <c r="W2" s="8"/>
      <c r="X2" s="8"/>
      <c r="Y2" s="8"/>
      <c r="Z2" s="8"/>
      <c r="AA2" s="8"/>
      <c r="AB2" s="8"/>
      <c r="AC2" s="8"/>
    </row>
    <row r="3" spans="1:29" ht="36.9">
      <c r="A3" s="55"/>
      <c r="B3" s="49" t="s">
        <v>58</v>
      </c>
      <c r="C3" s="12" t="s">
        <v>59</v>
      </c>
      <c r="D3" s="12" t="s">
        <v>143</v>
      </c>
      <c r="E3" s="13" t="s">
        <v>144</v>
      </c>
      <c r="F3" s="13" t="s">
        <v>145</v>
      </c>
      <c r="G3" s="13" t="s">
        <v>146</v>
      </c>
      <c r="H3" s="12" t="s">
        <v>153</v>
      </c>
      <c r="I3" s="8"/>
      <c r="J3" s="8"/>
      <c r="K3" s="8"/>
      <c r="L3" s="8"/>
      <c r="M3" s="8"/>
      <c r="N3" s="8"/>
      <c r="O3" s="8"/>
      <c r="P3" s="8"/>
      <c r="Q3" s="8"/>
      <c r="R3" s="8"/>
      <c r="S3" s="8"/>
      <c r="T3" s="8"/>
      <c r="U3" s="8"/>
      <c r="V3" s="8"/>
      <c r="W3" s="8"/>
      <c r="X3" s="8"/>
      <c r="Y3" s="8"/>
      <c r="Z3" s="8"/>
      <c r="AA3" s="8"/>
      <c r="AB3" s="8"/>
      <c r="AC3" s="8"/>
    </row>
    <row r="4" spans="1:29" ht="12.3">
      <c r="A4" s="58"/>
      <c r="B4" s="50">
        <v>1</v>
      </c>
      <c r="C4" s="16" t="s">
        <v>75</v>
      </c>
      <c r="D4" s="17">
        <v>1.4247000000000001E-6</v>
      </c>
      <c r="E4" s="16">
        <v>9.2876445653485698E-2</v>
      </c>
      <c r="F4" s="18">
        <f t="shared" ref="F4:F24" si="0">E4*100</f>
        <v>9.28764456534857</v>
      </c>
      <c r="G4" s="33">
        <f t="shared" ref="G4:G24" si="1">E4*1023</f>
        <v>95.012603903515867</v>
      </c>
      <c r="H4" s="16" t="s">
        <v>161</v>
      </c>
      <c r="I4" s="8"/>
      <c r="J4" s="64" t="s">
        <v>162</v>
      </c>
      <c r="K4" s="8"/>
      <c r="L4" s="8"/>
      <c r="M4" s="8"/>
      <c r="N4" s="8"/>
      <c r="O4" s="8"/>
      <c r="P4" s="8"/>
      <c r="Q4" s="8"/>
      <c r="R4" s="8"/>
      <c r="S4" s="8"/>
      <c r="T4" s="8"/>
      <c r="U4" s="8"/>
      <c r="V4" s="8"/>
      <c r="W4" s="8"/>
      <c r="X4" s="8"/>
      <c r="Y4" s="8"/>
      <c r="Z4" s="8"/>
      <c r="AA4" s="8"/>
      <c r="AB4" s="8"/>
      <c r="AC4" s="8"/>
    </row>
    <row r="5" spans="1:29" ht="14.4">
      <c r="A5" s="58"/>
      <c r="B5" s="50">
        <v>2</v>
      </c>
      <c r="C5" s="16" t="s">
        <v>76</v>
      </c>
      <c r="D5" s="17">
        <v>7.0312499999999997E-4</v>
      </c>
      <c r="E5" s="19">
        <v>9.9006240546874999E-2</v>
      </c>
      <c r="F5" s="18">
        <f t="shared" si="0"/>
        <v>9.9006240546874995</v>
      </c>
      <c r="G5" s="33">
        <f t="shared" si="1"/>
        <v>101.28338407945313</v>
      </c>
      <c r="H5" s="16" t="s">
        <v>164</v>
      </c>
      <c r="I5" s="8"/>
      <c r="J5" s="56" t="s">
        <v>165</v>
      </c>
      <c r="K5" s="8"/>
      <c r="L5" s="8"/>
      <c r="M5" s="8"/>
      <c r="N5" s="8"/>
      <c r="O5" s="8"/>
      <c r="P5" s="8"/>
      <c r="Q5" s="8"/>
      <c r="R5" s="8"/>
      <c r="S5" s="8"/>
      <c r="T5" s="8"/>
      <c r="U5" s="8"/>
      <c r="V5" s="8"/>
      <c r="W5" s="8"/>
      <c r="X5" s="8"/>
      <c r="Y5" s="8"/>
      <c r="Z5" s="8"/>
      <c r="AA5" s="8"/>
      <c r="AB5" s="8"/>
      <c r="AC5" s="8"/>
    </row>
    <row r="6" spans="1:29" ht="14.4">
      <c r="A6" s="58"/>
      <c r="B6" s="50">
        <v>3</v>
      </c>
      <c r="C6" s="16" t="s">
        <v>77</v>
      </c>
      <c r="D6" s="17">
        <v>1.4062499999999999E-3</v>
      </c>
      <c r="E6" s="19">
        <v>0.104786314763622</v>
      </c>
      <c r="F6" s="18">
        <f t="shared" si="0"/>
        <v>10.478631476362201</v>
      </c>
      <c r="G6" s="33">
        <f t="shared" si="1"/>
        <v>107.19640000318532</v>
      </c>
      <c r="H6" s="16" t="s">
        <v>692</v>
      </c>
      <c r="I6" s="8"/>
      <c r="J6" s="8"/>
      <c r="K6" s="8"/>
      <c r="L6" s="8"/>
      <c r="M6" s="8"/>
      <c r="N6" s="8"/>
      <c r="O6" s="8"/>
      <c r="P6" s="8"/>
      <c r="Q6" s="8"/>
      <c r="R6" s="8"/>
      <c r="S6" s="8"/>
      <c r="T6" s="8"/>
      <c r="U6" s="8"/>
      <c r="V6" s="8"/>
      <c r="W6" s="8"/>
      <c r="X6" s="8"/>
      <c r="Y6" s="8"/>
      <c r="Z6" s="8"/>
      <c r="AA6" s="8"/>
      <c r="AB6" s="8"/>
      <c r="AC6" s="8"/>
    </row>
    <row r="7" spans="1:29" ht="14.4">
      <c r="A7" s="58"/>
      <c r="B7" s="50">
        <v>4</v>
      </c>
      <c r="C7" s="16" t="s">
        <v>78</v>
      </c>
      <c r="D7" s="17">
        <v>2.8124999999999999E-3</v>
      </c>
      <c r="E7" s="19">
        <v>0.115782559760212</v>
      </c>
      <c r="F7" s="18">
        <f t="shared" si="0"/>
        <v>11.5782559760212</v>
      </c>
      <c r="G7" s="33">
        <f t="shared" si="1"/>
        <v>118.44555863469688</v>
      </c>
      <c r="H7" s="16"/>
      <c r="I7" s="8"/>
      <c r="J7" s="8" t="s">
        <v>693</v>
      </c>
      <c r="K7" s="8"/>
      <c r="L7" s="8"/>
      <c r="M7" s="8"/>
      <c r="N7" s="8"/>
      <c r="O7" s="8"/>
      <c r="P7" s="8"/>
      <c r="Q7" s="8"/>
      <c r="R7" s="8"/>
      <c r="S7" s="8"/>
      <c r="T7" s="8"/>
      <c r="U7" s="8"/>
      <c r="V7" s="8"/>
      <c r="W7" s="8"/>
      <c r="X7" s="8"/>
      <c r="Y7" s="8"/>
      <c r="Z7" s="8"/>
      <c r="AA7" s="8"/>
      <c r="AB7" s="8"/>
      <c r="AC7" s="8"/>
    </row>
    <row r="8" spans="1:29" ht="14.4">
      <c r="A8" s="58"/>
      <c r="B8" s="50">
        <v>5</v>
      </c>
      <c r="C8" s="16" t="s">
        <v>79</v>
      </c>
      <c r="D8" s="17">
        <v>5.6249999999999998E-3</v>
      </c>
      <c r="E8" s="19">
        <v>0.135613163014324</v>
      </c>
      <c r="F8" s="18">
        <f t="shared" si="0"/>
        <v>13.561316301432399</v>
      </c>
      <c r="G8" s="33">
        <f t="shared" si="1"/>
        <v>138.73226576365346</v>
      </c>
      <c r="H8" s="16"/>
      <c r="I8" s="8"/>
      <c r="J8" s="8" t="s">
        <v>694</v>
      </c>
      <c r="K8" s="8"/>
      <c r="L8" s="8"/>
      <c r="M8" s="8"/>
      <c r="N8" s="8"/>
      <c r="O8" s="8"/>
      <c r="P8" s="8"/>
      <c r="Q8" s="8"/>
      <c r="R8" s="8"/>
      <c r="S8" s="8"/>
      <c r="T8" s="8"/>
      <c r="U8" s="8"/>
      <c r="V8" s="8"/>
      <c r="W8" s="8"/>
      <c r="X8" s="8"/>
      <c r="Y8" s="8"/>
      <c r="Z8" s="8"/>
      <c r="AA8" s="8"/>
      <c r="AB8" s="8"/>
      <c r="AC8" s="8"/>
    </row>
    <row r="9" spans="1:29" ht="14.4">
      <c r="A9" s="58"/>
      <c r="B9" s="50">
        <v>6</v>
      </c>
      <c r="C9" s="16" t="s">
        <v>80</v>
      </c>
      <c r="D9" s="17">
        <v>1.125E-2</v>
      </c>
      <c r="E9" s="19">
        <v>0.16879447802837999</v>
      </c>
      <c r="F9" s="18">
        <f t="shared" si="0"/>
        <v>16.879447802837998</v>
      </c>
      <c r="G9" s="33">
        <f t="shared" si="1"/>
        <v>172.67675102303272</v>
      </c>
      <c r="H9" s="16"/>
      <c r="I9" s="8"/>
      <c r="J9" s="8" t="s">
        <v>695</v>
      </c>
      <c r="K9" s="8"/>
      <c r="L9" s="8"/>
      <c r="M9" s="8"/>
      <c r="N9" s="8"/>
      <c r="O9" s="8"/>
      <c r="P9" s="8"/>
      <c r="Q9" s="8"/>
      <c r="R9" s="8"/>
      <c r="S9" s="8"/>
      <c r="T9" s="8"/>
      <c r="U9" s="8"/>
      <c r="V9" s="8"/>
      <c r="W9" s="8"/>
      <c r="X9" s="8"/>
      <c r="Y9" s="8"/>
      <c r="Z9" s="8"/>
      <c r="AA9" s="8"/>
      <c r="AB9" s="8"/>
      <c r="AC9" s="8"/>
    </row>
    <row r="10" spans="1:29" ht="14.4">
      <c r="A10" s="58"/>
      <c r="B10" s="50">
        <v>7</v>
      </c>
      <c r="C10" s="16" t="s">
        <v>81</v>
      </c>
      <c r="D10" s="17">
        <v>2.2499999999999999E-2</v>
      </c>
      <c r="E10" s="19">
        <v>0.21890805737493799</v>
      </c>
      <c r="F10" s="18">
        <f t="shared" si="0"/>
        <v>21.8908057374938</v>
      </c>
      <c r="G10" s="33">
        <f t="shared" si="1"/>
        <v>223.94294269456157</v>
      </c>
      <c r="H10" s="16"/>
      <c r="I10" s="8"/>
      <c r="J10" s="8" t="s">
        <v>696</v>
      </c>
      <c r="K10" s="8"/>
      <c r="L10" s="8"/>
      <c r="M10" s="8"/>
      <c r="N10" s="8"/>
      <c r="O10" s="8"/>
      <c r="P10" s="8"/>
      <c r="Q10" s="8"/>
      <c r="R10" s="8"/>
      <c r="S10" s="8"/>
      <c r="T10" s="8"/>
      <c r="U10" s="8"/>
      <c r="V10" s="8"/>
      <c r="W10" s="8"/>
      <c r="X10" s="8"/>
      <c r="Y10" s="8"/>
      <c r="Z10" s="8"/>
      <c r="AA10" s="8"/>
      <c r="AB10" s="8"/>
      <c r="AC10" s="8"/>
    </row>
    <row r="11" spans="1:29" ht="14.4">
      <c r="A11" s="58"/>
      <c r="B11" s="50">
        <v>8</v>
      </c>
      <c r="C11" s="16" t="s">
        <v>82</v>
      </c>
      <c r="D11" s="17">
        <v>4.4999999999999998E-2</v>
      </c>
      <c r="E11" s="19">
        <v>0.28633551312092798</v>
      </c>
      <c r="F11" s="18">
        <f t="shared" si="0"/>
        <v>28.633551312092798</v>
      </c>
      <c r="G11" s="33">
        <f t="shared" si="1"/>
        <v>292.9212299227093</v>
      </c>
      <c r="H11" s="16"/>
      <c r="I11" s="8"/>
      <c r="J11" s="8" t="s">
        <v>697</v>
      </c>
      <c r="K11" s="8"/>
      <c r="L11" s="8"/>
      <c r="M11" s="8"/>
      <c r="N11" s="8"/>
      <c r="O11" s="8"/>
      <c r="P11" s="8"/>
      <c r="Q11" s="8"/>
      <c r="R11" s="8"/>
      <c r="S11" s="8"/>
      <c r="T11" s="8"/>
      <c r="U11" s="8"/>
      <c r="V11" s="8"/>
      <c r="W11" s="8"/>
      <c r="X11" s="8"/>
      <c r="Y11" s="8"/>
      <c r="Z11" s="8"/>
      <c r="AA11" s="8"/>
      <c r="AB11" s="8"/>
      <c r="AC11" s="8"/>
    </row>
    <row r="12" spans="1:29" ht="14.4">
      <c r="A12" s="58"/>
      <c r="B12" s="50">
        <v>9</v>
      </c>
      <c r="C12" s="16" t="s">
        <v>83</v>
      </c>
      <c r="D12" s="17">
        <v>0.09</v>
      </c>
      <c r="E12" s="19">
        <v>0.367977982687553</v>
      </c>
      <c r="F12" s="18">
        <f t="shared" si="0"/>
        <v>36.797798268755301</v>
      </c>
      <c r="G12" s="33">
        <f t="shared" si="1"/>
        <v>376.44147628936673</v>
      </c>
      <c r="H12" s="16"/>
      <c r="I12" s="8"/>
      <c r="J12" s="8" t="s">
        <v>698</v>
      </c>
      <c r="K12" s="8"/>
      <c r="L12" s="8"/>
      <c r="M12" s="8"/>
      <c r="N12" s="8"/>
      <c r="O12" s="8"/>
      <c r="P12" s="8"/>
      <c r="Q12" s="8"/>
      <c r="R12" s="8"/>
      <c r="S12" s="8"/>
      <c r="T12" s="8"/>
      <c r="U12" s="8"/>
      <c r="V12" s="8"/>
      <c r="W12" s="8"/>
      <c r="X12" s="8"/>
      <c r="Y12" s="8"/>
      <c r="Z12" s="8"/>
      <c r="AA12" s="8"/>
      <c r="AB12" s="8"/>
      <c r="AC12" s="8"/>
    </row>
    <row r="13" spans="1:29" ht="14.4">
      <c r="A13" s="58"/>
      <c r="B13" s="50">
        <v>10</v>
      </c>
      <c r="C13" s="16" t="s">
        <v>84</v>
      </c>
      <c r="D13" s="17">
        <v>0.12727922061357799</v>
      </c>
      <c r="E13" s="19">
        <v>0.41270850821962501</v>
      </c>
      <c r="F13" s="18">
        <f t="shared" si="0"/>
        <v>41.270850821962505</v>
      </c>
      <c r="G13" s="33">
        <f t="shared" si="1"/>
        <v>422.20080390867639</v>
      </c>
      <c r="H13" s="16"/>
      <c r="I13" s="8"/>
      <c r="J13" s="8" t="s">
        <v>699</v>
      </c>
      <c r="K13" s="8"/>
      <c r="L13" s="8"/>
      <c r="M13" s="8"/>
      <c r="N13" s="8"/>
      <c r="O13" s="8"/>
      <c r="P13" s="8"/>
      <c r="Q13" s="8"/>
      <c r="R13" s="8"/>
      <c r="S13" s="8"/>
      <c r="T13" s="8"/>
      <c r="U13" s="8"/>
      <c r="V13" s="8"/>
      <c r="W13" s="8"/>
      <c r="X13" s="8"/>
      <c r="Y13" s="8"/>
      <c r="Z13" s="8"/>
      <c r="AA13" s="8"/>
      <c r="AB13" s="8"/>
      <c r="AC13" s="8"/>
    </row>
    <row r="14" spans="1:29" ht="14.4">
      <c r="A14" s="58"/>
      <c r="B14" s="50">
        <v>11</v>
      </c>
      <c r="C14" s="43" t="s">
        <v>85</v>
      </c>
      <c r="D14" s="69">
        <v>0.16794593847662501</v>
      </c>
      <c r="E14" s="69">
        <v>0.44986904932771299</v>
      </c>
      <c r="F14" s="71">
        <f t="shared" si="0"/>
        <v>44.986904932771296</v>
      </c>
      <c r="G14" s="72">
        <f t="shared" si="1"/>
        <v>460.21603746225037</v>
      </c>
      <c r="H14" s="16"/>
      <c r="I14" s="8"/>
      <c r="J14" s="8" t="s">
        <v>700</v>
      </c>
      <c r="K14" s="8"/>
      <c r="L14" s="8"/>
      <c r="M14" s="8"/>
      <c r="N14" s="8"/>
      <c r="O14" s="8"/>
      <c r="P14" s="8"/>
      <c r="Q14" s="8"/>
      <c r="R14" s="8"/>
      <c r="S14" s="8"/>
      <c r="T14" s="8"/>
      <c r="U14" s="8"/>
      <c r="V14" s="8"/>
      <c r="W14" s="8"/>
      <c r="X14" s="8"/>
      <c r="Y14" s="8"/>
      <c r="Z14" s="8"/>
      <c r="AA14" s="8"/>
      <c r="AB14" s="8"/>
      <c r="AC14" s="8"/>
    </row>
    <row r="15" spans="1:29" ht="14.4">
      <c r="A15" s="58"/>
      <c r="B15" s="50">
        <v>12</v>
      </c>
      <c r="C15" s="16" t="s">
        <v>86</v>
      </c>
      <c r="D15" s="17">
        <v>0.18</v>
      </c>
      <c r="E15" s="19">
        <v>0.45931845866162102</v>
      </c>
      <c r="F15" s="18">
        <f t="shared" si="0"/>
        <v>45.931845866162099</v>
      </c>
      <c r="G15" s="33">
        <f t="shared" si="1"/>
        <v>469.88278321083828</v>
      </c>
      <c r="H15" s="16"/>
      <c r="I15" s="8"/>
      <c r="J15" s="8"/>
      <c r="K15" s="8"/>
      <c r="L15" s="8"/>
      <c r="M15" s="8"/>
      <c r="N15" s="8"/>
      <c r="O15" s="8"/>
      <c r="P15" s="8"/>
      <c r="Q15" s="8"/>
      <c r="R15" s="8"/>
      <c r="S15" s="8"/>
      <c r="T15" s="8"/>
      <c r="U15" s="8"/>
      <c r="V15" s="8"/>
      <c r="W15" s="8"/>
      <c r="X15" s="8"/>
      <c r="Y15" s="8"/>
      <c r="Z15" s="8"/>
      <c r="AA15" s="8"/>
      <c r="AB15" s="8"/>
      <c r="AC15" s="8"/>
    </row>
    <row r="16" spans="1:29" ht="14.4">
      <c r="A16" s="58"/>
      <c r="B16" s="50">
        <v>13</v>
      </c>
      <c r="C16" s="43" t="s">
        <v>87</v>
      </c>
      <c r="D16" s="69">
        <v>0.206765703899466</v>
      </c>
      <c r="E16" s="69">
        <v>0.47838459863157801</v>
      </c>
      <c r="F16" s="71">
        <f t="shared" si="0"/>
        <v>47.838459863157802</v>
      </c>
      <c r="G16" s="72">
        <f t="shared" si="1"/>
        <v>489.3874444001043</v>
      </c>
      <c r="H16" s="16"/>
      <c r="I16" s="8"/>
      <c r="J16" s="8" t="s">
        <v>701</v>
      </c>
      <c r="K16" s="8"/>
      <c r="L16" s="8"/>
      <c r="M16" s="8" t="s">
        <v>702</v>
      </c>
      <c r="N16" s="8"/>
      <c r="O16" s="8"/>
      <c r="P16" s="8"/>
      <c r="Q16" s="8"/>
      <c r="R16" s="8"/>
      <c r="S16" s="8"/>
      <c r="T16" s="8"/>
      <c r="U16" s="8"/>
      <c r="V16" s="8"/>
      <c r="W16" s="8"/>
      <c r="X16" s="8"/>
      <c r="Y16" s="8"/>
      <c r="Z16" s="8"/>
      <c r="AA16" s="8"/>
      <c r="AB16" s="8"/>
      <c r="AC16" s="8"/>
    </row>
    <row r="17" spans="1:29" ht="14.4">
      <c r="A17" s="58"/>
      <c r="B17" s="50">
        <v>14</v>
      </c>
      <c r="C17" s="16" t="s">
        <v>88</v>
      </c>
      <c r="D17" s="17">
        <f>0.18*2^0.5</f>
        <v>0.2545584412271571</v>
      </c>
      <c r="E17" s="19">
        <f>0.344676*LOG10((0.555556*D17)+0.009468)+0.790453</f>
        <v>0.50735644579742556</v>
      </c>
      <c r="F17" s="18">
        <f t="shared" si="0"/>
        <v>50.735644579742555</v>
      </c>
      <c r="G17" s="33">
        <f t="shared" si="1"/>
        <v>519.02564405076635</v>
      </c>
      <c r="H17" s="16"/>
      <c r="I17" s="8"/>
      <c r="J17" s="8" t="s">
        <v>703</v>
      </c>
      <c r="K17" s="8"/>
      <c r="L17" s="8"/>
      <c r="M17" s="8" t="s">
        <v>704</v>
      </c>
      <c r="N17" s="8"/>
      <c r="O17" s="8"/>
      <c r="P17" s="8"/>
      <c r="Q17" s="8"/>
      <c r="R17" s="8"/>
      <c r="S17" s="8"/>
      <c r="T17" s="8"/>
      <c r="U17" s="8"/>
      <c r="V17" s="8"/>
      <c r="W17" s="8"/>
      <c r="X17" s="8"/>
      <c r="Y17" s="8"/>
      <c r="Z17" s="8"/>
      <c r="AA17" s="8"/>
      <c r="AB17" s="8"/>
      <c r="AC17" s="8"/>
    </row>
    <row r="18" spans="1:29" ht="14.4">
      <c r="A18" s="58"/>
      <c r="B18" s="50">
        <v>15</v>
      </c>
      <c r="C18" s="16" t="s">
        <v>89</v>
      </c>
      <c r="D18" s="17">
        <v>0.36</v>
      </c>
      <c r="E18" s="19">
        <v>0.55645867390904602</v>
      </c>
      <c r="F18" s="18">
        <f t="shared" si="0"/>
        <v>55.645867390904598</v>
      </c>
      <c r="G18" s="33">
        <f t="shared" si="1"/>
        <v>569.25722340895413</v>
      </c>
      <c r="H18" s="16"/>
      <c r="I18" s="8"/>
      <c r="J18" s="8" t="s">
        <v>681</v>
      </c>
      <c r="K18" s="8"/>
      <c r="L18" s="8"/>
      <c r="M18" s="8" t="s">
        <v>682</v>
      </c>
      <c r="N18" s="8"/>
      <c r="O18" s="8"/>
      <c r="P18" s="8"/>
      <c r="Q18" s="8"/>
      <c r="R18" s="8"/>
      <c r="S18" s="8"/>
      <c r="T18" s="8"/>
      <c r="U18" s="8"/>
      <c r="V18" s="8"/>
      <c r="W18" s="8"/>
      <c r="X18" s="8"/>
      <c r="Y18" s="8"/>
      <c r="Z18" s="8"/>
      <c r="AA18" s="8"/>
      <c r="AB18" s="8"/>
      <c r="AC18" s="8"/>
    </row>
    <row r="19" spans="1:29" ht="14.4">
      <c r="A19" s="58"/>
      <c r="B19" s="50">
        <v>16</v>
      </c>
      <c r="C19" s="16" t="s">
        <v>90</v>
      </c>
      <c r="D19" s="17">
        <v>0.72</v>
      </c>
      <c r="E19" s="19">
        <v>0.65679464640808305</v>
      </c>
      <c r="F19" s="18">
        <f t="shared" si="0"/>
        <v>65.679464640808305</v>
      </c>
      <c r="G19" s="33">
        <f t="shared" si="1"/>
        <v>671.90092327546893</v>
      </c>
      <c r="H19" s="16"/>
      <c r="I19" s="8"/>
      <c r="J19" s="8" t="s">
        <v>491</v>
      </c>
      <c r="K19" s="8"/>
      <c r="L19" s="8"/>
      <c r="M19" s="8" t="s">
        <v>176</v>
      </c>
      <c r="N19" s="8"/>
      <c r="O19" s="8"/>
      <c r="P19" s="8"/>
      <c r="Q19" s="8"/>
      <c r="R19" s="8"/>
      <c r="S19" s="8"/>
      <c r="T19" s="8"/>
      <c r="U19" s="8"/>
      <c r="V19" s="8"/>
      <c r="W19" s="8"/>
      <c r="X19" s="8"/>
      <c r="Y19" s="8"/>
      <c r="Z19" s="8"/>
      <c r="AA19" s="8"/>
      <c r="AB19" s="8"/>
      <c r="AC19" s="8"/>
    </row>
    <row r="20" spans="1:29" ht="14.4">
      <c r="A20" s="58"/>
      <c r="B20" s="82">
        <v>17</v>
      </c>
      <c r="C20" s="73" t="s">
        <v>91</v>
      </c>
      <c r="D20" s="74">
        <v>0.9</v>
      </c>
      <c r="E20" s="114">
        <v>0.68950334590654605</v>
      </c>
      <c r="F20" s="76">
        <f t="shared" si="0"/>
        <v>68.950334590654606</v>
      </c>
      <c r="G20" s="77">
        <f t="shared" si="1"/>
        <v>705.36192286239657</v>
      </c>
      <c r="H20" s="73" t="s">
        <v>205</v>
      </c>
      <c r="I20" s="8"/>
      <c r="J20" s="8" t="s">
        <v>705</v>
      </c>
      <c r="K20" s="8"/>
      <c r="L20" s="8"/>
      <c r="M20" s="8" t="s">
        <v>706</v>
      </c>
      <c r="N20" s="8"/>
      <c r="O20" s="8"/>
      <c r="P20" s="8"/>
      <c r="Q20" s="8"/>
      <c r="R20" s="8"/>
      <c r="S20" s="8"/>
      <c r="T20" s="8"/>
      <c r="U20" s="8"/>
      <c r="V20" s="8"/>
      <c r="W20" s="8"/>
      <c r="X20" s="8"/>
      <c r="Y20" s="8"/>
      <c r="Z20" s="8"/>
      <c r="AA20" s="8"/>
      <c r="AB20" s="8"/>
      <c r="AC20" s="8"/>
    </row>
    <row r="21" spans="1:29" ht="14.4">
      <c r="A21" s="58"/>
      <c r="B21" s="50">
        <v>18</v>
      </c>
      <c r="C21" s="16" t="s">
        <v>92</v>
      </c>
      <c r="D21" s="17">
        <v>1.44</v>
      </c>
      <c r="E21" s="19">
        <v>0.758811752923778</v>
      </c>
      <c r="F21" s="18">
        <f t="shared" si="0"/>
        <v>75.881175292377804</v>
      </c>
      <c r="G21" s="33">
        <f t="shared" si="1"/>
        <v>776.26442324102493</v>
      </c>
      <c r="H21" s="16"/>
      <c r="I21" s="8"/>
      <c r="J21" s="8" t="s">
        <v>707</v>
      </c>
      <c r="K21" s="8"/>
      <c r="L21" s="8"/>
      <c r="M21" s="8" t="s">
        <v>686</v>
      </c>
      <c r="N21" s="8"/>
      <c r="O21" s="8"/>
      <c r="P21" s="8"/>
      <c r="Q21" s="8"/>
      <c r="R21" s="8"/>
      <c r="S21" s="8"/>
      <c r="T21" s="8"/>
      <c r="U21" s="8"/>
      <c r="V21" s="8"/>
      <c r="W21" s="8"/>
      <c r="X21" s="8"/>
      <c r="Y21" s="8"/>
      <c r="Z21" s="8"/>
      <c r="AA21" s="8"/>
      <c r="AB21" s="8"/>
      <c r="AC21" s="8"/>
    </row>
    <row r="22" spans="1:29" ht="14.4">
      <c r="A22" s="58"/>
      <c r="B22" s="50">
        <v>19</v>
      </c>
      <c r="C22" s="16" t="s">
        <v>93</v>
      </c>
      <c r="D22" s="17">
        <v>2.88</v>
      </c>
      <c r="E22" s="19">
        <v>0.86169156344639297</v>
      </c>
      <c r="F22" s="18">
        <f t="shared" si="0"/>
        <v>86.169156344639291</v>
      </c>
      <c r="G22" s="33">
        <f t="shared" si="1"/>
        <v>881.51046940566005</v>
      </c>
      <c r="H22" s="16"/>
      <c r="I22" s="8"/>
      <c r="J22" s="8" t="s">
        <v>483</v>
      </c>
      <c r="K22" s="8"/>
      <c r="L22" s="8"/>
      <c r="M22" s="8" t="s">
        <v>708</v>
      </c>
      <c r="N22" s="8"/>
      <c r="O22" s="8"/>
      <c r="P22" s="8"/>
      <c r="Q22" s="8"/>
      <c r="R22" s="8"/>
      <c r="S22" s="8"/>
      <c r="T22" s="8"/>
      <c r="U22" s="8"/>
      <c r="V22" s="8"/>
      <c r="W22" s="8"/>
      <c r="X22" s="8"/>
      <c r="Y22" s="8"/>
      <c r="Z22" s="8"/>
      <c r="AA22" s="8"/>
      <c r="AB22" s="8"/>
      <c r="AC22" s="8"/>
    </row>
    <row r="23" spans="1:29" ht="14.4">
      <c r="A23" s="58"/>
      <c r="B23" s="50">
        <v>20</v>
      </c>
      <c r="C23" s="16" t="s">
        <v>94</v>
      </c>
      <c r="D23" s="17">
        <v>5.76</v>
      </c>
      <c r="E23" s="19">
        <v>0.96500843730976804</v>
      </c>
      <c r="F23" s="18">
        <f t="shared" si="0"/>
        <v>96.500843730976811</v>
      </c>
      <c r="G23" s="33">
        <f t="shared" si="1"/>
        <v>987.20363136789274</v>
      </c>
      <c r="H23" s="16"/>
      <c r="I23" s="8"/>
      <c r="J23" s="8" t="s">
        <v>709</v>
      </c>
      <c r="K23" s="8"/>
      <c r="L23" s="8"/>
      <c r="M23" s="8" t="s">
        <v>494</v>
      </c>
      <c r="N23" s="8"/>
      <c r="O23" s="8"/>
      <c r="P23" s="8"/>
      <c r="Q23" s="8"/>
      <c r="R23" s="8"/>
      <c r="S23" s="8"/>
      <c r="T23" s="8"/>
      <c r="U23" s="8"/>
      <c r="V23" s="8"/>
      <c r="W23" s="8"/>
      <c r="X23" s="8"/>
      <c r="Y23" s="8"/>
      <c r="Z23" s="8"/>
      <c r="AA23" s="8"/>
      <c r="AB23" s="8"/>
      <c r="AC23" s="8"/>
    </row>
    <row r="24" spans="1:29" ht="14.4">
      <c r="A24" s="58"/>
      <c r="B24" s="50">
        <v>21</v>
      </c>
      <c r="C24" s="43" t="s">
        <v>360</v>
      </c>
      <c r="D24" s="69">
        <v>7.0913918208667104</v>
      </c>
      <c r="E24" s="69">
        <v>0.99605285112907704</v>
      </c>
      <c r="F24" s="71">
        <f t="shared" si="0"/>
        <v>99.605285112907708</v>
      </c>
      <c r="G24" s="72">
        <f t="shared" si="1"/>
        <v>1018.9620667050458</v>
      </c>
      <c r="H24" s="43" t="s">
        <v>710</v>
      </c>
      <c r="I24" s="8"/>
      <c r="J24" s="8"/>
      <c r="K24" s="8"/>
      <c r="L24" s="8"/>
      <c r="M24" s="8"/>
      <c r="N24" s="8"/>
      <c r="O24" s="8"/>
      <c r="P24" s="8"/>
      <c r="Q24" s="8"/>
      <c r="R24" s="8"/>
      <c r="S24" s="8"/>
      <c r="T24" s="8"/>
      <c r="U24" s="8"/>
      <c r="V24" s="8"/>
      <c r="W24" s="8"/>
      <c r="X24" s="8"/>
      <c r="Y24" s="8"/>
      <c r="Z24" s="8"/>
      <c r="AA24" s="8"/>
      <c r="AB24" s="8"/>
      <c r="AC24" s="8"/>
    </row>
    <row r="25" spans="1:29" ht="14.4">
      <c r="A25" s="58"/>
      <c r="B25" s="50">
        <v>22</v>
      </c>
      <c r="C25" s="16"/>
      <c r="D25" s="17"/>
      <c r="E25" s="19"/>
      <c r="F25" s="18"/>
      <c r="G25" s="117"/>
      <c r="H25" s="12"/>
      <c r="I25" s="8"/>
      <c r="K25" s="8"/>
      <c r="L25" s="8"/>
      <c r="M25" s="8"/>
      <c r="N25" s="8"/>
      <c r="O25" s="8"/>
      <c r="P25" s="8"/>
      <c r="Q25" s="8"/>
      <c r="R25" s="8"/>
      <c r="S25" s="8"/>
      <c r="T25" s="8"/>
      <c r="U25" s="8"/>
      <c r="V25" s="8"/>
      <c r="W25" s="8"/>
      <c r="X25" s="8"/>
      <c r="Y25" s="8"/>
      <c r="Z25" s="8"/>
      <c r="AA25" s="8"/>
      <c r="AB25" s="8"/>
      <c r="AC25" s="8"/>
    </row>
    <row r="26" spans="1:29" ht="14.4">
      <c r="A26" s="58"/>
      <c r="B26" s="50">
        <v>23</v>
      </c>
      <c r="C26" s="16"/>
      <c r="D26" s="17"/>
      <c r="E26" s="19"/>
      <c r="F26" s="18"/>
      <c r="G26" s="117"/>
      <c r="H26" s="16"/>
      <c r="I26" s="8"/>
      <c r="K26" s="8"/>
      <c r="L26" s="8"/>
      <c r="M26" s="8"/>
      <c r="N26" s="8"/>
      <c r="O26" s="8"/>
      <c r="P26" s="8"/>
      <c r="Q26" s="8"/>
      <c r="R26" s="8"/>
      <c r="S26" s="8"/>
      <c r="T26" s="8"/>
      <c r="U26" s="8"/>
      <c r="V26" s="8"/>
      <c r="W26" s="8"/>
      <c r="X26" s="8"/>
      <c r="Y26" s="8"/>
      <c r="Z26" s="8"/>
      <c r="AA26" s="8"/>
      <c r="AB26" s="8"/>
      <c r="AC26" s="8"/>
    </row>
    <row r="27" spans="1:29" ht="14.4">
      <c r="A27" s="58"/>
      <c r="B27" s="50">
        <v>24</v>
      </c>
      <c r="C27" s="16"/>
      <c r="D27" s="17"/>
      <c r="E27" s="19"/>
      <c r="F27" s="18"/>
      <c r="G27" s="117"/>
      <c r="H27" s="16"/>
      <c r="I27" s="8"/>
      <c r="K27" s="8"/>
      <c r="L27" s="8"/>
      <c r="M27" s="8"/>
      <c r="N27" s="8"/>
      <c r="O27" s="8"/>
      <c r="P27" s="8"/>
      <c r="Q27" s="8"/>
      <c r="R27" s="8"/>
      <c r="S27" s="8"/>
      <c r="T27" s="8"/>
      <c r="U27" s="8"/>
      <c r="V27" s="8"/>
      <c r="W27" s="8"/>
      <c r="X27" s="8"/>
      <c r="Y27" s="8"/>
      <c r="Z27" s="8"/>
      <c r="AA27" s="8"/>
      <c r="AB27" s="8"/>
      <c r="AC27" s="8"/>
    </row>
    <row r="28" spans="1:29" ht="12.3">
      <c r="A28" s="81"/>
      <c r="B28" s="81"/>
      <c r="C28" s="81"/>
      <c r="D28" s="81"/>
      <c r="E28" s="81"/>
      <c r="F28" s="81"/>
      <c r="G28" s="118"/>
      <c r="H28" s="81"/>
      <c r="I28" s="81"/>
      <c r="J28" s="116"/>
      <c r="K28" s="81"/>
      <c r="L28" s="81"/>
      <c r="M28" s="81"/>
      <c r="N28" s="81"/>
      <c r="O28" s="81"/>
      <c r="P28" s="81"/>
      <c r="Q28" s="81"/>
      <c r="R28" s="81"/>
      <c r="S28" s="81"/>
      <c r="T28" s="81"/>
      <c r="U28" s="81"/>
      <c r="V28" s="81"/>
      <c r="W28" s="81"/>
      <c r="X28" s="81"/>
      <c r="Y28" s="81"/>
      <c r="Z28" s="81"/>
      <c r="AA28" s="81"/>
      <c r="AB28" s="81"/>
      <c r="AC28" s="81"/>
    </row>
    <row r="29" spans="1:29" ht="12.3">
      <c r="A29" s="8"/>
      <c r="B29" s="43"/>
      <c r="C29" s="41" t="s">
        <v>691</v>
      </c>
      <c r="D29" s="135" t="s">
        <v>142</v>
      </c>
      <c r="E29" s="133"/>
      <c r="F29" s="133"/>
      <c r="G29" s="134"/>
      <c r="H29" s="41" t="s">
        <v>228</v>
      </c>
      <c r="I29" s="8"/>
      <c r="M29" s="8"/>
      <c r="N29" s="8"/>
      <c r="O29" s="8"/>
      <c r="P29" s="8"/>
      <c r="Q29" s="8"/>
      <c r="R29" s="8"/>
      <c r="S29" s="8"/>
      <c r="T29" s="8"/>
      <c r="U29" s="8"/>
      <c r="V29" s="8"/>
      <c r="W29" s="8"/>
      <c r="X29" s="8"/>
      <c r="Y29" s="8"/>
      <c r="Z29" s="8"/>
      <c r="AA29" s="8"/>
      <c r="AB29" s="8"/>
      <c r="AC29" s="8"/>
    </row>
    <row r="30" spans="1:29" ht="36.9">
      <c r="A30" s="8"/>
      <c r="B30" s="41" t="s">
        <v>58</v>
      </c>
      <c r="C30" s="41" t="s">
        <v>59</v>
      </c>
      <c r="D30" s="41" t="s">
        <v>143</v>
      </c>
      <c r="E30" s="83" t="s">
        <v>144</v>
      </c>
      <c r="F30" s="83" t="s">
        <v>145</v>
      </c>
      <c r="G30" s="83" t="s">
        <v>146</v>
      </c>
      <c r="H30" s="43"/>
      <c r="I30" s="8"/>
      <c r="M30" s="8"/>
      <c r="N30" s="8"/>
      <c r="O30" s="8"/>
      <c r="P30" s="8"/>
      <c r="Q30" s="8"/>
      <c r="R30" s="8"/>
      <c r="S30" s="8"/>
      <c r="T30" s="8"/>
      <c r="U30" s="8"/>
      <c r="V30" s="8"/>
      <c r="W30" s="8"/>
      <c r="X30" s="8"/>
      <c r="Y30" s="8"/>
      <c r="Z30" s="8"/>
      <c r="AA30" s="8"/>
      <c r="AB30" s="8"/>
      <c r="AC30" s="8"/>
    </row>
    <row r="31" spans="1:29" ht="14.4">
      <c r="A31" s="58"/>
      <c r="B31" s="69">
        <v>1</v>
      </c>
      <c r="C31" s="43" t="s">
        <v>229</v>
      </c>
      <c r="D31" s="69">
        <v>7.0312499999999997E-4</v>
      </c>
      <c r="E31" s="69">
        <v>9.9006240546874999E-2</v>
      </c>
      <c r="F31" s="71">
        <f t="shared" ref="F31:F191" si="2">E31*100</f>
        <v>9.9006240546874995</v>
      </c>
      <c r="G31" s="84">
        <f t="shared" ref="G31:G191" si="3">E31*1023</f>
        <v>101.28338407945313</v>
      </c>
      <c r="H31" s="43"/>
      <c r="I31" s="8"/>
      <c r="K31" s="8"/>
      <c r="L31" s="8"/>
      <c r="M31" s="8"/>
      <c r="N31" s="8"/>
      <c r="O31" s="8"/>
      <c r="P31" s="8"/>
      <c r="Q31" s="8"/>
      <c r="R31" s="8"/>
      <c r="S31" s="8"/>
      <c r="T31" s="8"/>
      <c r="U31" s="8"/>
      <c r="V31" s="8"/>
      <c r="W31" s="8"/>
      <c r="X31" s="8"/>
      <c r="Y31" s="8"/>
      <c r="Z31" s="8"/>
      <c r="AA31" s="8"/>
      <c r="AB31" s="8"/>
      <c r="AC31" s="8"/>
    </row>
    <row r="32" spans="1:29" ht="14.4">
      <c r="A32" s="58"/>
      <c r="B32" s="69">
        <v>2</v>
      </c>
      <c r="C32" s="43" t="s">
        <v>230</v>
      </c>
      <c r="D32" s="69">
        <v>7.5359071584583004E-4</v>
      </c>
      <c r="E32" s="69">
        <v>9.9447090418254599E-2</v>
      </c>
      <c r="F32" s="71">
        <f t="shared" si="2"/>
        <v>9.94470904182546</v>
      </c>
      <c r="G32" s="84">
        <f t="shared" si="3"/>
        <v>101.73437349787446</v>
      </c>
      <c r="H32" s="43"/>
      <c r="I32" s="8"/>
      <c r="K32" s="8"/>
      <c r="L32" s="8"/>
      <c r="M32" s="8"/>
      <c r="N32" s="8"/>
      <c r="O32" s="8"/>
      <c r="P32" s="8"/>
      <c r="Q32" s="8"/>
      <c r="R32" s="8"/>
      <c r="S32" s="8"/>
      <c r="T32" s="8"/>
      <c r="U32" s="8"/>
      <c r="V32" s="8"/>
      <c r="W32" s="8"/>
      <c r="X32" s="8"/>
      <c r="Y32" s="8"/>
      <c r="Z32" s="8"/>
      <c r="AA32" s="8"/>
      <c r="AB32" s="8"/>
      <c r="AC32" s="8"/>
    </row>
    <row r="33" spans="1:29" ht="14.4">
      <c r="A33" s="58"/>
      <c r="B33" s="69">
        <v>3</v>
      </c>
      <c r="C33" s="43" t="s">
        <v>231</v>
      </c>
      <c r="D33" s="69">
        <v>8.0767853085729003E-4</v>
      </c>
      <c r="E33" s="69">
        <v>9.9919581612564506E-2</v>
      </c>
      <c r="F33" s="71">
        <f t="shared" si="2"/>
        <v>9.9919581612564503</v>
      </c>
      <c r="G33" s="84">
        <f t="shared" si="3"/>
        <v>102.21773198965349</v>
      </c>
      <c r="H33" s="43"/>
      <c r="I33" s="8"/>
      <c r="J33" s="8"/>
      <c r="K33" s="8"/>
      <c r="L33" s="8"/>
      <c r="M33" s="8"/>
      <c r="N33" s="8"/>
      <c r="O33" s="8"/>
      <c r="P33" s="8"/>
      <c r="Q33" s="8"/>
      <c r="R33" s="8"/>
      <c r="S33" s="8"/>
      <c r="T33" s="8"/>
      <c r="U33" s="8"/>
      <c r="V33" s="8"/>
      <c r="W33" s="8"/>
      <c r="X33" s="8"/>
      <c r="Y33" s="8"/>
      <c r="Z33" s="8"/>
      <c r="AA33" s="8"/>
      <c r="AB33" s="8"/>
      <c r="AC33" s="8"/>
    </row>
    <row r="34" spans="1:29" ht="14.4">
      <c r="A34" s="58"/>
      <c r="B34" s="69">
        <v>4</v>
      </c>
      <c r="C34" s="43" t="s">
        <v>232</v>
      </c>
      <c r="D34" s="69">
        <v>8.6564841563314401E-4</v>
      </c>
      <c r="E34" s="69">
        <v>0.100425985134416</v>
      </c>
      <c r="F34" s="71">
        <f t="shared" si="2"/>
        <v>10.0425985134416</v>
      </c>
      <c r="G34" s="84">
        <f t="shared" si="3"/>
        <v>102.73578279250756</v>
      </c>
      <c r="H34" s="43"/>
      <c r="I34" s="8"/>
      <c r="J34" s="8"/>
      <c r="K34" s="8"/>
      <c r="L34" s="8"/>
      <c r="M34" s="8"/>
      <c r="N34" s="8"/>
      <c r="O34" s="8"/>
      <c r="P34" s="8"/>
      <c r="Q34" s="8"/>
      <c r="R34" s="8"/>
      <c r="S34" s="8"/>
      <c r="T34" s="8"/>
      <c r="U34" s="8"/>
      <c r="V34" s="8"/>
      <c r="W34" s="8"/>
      <c r="X34" s="8"/>
      <c r="Y34" s="8"/>
      <c r="Z34" s="8"/>
      <c r="AA34" s="8"/>
      <c r="AB34" s="8"/>
      <c r="AC34" s="8"/>
    </row>
    <row r="35" spans="1:29" ht="14.4">
      <c r="A35" s="58"/>
      <c r="B35" s="69">
        <v>5</v>
      </c>
      <c r="C35" s="43" t="s">
        <v>233</v>
      </c>
      <c r="D35" s="69">
        <v>9.2777899976219098E-4</v>
      </c>
      <c r="E35" s="69">
        <v>0.100852804308041</v>
      </c>
      <c r="F35" s="71">
        <f t="shared" si="2"/>
        <v>10.085280430804101</v>
      </c>
      <c r="G35" s="84">
        <f t="shared" si="3"/>
        <v>103.17241880712594</v>
      </c>
      <c r="H35" s="43"/>
      <c r="I35" s="8"/>
      <c r="J35" s="8"/>
      <c r="K35" s="8"/>
      <c r="L35" s="8"/>
      <c r="M35" s="8"/>
      <c r="N35" s="8"/>
      <c r="O35" s="8"/>
      <c r="P35" s="8"/>
      <c r="Q35" s="8"/>
      <c r="R35" s="8"/>
      <c r="S35" s="8"/>
      <c r="T35" s="8"/>
      <c r="U35" s="8"/>
      <c r="V35" s="8"/>
      <c r="W35" s="8"/>
      <c r="X35" s="8"/>
      <c r="Y35" s="8"/>
      <c r="Z35" s="8"/>
      <c r="AA35" s="8"/>
      <c r="AB35" s="8"/>
      <c r="AC35" s="8"/>
    </row>
    <row r="36" spans="1:29" ht="14.4">
      <c r="A36" s="58"/>
      <c r="B36" s="69">
        <v>6</v>
      </c>
      <c r="C36" s="43" t="s">
        <v>234</v>
      </c>
      <c r="D36" s="69">
        <v>9.9436891104358197E-4</v>
      </c>
      <c r="E36" s="69">
        <v>0.10140647087631</v>
      </c>
      <c r="F36" s="71">
        <f t="shared" si="2"/>
        <v>10.140647087630999</v>
      </c>
      <c r="G36" s="84">
        <f t="shared" si="3"/>
        <v>103.73881970646512</v>
      </c>
      <c r="H36" s="43"/>
      <c r="I36" s="8"/>
      <c r="J36" s="8"/>
      <c r="K36" s="8"/>
      <c r="L36" s="8"/>
      <c r="M36" s="8"/>
      <c r="N36" s="8"/>
      <c r="O36" s="8"/>
      <c r="P36" s="8"/>
      <c r="Q36" s="8"/>
      <c r="R36" s="8"/>
      <c r="S36" s="8"/>
      <c r="T36" s="8"/>
      <c r="U36" s="8"/>
      <c r="V36" s="8"/>
      <c r="W36" s="8"/>
      <c r="X36" s="8"/>
      <c r="Y36" s="8"/>
      <c r="Z36" s="8"/>
      <c r="AA36" s="8"/>
      <c r="AB36" s="8"/>
      <c r="AC36" s="8"/>
    </row>
    <row r="37" spans="1:29" ht="14.4">
      <c r="A37" s="58"/>
      <c r="B37" s="69">
        <v>7</v>
      </c>
      <c r="C37" s="43" t="s">
        <v>235</v>
      </c>
      <c r="D37" s="69">
        <v>1.06573821082762E-3</v>
      </c>
      <c r="E37" s="69">
        <v>0.101997611175841</v>
      </c>
      <c r="F37" s="71">
        <f t="shared" si="2"/>
        <v>10.199761117584099</v>
      </c>
      <c r="G37" s="84">
        <f t="shared" si="3"/>
        <v>104.34355623288533</v>
      </c>
      <c r="H37" s="43"/>
      <c r="I37" s="8"/>
      <c r="J37" s="8"/>
      <c r="K37" s="8"/>
      <c r="L37" s="8"/>
      <c r="M37" s="8"/>
      <c r="N37" s="8"/>
      <c r="O37" s="8"/>
      <c r="P37" s="8"/>
      <c r="Q37" s="8"/>
      <c r="R37" s="8"/>
      <c r="S37" s="8"/>
      <c r="T37" s="8"/>
      <c r="U37" s="8"/>
      <c r="V37" s="8"/>
      <c r="W37" s="8"/>
      <c r="X37" s="8"/>
      <c r="Y37" s="8"/>
      <c r="Z37" s="8"/>
      <c r="AA37" s="8"/>
      <c r="AB37" s="8"/>
      <c r="AC37" s="8"/>
    </row>
    <row r="38" spans="1:29" ht="14.4">
      <c r="A38" s="58"/>
      <c r="B38" s="69">
        <v>8</v>
      </c>
      <c r="C38" s="43" t="s">
        <v>236</v>
      </c>
      <c r="D38" s="69">
        <v>1.1422299323759499E-3</v>
      </c>
      <c r="E38" s="69">
        <v>0.10262859853463099</v>
      </c>
      <c r="F38" s="71">
        <f t="shared" si="2"/>
        <v>10.2628598534631</v>
      </c>
      <c r="G38" s="84">
        <f t="shared" si="3"/>
        <v>104.9890563009275</v>
      </c>
      <c r="H38" s="43"/>
      <c r="I38" s="8"/>
      <c r="J38" s="8"/>
      <c r="K38" s="8"/>
      <c r="L38" s="8"/>
      <c r="M38" s="8"/>
      <c r="N38" s="8"/>
      <c r="O38" s="8"/>
      <c r="P38" s="8"/>
      <c r="Q38" s="8"/>
      <c r="R38" s="8"/>
      <c r="S38" s="8"/>
      <c r="T38" s="8"/>
      <c r="U38" s="8"/>
      <c r="V38" s="8"/>
      <c r="W38" s="8"/>
      <c r="X38" s="8"/>
      <c r="Y38" s="8"/>
      <c r="Z38" s="8"/>
      <c r="AA38" s="8"/>
      <c r="AB38" s="8"/>
      <c r="AC38" s="8"/>
    </row>
    <row r="39" spans="1:29" ht="14.4">
      <c r="A39" s="58"/>
      <c r="B39" s="69">
        <v>9</v>
      </c>
      <c r="C39" s="43" t="s">
        <v>237</v>
      </c>
      <c r="D39" s="69">
        <v>1.22421172963517E-3</v>
      </c>
      <c r="E39" s="69">
        <v>0.103301934047852</v>
      </c>
      <c r="F39" s="71">
        <f t="shared" si="2"/>
        <v>10.3301934047852</v>
      </c>
      <c r="G39" s="84">
        <f t="shared" si="3"/>
        <v>105.6778785309526</v>
      </c>
      <c r="H39" s="43"/>
      <c r="I39" s="8"/>
      <c r="J39" s="8"/>
      <c r="K39" s="8"/>
      <c r="L39" s="8"/>
      <c r="M39" s="8"/>
      <c r="N39" s="8"/>
      <c r="O39" s="8"/>
      <c r="P39" s="8"/>
      <c r="Q39" s="8"/>
      <c r="R39" s="8"/>
      <c r="S39" s="8"/>
      <c r="T39" s="8"/>
      <c r="U39" s="8"/>
      <c r="V39" s="8"/>
      <c r="W39" s="8"/>
      <c r="X39" s="8"/>
      <c r="Y39" s="8"/>
      <c r="Z39" s="8"/>
      <c r="AA39" s="8"/>
      <c r="AB39" s="8"/>
      <c r="AC39" s="8"/>
    </row>
    <row r="40" spans="1:29" ht="14.4">
      <c r="A40" s="58"/>
      <c r="B40" s="69">
        <v>10</v>
      </c>
      <c r="C40" s="43" t="s">
        <v>238</v>
      </c>
      <c r="D40" s="69">
        <v>1.31207764434863E-3</v>
      </c>
      <c r="E40" s="69">
        <v>0.104020250278843</v>
      </c>
      <c r="F40" s="71">
        <f t="shared" si="2"/>
        <v>10.402025027884299</v>
      </c>
      <c r="G40" s="84">
        <f t="shared" si="3"/>
        <v>106.41271603525639</v>
      </c>
      <c r="H40" s="43"/>
      <c r="I40" s="8"/>
      <c r="J40" s="8"/>
      <c r="K40" s="8"/>
      <c r="L40" s="8"/>
      <c r="M40" s="8"/>
      <c r="N40" s="8"/>
      <c r="O40" s="8"/>
      <c r="P40" s="8"/>
      <c r="Q40" s="8"/>
      <c r="R40" s="8"/>
      <c r="S40" s="8"/>
      <c r="T40" s="8"/>
      <c r="U40" s="8"/>
      <c r="V40" s="8"/>
      <c r="W40" s="8"/>
      <c r="X40" s="8"/>
      <c r="Y40" s="8"/>
      <c r="Z40" s="8"/>
      <c r="AA40" s="8"/>
      <c r="AB40" s="8"/>
      <c r="AC40" s="8"/>
    </row>
    <row r="41" spans="1:29" ht="14.4">
      <c r="A41" s="58"/>
      <c r="B41" s="69">
        <v>11</v>
      </c>
      <c r="C41" s="43" t="s">
        <v>239</v>
      </c>
      <c r="D41" s="69">
        <v>1.4062499999999999E-3</v>
      </c>
      <c r="E41" s="69">
        <v>0.104786314763622</v>
      </c>
      <c r="F41" s="71">
        <f t="shared" si="2"/>
        <v>10.478631476362201</v>
      </c>
      <c r="G41" s="84">
        <f t="shared" si="3"/>
        <v>107.19640000318532</v>
      </c>
      <c r="H41" s="43"/>
      <c r="I41" s="8"/>
      <c r="J41" s="8"/>
      <c r="K41" s="8"/>
      <c r="L41" s="8"/>
      <c r="M41" s="8"/>
      <c r="N41" s="8"/>
      <c r="O41" s="8"/>
      <c r="P41" s="8"/>
      <c r="Q41" s="8"/>
      <c r="R41" s="8"/>
      <c r="S41" s="8"/>
      <c r="T41" s="8"/>
      <c r="U41" s="8"/>
      <c r="V41" s="8"/>
      <c r="W41" s="8"/>
      <c r="X41" s="8"/>
      <c r="Y41" s="8"/>
      <c r="Z41" s="8"/>
      <c r="AA41" s="8"/>
      <c r="AB41" s="8"/>
      <c r="AC41" s="8"/>
    </row>
    <row r="42" spans="1:29" ht="14.4">
      <c r="A42" s="58"/>
      <c r="B42" s="69">
        <v>12</v>
      </c>
      <c r="C42" s="43" t="s">
        <v>240</v>
      </c>
      <c r="D42" s="69">
        <v>1.5071814316916601E-3</v>
      </c>
      <c r="E42" s="69">
        <v>0.10560303293606001</v>
      </c>
      <c r="F42" s="71">
        <f t="shared" si="2"/>
        <v>10.560303293606001</v>
      </c>
      <c r="G42" s="84">
        <f t="shared" si="3"/>
        <v>108.03190269358939</v>
      </c>
      <c r="H42" s="43"/>
      <c r="I42" s="8"/>
      <c r="J42" s="8"/>
      <c r="K42" s="8"/>
      <c r="L42" s="8"/>
      <c r="M42" s="8"/>
      <c r="N42" s="8"/>
      <c r="O42" s="8"/>
      <c r="P42" s="8"/>
      <c r="Q42" s="8"/>
      <c r="R42" s="8"/>
      <c r="S42" s="8"/>
      <c r="T42" s="8"/>
      <c r="U42" s="8"/>
      <c r="V42" s="8"/>
      <c r="W42" s="8"/>
      <c r="X42" s="8"/>
      <c r="Y42" s="8"/>
      <c r="Z42" s="8"/>
      <c r="AA42" s="8"/>
      <c r="AB42" s="8"/>
      <c r="AC42" s="8"/>
    </row>
    <row r="43" spans="1:29" ht="14.4">
      <c r="A43" s="58"/>
      <c r="B43" s="69">
        <v>13</v>
      </c>
      <c r="C43" s="43" t="s">
        <v>241</v>
      </c>
      <c r="D43" s="69">
        <v>1.6153570617145801E-3</v>
      </c>
      <c r="E43" s="69">
        <v>0.106473450650493</v>
      </c>
      <c r="F43" s="71">
        <f t="shared" si="2"/>
        <v>10.647345065049301</v>
      </c>
      <c r="G43" s="84">
        <f t="shared" si="3"/>
        <v>108.92234001545434</v>
      </c>
      <c r="H43" s="43"/>
      <c r="I43" s="8"/>
      <c r="J43" s="8"/>
      <c r="K43" s="8"/>
      <c r="L43" s="8"/>
      <c r="M43" s="8"/>
      <c r="N43" s="8"/>
      <c r="O43" s="8"/>
      <c r="P43" s="8"/>
      <c r="Q43" s="8"/>
      <c r="R43" s="8"/>
      <c r="S43" s="8"/>
      <c r="T43" s="8"/>
      <c r="U43" s="8"/>
      <c r="V43" s="8"/>
      <c r="W43" s="8"/>
      <c r="X43" s="8"/>
      <c r="Y43" s="8"/>
      <c r="Z43" s="8"/>
      <c r="AA43" s="8"/>
      <c r="AB43" s="8"/>
      <c r="AC43" s="8"/>
    </row>
    <row r="44" spans="1:29" ht="14.4">
      <c r="A44" s="58"/>
      <c r="B44" s="69">
        <v>14</v>
      </c>
      <c r="C44" s="43" t="s">
        <v>242</v>
      </c>
      <c r="D44" s="69">
        <v>1.73129683126628E-3</v>
      </c>
      <c r="E44" s="69">
        <v>0.107400756055393</v>
      </c>
      <c r="F44" s="71">
        <f t="shared" si="2"/>
        <v>10.7400756055393</v>
      </c>
      <c r="G44" s="84">
        <f t="shared" si="3"/>
        <v>109.87097344466703</v>
      </c>
      <c r="H44" s="43"/>
      <c r="I44" s="8"/>
      <c r="J44" s="8"/>
      <c r="K44" s="8"/>
      <c r="L44" s="8"/>
      <c r="M44" s="8"/>
      <c r="N44" s="8"/>
      <c r="O44" s="8"/>
      <c r="P44" s="8"/>
      <c r="Q44" s="8"/>
      <c r="R44" s="8"/>
      <c r="S44" s="8"/>
      <c r="T44" s="8"/>
      <c r="U44" s="8"/>
      <c r="V44" s="8"/>
      <c r="W44" s="8"/>
      <c r="X44" s="8"/>
      <c r="Y44" s="8"/>
      <c r="Z44" s="8"/>
      <c r="AA44" s="8"/>
      <c r="AB44" s="8"/>
      <c r="AC44" s="8"/>
    </row>
    <row r="45" spans="1:29" ht="14.4">
      <c r="A45" s="58"/>
      <c r="B45" s="69">
        <v>15</v>
      </c>
      <c r="C45" s="43" t="s">
        <v>243</v>
      </c>
      <c r="D45" s="69">
        <v>1.85555799952438E-3</v>
      </c>
      <c r="E45" s="69">
        <v>0.108388280779112</v>
      </c>
      <c r="F45" s="71">
        <f t="shared" si="2"/>
        <v>10.838828077911201</v>
      </c>
      <c r="G45" s="84">
        <f t="shared" si="3"/>
        <v>110.88121123703158</v>
      </c>
      <c r="H45" s="43"/>
      <c r="I45" s="8"/>
      <c r="J45" s="8"/>
      <c r="K45" s="8"/>
      <c r="L45" s="8"/>
      <c r="M45" s="8"/>
      <c r="N45" s="8"/>
      <c r="O45" s="8"/>
      <c r="P45" s="8"/>
      <c r="Q45" s="8"/>
      <c r="R45" s="8"/>
      <c r="S45" s="8"/>
      <c r="T45" s="8"/>
      <c r="U45" s="8"/>
      <c r="V45" s="8"/>
      <c r="W45" s="8"/>
      <c r="X45" s="8"/>
      <c r="Y45" s="8"/>
      <c r="Z45" s="8"/>
      <c r="AA45" s="8"/>
      <c r="AB45" s="8"/>
      <c r="AC45" s="8"/>
    </row>
    <row r="46" spans="1:29" ht="14.4">
      <c r="A46" s="58"/>
      <c r="B46" s="69">
        <v>16</v>
      </c>
      <c r="C46" s="43" t="s">
        <v>244</v>
      </c>
      <c r="D46" s="69">
        <v>1.98873782208716E-3</v>
      </c>
      <c r="E46" s="69">
        <v>0.10943950023108</v>
      </c>
      <c r="F46" s="71">
        <f t="shared" si="2"/>
        <v>10.943950023108</v>
      </c>
      <c r="G46" s="84">
        <f t="shared" si="3"/>
        <v>111.95660873639484</v>
      </c>
      <c r="H46" s="43"/>
      <c r="I46" s="8"/>
      <c r="J46" s="8"/>
      <c r="K46" s="8"/>
      <c r="L46" s="8"/>
      <c r="M46" s="8"/>
      <c r="N46" s="8"/>
      <c r="O46" s="8"/>
      <c r="P46" s="8"/>
      <c r="Q46" s="8"/>
      <c r="R46" s="8"/>
      <c r="S46" s="8"/>
      <c r="T46" s="8"/>
      <c r="U46" s="8"/>
      <c r="V46" s="8"/>
      <c r="W46" s="8"/>
      <c r="X46" s="8"/>
      <c r="Y46" s="8"/>
      <c r="Z46" s="8"/>
      <c r="AA46" s="8"/>
      <c r="AB46" s="8"/>
      <c r="AC46" s="8"/>
    </row>
    <row r="47" spans="1:29" ht="14.4">
      <c r="A47" s="58"/>
      <c r="B47" s="69">
        <v>17</v>
      </c>
      <c r="C47" s="43" t="s">
        <v>245</v>
      </c>
      <c r="D47" s="69">
        <v>2.13147642165524E-3</v>
      </c>
      <c r="E47" s="69">
        <v>0.110558033095184</v>
      </c>
      <c r="F47" s="71">
        <f t="shared" si="2"/>
        <v>11.055803309518399</v>
      </c>
      <c r="G47" s="84">
        <f t="shared" si="3"/>
        <v>113.10086785637323</v>
      </c>
      <c r="H47" s="43"/>
      <c r="I47" s="8"/>
      <c r="J47" s="8"/>
      <c r="K47" s="8"/>
      <c r="L47" s="8"/>
      <c r="M47" s="8"/>
      <c r="N47" s="8"/>
      <c r="O47" s="8"/>
      <c r="P47" s="8"/>
      <c r="Q47" s="8"/>
      <c r="R47" s="8"/>
      <c r="S47" s="8"/>
      <c r="T47" s="8"/>
      <c r="U47" s="8"/>
      <c r="V47" s="8"/>
      <c r="W47" s="8"/>
      <c r="X47" s="8"/>
      <c r="Y47" s="8"/>
      <c r="Z47" s="8"/>
      <c r="AA47" s="8"/>
      <c r="AB47" s="8"/>
      <c r="AC47" s="8"/>
    </row>
    <row r="48" spans="1:29" ht="14.4">
      <c r="A48" s="58"/>
      <c r="B48" s="69">
        <v>18</v>
      </c>
      <c r="C48" s="43" t="s">
        <v>246</v>
      </c>
      <c r="D48" s="69">
        <v>2.2844598647519098E-3</v>
      </c>
      <c r="E48" s="69">
        <v>0.111747639627467</v>
      </c>
      <c r="F48" s="71">
        <f t="shared" si="2"/>
        <v>11.174763962746701</v>
      </c>
      <c r="G48" s="84">
        <f t="shared" si="3"/>
        <v>114.31783533889875</v>
      </c>
      <c r="H48" s="43"/>
      <c r="I48" s="8"/>
      <c r="J48" s="8"/>
      <c r="K48" s="8"/>
      <c r="L48" s="8"/>
      <c r="M48" s="8"/>
      <c r="N48" s="8"/>
      <c r="O48" s="8"/>
      <c r="P48" s="8"/>
      <c r="Q48" s="8"/>
      <c r="R48" s="8"/>
      <c r="S48" s="8"/>
      <c r="T48" s="8"/>
      <c r="U48" s="8"/>
      <c r="V48" s="8"/>
      <c r="W48" s="8"/>
      <c r="X48" s="8"/>
      <c r="Y48" s="8"/>
      <c r="Z48" s="8"/>
      <c r="AA48" s="8"/>
      <c r="AB48" s="8"/>
      <c r="AC48" s="8"/>
    </row>
    <row r="49" spans="1:29" ht="14.4">
      <c r="A49" s="58"/>
      <c r="B49" s="69">
        <v>19</v>
      </c>
      <c r="C49" s="43" t="s">
        <v>247</v>
      </c>
      <c r="D49" s="69">
        <v>2.44842345927034E-3</v>
      </c>
      <c r="E49" s="69">
        <v>0.113012218890172</v>
      </c>
      <c r="F49" s="71">
        <f t="shared" si="2"/>
        <v>11.301221889017201</v>
      </c>
      <c r="G49" s="84">
        <f t="shared" si="3"/>
        <v>115.61149992464595</v>
      </c>
      <c r="H49" s="43"/>
      <c r="I49" s="8"/>
      <c r="J49" s="8"/>
      <c r="K49" s="8"/>
      <c r="L49" s="8"/>
      <c r="M49" s="8"/>
      <c r="N49" s="8"/>
      <c r="O49" s="8"/>
      <c r="P49" s="8"/>
      <c r="Q49" s="8"/>
      <c r="R49" s="8"/>
      <c r="S49" s="8"/>
      <c r="T49" s="8"/>
      <c r="U49" s="8"/>
      <c r="V49" s="8"/>
      <c r="W49" s="8"/>
      <c r="X49" s="8"/>
      <c r="Y49" s="8"/>
      <c r="Z49" s="8"/>
      <c r="AA49" s="8"/>
      <c r="AB49" s="8"/>
      <c r="AC49" s="8"/>
    </row>
    <row r="50" spans="1:29" ht="14.4">
      <c r="A50" s="58"/>
      <c r="B50" s="69">
        <v>20</v>
      </c>
      <c r="C50" s="43" t="s">
        <v>248</v>
      </c>
      <c r="D50" s="69">
        <v>2.6241552886972701E-3</v>
      </c>
      <c r="E50" s="69">
        <v>0.114355804640438</v>
      </c>
      <c r="F50" s="71">
        <f t="shared" si="2"/>
        <v>11.435580464043801</v>
      </c>
      <c r="G50" s="84">
        <f t="shared" si="3"/>
        <v>116.98598814716807</v>
      </c>
      <c r="H50" s="43"/>
      <c r="I50" s="8"/>
      <c r="J50" s="8"/>
      <c r="K50" s="8"/>
      <c r="L50" s="8"/>
      <c r="M50" s="8"/>
      <c r="N50" s="8"/>
      <c r="O50" s="8"/>
      <c r="P50" s="8"/>
      <c r="Q50" s="8"/>
      <c r="R50" s="8"/>
      <c r="S50" s="8"/>
      <c r="T50" s="8"/>
      <c r="U50" s="8"/>
      <c r="V50" s="8"/>
      <c r="W50" s="8"/>
      <c r="X50" s="8"/>
      <c r="Y50" s="8"/>
      <c r="Z50" s="8"/>
      <c r="AA50" s="8"/>
      <c r="AB50" s="8"/>
      <c r="AC50" s="8"/>
    </row>
    <row r="51" spans="1:29" ht="14.4">
      <c r="A51" s="58"/>
      <c r="B51" s="69">
        <v>21</v>
      </c>
      <c r="C51" s="43" t="s">
        <v>249</v>
      </c>
      <c r="D51" s="69">
        <v>2.8124999999999999E-3</v>
      </c>
      <c r="E51" s="69">
        <v>0.115782559760212</v>
      </c>
      <c r="F51" s="71">
        <f t="shared" si="2"/>
        <v>11.5782559760212</v>
      </c>
      <c r="G51" s="84">
        <f t="shared" si="3"/>
        <v>118.44555863469688</v>
      </c>
      <c r="H51" s="43"/>
      <c r="I51" s="8"/>
      <c r="J51" s="8"/>
      <c r="K51" s="8"/>
      <c r="L51" s="8"/>
      <c r="M51" s="8"/>
      <c r="N51" s="8"/>
      <c r="O51" s="8"/>
      <c r="P51" s="8"/>
      <c r="Q51" s="8"/>
      <c r="R51" s="8"/>
      <c r="S51" s="8"/>
      <c r="T51" s="8"/>
      <c r="U51" s="8"/>
      <c r="V51" s="8"/>
      <c r="W51" s="8"/>
      <c r="X51" s="8"/>
      <c r="Y51" s="8"/>
      <c r="Z51" s="8"/>
      <c r="AA51" s="8"/>
      <c r="AB51" s="8"/>
      <c r="AC51" s="8"/>
    </row>
    <row r="52" spans="1:29" ht="14.4">
      <c r="A52" s="58"/>
      <c r="B52" s="69">
        <v>22</v>
      </c>
      <c r="C52" s="43" t="s">
        <v>250</v>
      </c>
      <c r="D52" s="69">
        <v>3.0143628633833202E-3</v>
      </c>
      <c r="E52" s="69">
        <v>0.117296769227775</v>
      </c>
      <c r="F52" s="71">
        <f t="shared" si="2"/>
        <v>11.7296769227775</v>
      </c>
      <c r="G52" s="84">
        <f t="shared" si="3"/>
        <v>119.99459492001382</v>
      </c>
      <c r="H52" s="43"/>
      <c r="I52" s="8"/>
      <c r="J52" s="8"/>
      <c r="K52" s="8"/>
      <c r="L52" s="8"/>
      <c r="M52" s="8"/>
      <c r="N52" s="8"/>
      <c r="O52" s="8"/>
      <c r="P52" s="8"/>
      <c r="Q52" s="8"/>
      <c r="R52" s="8"/>
      <c r="S52" s="8"/>
      <c r="T52" s="8"/>
      <c r="U52" s="8"/>
      <c r="V52" s="8"/>
      <c r="W52" s="8"/>
      <c r="X52" s="8"/>
      <c r="Y52" s="8"/>
      <c r="Z52" s="8"/>
      <c r="AA52" s="8"/>
      <c r="AB52" s="8"/>
      <c r="AC52" s="8"/>
    </row>
    <row r="53" spans="1:29" ht="14.4">
      <c r="A53" s="58"/>
      <c r="B53" s="69">
        <v>23</v>
      </c>
      <c r="C53" s="43" t="s">
        <v>251</v>
      </c>
      <c r="D53" s="69">
        <v>3.2307141234291601E-3</v>
      </c>
      <c r="E53" s="69">
        <v>0.11890283136032399</v>
      </c>
      <c r="F53" s="71">
        <f t="shared" si="2"/>
        <v>11.8902831360324</v>
      </c>
      <c r="G53" s="84">
        <f t="shared" si="3"/>
        <v>121.63759648161144</v>
      </c>
      <c r="H53" s="43"/>
      <c r="I53" s="8"/>
      <c r="J53" s="8"/>
      <c r="K53" s="8"/>
      <c r="L53" s="8"/>
      <c r="M53" s="8"/>
      <c r="N53" s="8"/>
      <c r="O53" s="8"/>
      <c r="P53" s="8"/>
      <c r="Q53" s="8"/>
      <c r="R53" s="8"/>
      <c r="S53" s="8"/>
      <c r="T53" s="8"/>
      <c r="U53" s="8"/>
      <c r="V53" s="8"/>
      <c r="W53" s="8"/>
      <c r="X53" s="8"/>
      <c r="Y53" s="8"/>
      <c r="Z53" s="8"/>
      <c r="AA53" s="8"/>
      <c r="AB53" s="8"/>
      <c r="AC53" s="8"/>
    </row>
    <row r="54" spans="1:29" ht="14.4">
      <c r="A54" s="58"/>
      <c r="B54" s="69">
        <v>24</v>
      </c>
      <c r="C54" s="43" t="s">
        <v>252</v>
      </c>
      <c r="D54" s="69">
        <v>3.46259366253257E-3</v>
      </c>
      <c r="E54" s="69">
        <v>0.120605247325149</v>
      </c>
      <c r="F54" s="71">
        <f t="shared" si="2"/>
        <v>12.060524732514901</v>
      </c>
      <c r="G54" s="84">
        <f t="shared" si="3"/>
        <v>123.37916801362744</v>
      </c>
      <c r="H54" s="43"/>
      <c r="I54" s="8"/>
      <c r="J54" s="8"/>
      <c r="K54" s="8"/>
      <c r="L54" s="8"/>
      <c r="M54" s="8"/>
      <c r="N54" s="8"/>
      <c r="O54" s="8"/>
      <c r="P54" s="8"/>
      <c r="Q54" s="8"/>
      <c r="R54" s="8"/>
      <c r="S54" s="8"/>
      <c r="T54" s="8"/>
      <c r="U54" s="8"/>
      <c r="V54" s="8"/>
      <c r="W54" s="8"/>
      <c r="X54" s="8"/>
      <c r="Y54" s="8"/>
      <c r="Z54" s="8"/>
      <c r="AA54" s="8"/>
      <c r="AB54" s="8"/>
      <c r="AC54" s="8"/>
    </row>
    <row r="55" spans="1:29" ht="14.4">
      <c r="A55" s="58"/>
      <c r="B55" s="69">
        <v>25</v>
      </c>
      <c r="C55" s="43" t="s">
        <v>253</v>
      </c>
      <c r="D55" s="69">
        <v>3.71111599904876E-3</v>
      </c>
      <c r="E55" s="69">
        <v>0.12240860877517599</v>
      </c>
      <c r="F55" s="71">
        <f t="shared" si="2"/>
        <v>12.2408608775176</v>
      </c>
      <c r="G55" s="84">
        <f t="shared" si="3"/>
        <v>125.22400677700504</v>
      </c>
      <c r="H55" s="43"/>
      <c r="I55" s="8"/>
      <c r="J55" s="8"/>
      <c r="K55" s="8"/>
      <c r="L55" s="8"/>
      <c r="M55" s="8"/>
      <c r="N55" s="8"/>
      <c r="O55" s="8"/>
      <c r="P55" s="8"/>
      <c r="Q55" s="8"/>
      <c r="R55" s="8"/>
      <c r="S55" s="8"/>
      <c r="T55" s="8"/>
      <c r="U55" s="8"/>
      <c r="V55" s="8"/>
      <c r="W55" s="8"/>
      <c r="X55" s="8"/>
      <c r="Y55" s="8"/>
      <c r="Z55" s="8"/>
      <c r="AA55" s="8"/>
      <c r="AB55" s="8"/>
      <c r="AC55" s="8"/>
    </row>
    <row r="56" spans="1:29" ht="14.4">
      <c r="A56" s="58"/>
      <c r="B56" s="69">
        <v>26</v>
      </c>
      <c r="C56" s="43" t="s">
        <v>254</v>
      </c>
      <c r="D56" s="69">
        <v>3.9774756441743296E-3</v>
      </c>
      <c r="E56" s="69">
        <v>0.124317583640529</v>
      </c>
      <c r="F56" s="71">
        <f t="shared" si="2"/>
        <v>12.4317583640529</v>
      </c>
      <c r="G56" s="84">
        <f t="shared" si="3"/>
        <v>127.17688806426116</v>
      </c>
      <c r="H56" s="43"/>
      <c r="I56" s="8"/>
      <c r="J56" s="8"/>
      <c r="K56" s="8"/>
      <c r="L56" s="8"/>
      <c r="M56" s="8"/>
      <c r="N56" s="8"/>
      <c r="O56" s="8"/>
      <c r="P56" s="8"/>
      <c r="Q56" s="8"/>
      <c r="R56" s="8"/>
      <c r="S56" s="8"/>
      <c r="T56" s="8"/>
      <c r="U56" s="8"/>
      <c r="V56" s="8"/>
      <c r="W56" s="8"/>
      <c r="X56" s="8"/>
      <c r="Y56" s="8"/>
      <c r="Z56" s="8"/>
      <c r="AA56" s="8"/>
      <c r="AB56" s="8"/>
      <c r="AC56" s="8"/>
    </row>
    <row r="57" spans="1:29" ht="14.4">
      <c r="A57" s="58"/>
      <c r="B57" s="69">
        <v>27</v>
      </c>
      <c r="C57" s="43" t="s">
        <v>255</v>
      </c>
      <c r="D57" s="69">
        <v>4.2629528433104904E-3</v>
      </c>
      <c r="E57" s="69">
        <v>0.12633689985549401</v>
      </c>
      <c r="F57" s="71">
        <f t="shared" si="2"/>
        <v>12.633689985549401</v>
      </c>
      <c r="G57" s="84">
        <f t="shared" si="3"/>
        <v>129.24264855217038</v>
      </c>
      <c r="H57" s="43"/>
      <c r="I57" s="8"/>
      <c r="J57" s="8"/>
      <c r="K57" s="8"/>
      <c r="L57" s="8"/>
      <c r="M57" s="8"/>
      <c r="N57" s="8"/>
      <c r="O57" s="8"/>
      <c r="P57" s="8"/>
      <c r="Q57" s="8"/>
      <c r="R57" s="8"/>
      <c r="S57" s="8"/>
      <c r="T57" s="8"/>
      <c r="U57" s="8"/>
      <c r="V57" s="8"/>
      <c r="W57" s="8"/>
      <c r="X57" s="8"/>
      <c r="Y57" s="8"/>
      <c r="Z57" s="8"/>
      <c r="AA57" s="8"/>
      <c r="AB57" s="8"/>
      <c r="AC57" s="8"/>
    </row>
    <row r="58" spans="1:29" ht="14.4">
      <c r="A58" s="58"/>
      <c r="B58" s="69">
        <v>28</v>
      </c>
      <c r="C58" s="43" t="s">
        <v>256</v>
      </c>
      <c r="D58" s="69">
        <v>4.5689197295038196E-3</v>
      </c>
      <c r="E58" s="69">
        <v>0.128471327172343</v>
      </c>
      <c r="F58" s="71">
        <f t="shared" si="2"/>
        <v>12.847132717234299</v>
      </c>
      <c r="G58" s="84">
        <f t="shared" si="3"/>
        <v>131.42616769730688</v>
      </c>
      <c r="H58" s="43"/>
      <c r="I58" s="8"/>
      <c r="J58" s="8"/>
      <c r="K58" s="8"/>
      <c r="L58" s="8"/>
      <c r="M58" s="8"/>
      <c r="N58" s="8"/>
      <c r="O58" s="8"/>
      <c r="P58" s="8"/>
      <c r="Q58" s="8"/>
      <c r="R58" s="8"/>
      <c r="S58" s="8"/>
      <c r="T58" s="8"/>
      <c r="U58" s="8"/>
      <c r="V58" s="8"/>
      <c r="W58" s="8"/>
      <c r="X58" s="8"/>
      <c r="Y58" s="8"/>
      <c r="Z58" s="8"/>
      <c r="AA58" s="8"/>
      <c r="AB58" s="8"/>
      <c r="AC58" s="8"/>
    </row>
    <row r="59" spans="1:29" ht="14.4">
      <c r="A59" s="58"/>
      <c r="B59" s="69">
        <v>29</v>
      </c>
      <c r="C59" s="43" t="s">
        <v>257</v>
      </c>
      <c r="D59" s="69">
        <v>4.8968469185406904E-3</v>
      </c>
      <c r="E59" s="69">
        <v>0.130725656948283</v>
      </c>
      <c r="F59" s="71">
        <f t="shared" si="2"/>
        <v>13.072565694828301</v>
      </c>
      <c r="G59" s="84">
        <f t="shared" si="3"/>
        <v>133.73234705809352</v>
      </c>
      <c r="H59" s="43"/>
      <c r="I59" s="8"/>
      <c r="J59" s="8"/>
      <c r="K59" s="8"/>
      <c r="L59" s="8"/>
      <c r="M59" s="8"/>
      <c r="N59" s="8"/>
      <c r="O59" s="8"/>
      <c r="P59" s="8"/>
      <c r="Q59" s="8"/>
      <c r="R59" s="8"/>
      <c r="S59" s="8"/>
      <c r="T59" s="8"/>
      <c r="U59" s="8"/>
      <c r="V59" s="8"/>
      <c r="W59" s="8"/>
      <c r="X59" s="8"/>
      <c r="Y59" s="8"/>
      <c r="Z59" s="8"/>
      <c r="AA59" s="8"/>
      <c r="AB59" s="8"/>
      <c r="AC59" s="8"/>
    </row>
    <row r="60" spans="1:29" ht="14.4">
      <c r="A60" s="58"/>
      <c r="B60" s="69">
        <v>30</v>
      </c>
      <c r="C60" s="43" t="s">
        <v>258</v>
      </c>
      <c r="D60" s="69">
        <v>5.2483105773945401E-3</v>
      </c>
      <c r="E60" s="69">
        <v>0.133104680070048</v>
      </c>
      <c r="F60" s="71">
        <f t="shared" si="2"/>
        <v>13.3104680070048</v>
      </c>
      <c r="G60" s="84">
        <f t="shared" si="3"/>
        <v>136.16608771165909</v>
      </c>
      <c r="H60" s="43"/>
      <c r="I60" s="8"/>
      <c r="J60" s="8"/>
      <c r="K60" s="8"/>
      <c r="L60" s="8"/>
      <c r="M60" s="8"/>
      <c r="N60" s="8"/>
      <c r="O60" s="8"/>
      <c r="P60" s="8"/>
      <c r="Q60" s="8"/>
      <c r="R60" s="8"/>
      <c r="S60" s="8"/>
      <c r="T60" s="8"/>
      <c r="U60" s="8"/>
      <c r="V60" s="8"/>
      <c r="W60" s="8"/>
      <c r="X60" s="8"/>
      <c r="Y60" s="8"/>
      <c r="Z60" s="8"/>
      <c r="AA60" s="8"/>
      <c r="AB60" s="8"/>
      <c r="AC60" s="8"/>
    </row>
    <row r="61" spans="1:29" ht="14.4">
      <c r="A61" s="58"/>
      <c r="B61" s="69">
        <v>31</v>
      </c>
      <c r="C61" s="43" t="s">
        <v>259</v>
      </c>
      <c r="D61" s="69">
        <v>5.6249999999999998E-3</v>
      </c>
      <c r="E61" s="69">
        <v>0.135613163014324</v>
      </c>
      <c r="F61" s="71">
        <f t="shared" si="2"/>
        <v>13.561316301432399</v>
      </c>
      <c r="G61" s="84">
        <f t="shared" si="3"/>
        <v>138.73226576365346</v>
      </c>
      <c r="H61" s="43"/>
      <c r="I61" s="8"/>
      <c r="J61" s="8"/>
      <c r="K61" s="8"/>
      <c r="L61" s="8"/>
      <c r="M61" s="8"/>
      <c r="N61" s="8"/>
      <c r="O61" s="8"/>
      <c r="P61" s="8"/>
      <c r="Q61" s="8"/>
      <c r="R61" s="8"/>
      <c r="S61" s="8"/>
      <c r="T61" s="8"/>
      <c r="U61" s="8"/>
      <c r="V61" s="8"/>
      <c r="W61" s="8"/>
      <c r="X61" s="8"/>
      <c r="Y61" s="8"/>
      <c r="Z61" s="8"/>
      <c r="AA61" s="8"/>
      <c r="AB61" s="8"/>
      <c r="AC61" s="8"/>
    </row>
    <row r="62" spans="1:29" ht="14.4">
      <c r="A62" s="58"/>
      <c r="B62" s="69">
        <v>32</v>
      </c>
      <c r="C62" s="43" t="s">
        <v>260</v>
      </c>
      <c r="D62" s="69">
        <v>6.0287257267666403E-3</v>
      </c>
      <c r="E62" s="69">
        <v>0.13825582217228599</v>
      </c>
      <c r="F62" s="71">
        <f t="shared" si="2"/>
        <v>13.825582217228598</v>
      </c>
      <c r="G62" s="84">
        <f t="shared" si="3"/>
        <v>141.43570608224857</v>
      </c>
      <c r="H62" s="43"/>
      <c r="I62" s="8"/>
      <c r="J62" s="8"/>
      <c r="K62" s="8"/>
      <c r="L62" s="8"/>
      <c r="M62" s="8"/>
      <c r="N62" s="8"/>
      <c r="O62" s="8"/>
      <c r="P62" s="8"/>
      <c r="Q62" s="8"/>
      <c r="R62" s="8"/>
      <c r="S62" s="8"/>
      <c r="T62" s="8"/>
      <c r="U62" s="8"/>
      <c r="V62" s="8"/>
      <c r="W62" s="8"/>
      <c r="X62" s="8"/>
      <c r="Y62" s="8"/>
      <c r="Z62" s="8"/>
      <c r="AA62" s="8"/>
      <c r="AB62" s="8"/>
      <c r="AC62" s="8"/>
    </row>
    <row r="63" spans="1:29" ht="14.4">
      <c r="A63" s="58"/>
      <c r="B63" s="69">
        <v>33</v>
      </c>
      <c r="C63" s="43" t="s">
        <v>261</v>
      </c>
      <c r="D63" s="69">
        <v>6.4614282468583202E-3</v>
      </c>
      <c r="E63" s="69">
        <v>0.14103729672555201</v>
      </c>
      <c r="F63" s="71">
        <f t="shared" si="2"/>
        <v>14.103729672555202</v>
      </c>
      <c r="G63" s="84">
        <f t="shared" si="3"/>
        <v>144.28115455023971</v>
      </c>
      <c r="H63" s="43"/>
      <c r="I63" s="8"/>
      <c r="J63" s="8"/>
      <c r="K63" s="8"/>
      <c r="L63" s="8"/>
      <c r="M63" s="8"/>
      <c r="N63" s="8"/>
      <c r="O63" s="8"/>
      <c r="P63" s="8"/>
      <c r="Q63" s="8"/>
      <c r="R63" s="8"/>
      <c r="S63" s="8"/>
      <c r="T63" s="8"/>
      <c r="U63" s="8"/>
      <c r="V63" s="8"/>
      <c r="W63" s="8"/>
      <c r="X63" s="8"/>
      <c r="Y63" s="8"/>
      <c r="Z63" s="8"/>
      <c r="AA63" s="8"/>
      <c r="AB63" s="8"/>
      <c r="AC63" s="8"/>
    </row>
    <row r="64" spans="1:29" ht="14.4">
      <c r="A64" s="58"/>
      <c r="B64" s="69">
        <v>34</v>
      </c>
      <c r="C64" s="43" t="s">
        <v>262</v>
      </c>
      <c r="D64" s="69">
        <v>6.9251873250651503E-3</v>
      </c>
      <c r="E64" s="69">
        <v>0.14396212019487101</v>
      </c>
      <c r="F64" s="71">
        <f t="shared" si="2"/>
        <v>14.3962120194871</v>
      </c>
      <c r="G64" s="84">
        <f t="shared" si="3"/>
        <v>147.27324895935305</v>
      </c>
      <c r="H64" s="43"/>
      <c r="I64" s="8"/>
      <c r="J64" s="8"/>
      <c r="K64" s="8"/>
      <c r="L64" s="8"/>
      <c r="M64" s="8"/>
      <c r="N64" s="8"/>
      <c r="O64" s="8"/>
      <c r="P64" s="8"/>
      <c r="Q64" s="8"/>
      <c r="R64" s="8"/>
      <c r="S64" s="8"/>
      <c r="T64" s="8"/>
      <c r="U64" s="8"/>
      <c r="V64" s="8"/>
      <c r="W64" s="8"/>
      <c r="X64" s="8"/>
      <c r="Y64" s="8"/>
      <c r="Z64" s="8"/>
      <c r="AA64" s="8"/>
      <c r="AB64" s="8"/>
      <c r="AC64" s="8"/>
    </row>
    <row r="65" spans="1:29" ht="14.4">
      <c r="A65" s="58"/>
      <c r="B65" s="69">
        <v>35</v>
      </c>
      <c r="C65" s="43" t="s">
        <v>263</v>
      </c>
      <c r="D65" s="69">
        <v>7.4222319980975296E-3</v>
      </c>
      <c r="E65" s="69">
        <v>0.14703469098014099</v>
      </c>
      <c r="F65" s="71">
        <f t="shared" si="2"/>
        <v>14.7034690980141</v>
      </c>
      <c r="G65" s="84">
        <f t="shared" si="3"/>
        <v>150.41648887268423</v>
      </c>
      <c r="H65" s="43"/>
      <c r="I65" s="8"/>
      <c r="J65" s="8"/>
      <c r="K65" s="8"/>
      <c r="L65" s="8"/>
      <c r="M65" s="8"/>
      <c r="N65" s="8"/>
      <c r="O65" s="8"/>
      <c r="P65" s="8"/>
      <c r="Q65" s="8"/>
      <c r="R65" s="8"/>
      <c r="S65" s="8"/>
      <c r="T65" s="8"/>
      <c r="U65" s="8"/>
      <c r="V65" s="8"/>
      <c r="W65" s="8"/>
      <c r="X65" s="8"/>
      <c r="Y65" s="8"/>
      <c r="Z65" s="8"/>
      <c r="AA65" s="8"/>
      <c r="AB65" s="8"/>
      <c r="AC65" s="8"/>
    </row>
    <row r="66" spans="1:29" ht="14.4">
      <c r="A66" s="58"/>
      <c r="B66" s="69">
        <v>36</v>
      </c>
      <c r="C66" s="43" t="s">
        <v>264</v>
      </c>
      <c r="D66" s="69">
        <v>7.9549512883486592E-3</v>
      </c>
      <c r="E66" s="69">
        <v>0.15025924220724199</v>
      </c>
      <c r="F66" s="71">
        <f t="shared" si="2"/>
        <v>15.0259242207242</v>
      </c>
      <c r="G66" s="84">
        <f t="shared" si="3"/>
        <v>153.71520477800854</v>
      </c>
      <c r="H66" s="43"/>
      <c r="I66" s="8"/>
      <c r="J66" s="8"/>
      <c r="K66" s="8"/>
      <c r="L66" s="8"/>
      <c r="M66" s="8"/>
      <c r="N66" s="8"/>
      <c r="O66" s="8"/>
      <c r="P66" s="8"/>
      <c r="Q66" s="8"/>
      <c r="R66" s="8"/>
      <c r="S66" s="8"/>
      <c r="T66" s="8"/>
      <c r="U66" s="8"/>
      <c r="V66" s="8"/>
      <c r="W66" s="8"/>
      <c r="X66" s="8"/>
      <c r="Y66" s="8"/>
      <c r="Z66" s="8"/>
      <c r="AA66" s="8"/>
      <c r="AB66" s="8"/>
      <c r="AC66" s="8"/>
    </row>
    <row r="67" spans="1:29" ht="14.4">
      <c r="A67" s="58"/>
      <c r="B67" s="69">
        <v>37</v>
      </c>
      <c r="C67" s="43" t="s">
        <v>265</v>
      </c>
      <c r="D67" s="69">
        <v>8.5259056866209808E-3</v>
      </c>
      <c r="E67" s="69">
        <v>0.153639811267546</v>
      </c>
      <c r="F67" s="71">
        <f t="shared" si="2"/>
        <v>15.3639811267546</v>
      </c>
      <c r="G67" s="84">
        <f t="shared" si="3"/>
        <v>157.17352692669957</v>
      </c>
      <c r="H67" s="43"/>
      <c r="I67" s="8"/>
      <c r="J67" s="8"/>
      <c r="K67" s="8"/>
      <c r="L67" s="8"/>
      <c r="M67" s="8"/>
      <c r="N67" s="8"/>
      <c r="O67" s="8"/>
      <c r="P67" s="8"/>
      <c r="Q67" s="8"/>
      <c r="R67" s="8"/>
      <c r="S67" s="8"/>
      <c r="T67" s="8"/>
      <c r="U67" s="8"/>
      <c r="V67" s="8"/>
      <c r="W67" s="8"/>
      <c r="X67" s="8"/>
      <c r="Y67" s="8"/>
      <c r="Z67" s="8"/>
      <c r="AA67" s="8"/>
      <c r="AB67" s="8"/>
      <c r="AC67" s="8"/>
    </row>
    <row r="68" spans="1:29" ht="14.4">
      <c r="A68" s="58"/>
      <c r="B68" s="69">
        <v>38</v>
      </c>
      <c r="C68" s="43" t="s">
        <v>266</v>
      </c>
      <c r="D68" s="69">
        <v>9.1378394590076496E-3</v>
      </c>
      <c r="E68" s="69">
        <v>0.15718020939116101</v>
      </c>
      <c r="F68" s="71">
        <f t="shared" si="2"/>
        <v>15.718020939116101</v>
      </c>
      <c r="G68" s="84">
        <f t="shared" si="3"/>
        <v>160.79535420715771</v>
      </c>
      <c r="H68" s="43"/>
      <c r="I68" s="8"/>
      <c r="J68" s="8"/>
      <c r="K68" s="8"/>
      <c r="L68" s="8"/>
      <c r="M68" s="8"/>
      <c r="N68" s="8"/>
      <c r="O68" s="8"/>
      <c r="P68" s="8"/>
      <c r="Q68" s="8"/>
      <c r="R68" s="8"/>
      <c r="S68" s="8"/>
      <c r="T68" s="8"/>
      <c r="U68" s="8"/>
      <c r="V68" s="8"/>
      <c r="W68" s="8"/>
      <c r="X68" s="8"/>
      <c r="Y68" s="8"/>
      <c r="Z68" s="8"/>
      <c r="AA68" s="8"/>
      <c r="AB68" s="8"/>
      <c r="AC68" s="8"/>
    </row>
    <row r="69" spans="1:29" ht="14.4">
      <c r="A69" s="58"/>
      <c r="B69" s="69">
        <v>39</v>
      </c>
      <c r="C69" s="43" t="s">
        <v>267</v>
      </c>
      <c r="D69" s="69">
        <v>9.7936938370813895E-3</v>
      </c>
      <c r="E69" s="69">
        <v>0.16088399179844301</v>
      </c>
      <c r="F69" s="71">
        <f t="shared" si="2"/>
        <v>16.088399179844302</v>
      </c>
      <c r="G69" s="84">
        <f t="shared" si="3"/>
        <v>164.5843236098072</v>
      </c>
      <c r="H69" s="43"/>
      <c r="I69" s="8"/>
      <c r="J69" s="8"/>
      <c r="K69" s="8"/>
      <c r="L69" s="8"/>
      <c r="M69" s="8"/>
      <c r="N69" s="8"/>
      <c r="O69" s="8"/>
      <c r="P69" s="8"/>
      <c r="Q69" s="8"/>
      <c r="R69" s="8"/>
      <c r="S69" s="8"/>
      <c r="T69" s="8"/>
      <c r="U69" s="8"/>
      <c r="V69" s="8"/>
      <c r="W69" s="8"/>
      <c r="X69" s="8"/>
      <c r="Y69" s="8"/>
      <c r="Z69" s="8"/>
      <c r="AA69" s="8"/>
      <c r="AB69" s="8"/>
      <c r="AC69" s="8"/>
    </row>
    <row r="70" spans="1:29" ht="14.4">
      <c r="A70" s="58"/>
      <c r="B70" s="69">
        <v>40</v>
      </c>
      <c r="C70" s="43" t="s">
        <v>268</v>
      </c>
      <c r="D70" s="69">
        <v>1.0496621154789E-2</v>
      </c>
      <c r="E70" s="69">
        <v>0.16475442871802301</v>
      </c>
      <c r="F70" s="71">
        <f t="shared" si="2"/>
        <v>16.475442871802301</v>
      </c>
      <c r="G70" s="84">
        <f t="shared" si="3"/>
        <v>168.54378057853754</v>
      </c>
      <c r="H70" s="43"/>
      <c r="I70" s="8"/>
      <c r="J70" s="8"/>
      <c r="K70" s="8"/>
      <c r="L70" s="8"/>
      <c r="M70" s="8"/>
      <c r="N70" s="8"/>
      <c r="O70" s="8"/>
      <c r="P70" s="8"/>
      <c r="Q70" s="8"/>
      <c r="R70" s="8"/>
      <c r="S70" s="8"/>
      <c r="T70" s="8"/>
      <c r="U70" s="8"/>
      <c r="V70" s="8"/>
      <c r="W70" s="8"/>
      <c r="X70" s="8"/>
      <c r="Y70" s="8"/>
      <c r="Z70" s="8"/>
      <c r="AA70" s="8"/>
      <c r="AB70" s="8"/>
      <c r="AC70" s="8"/>
    </row>
    <row r="71" spans="1:29" ht="14.4">
      <c r="A71" s="58"/>
      <c r="B71" s="69">
        <v>41</v>
      </c>
      <c r="C71" s="43" t="s">
        <v>269</v>
      </c>
      <c r="D71" s="69">
        <v>1.125E-2</v>
      </c>
      <c r="E71" s="69">
        <v>0.16879447802837999</v>
      </c>
      <c r="F71" s="71">
        <f t="shared" si="2"/>
        <v>16.879447802837998</v>
      </c>
      <c r="G71" s="84">
        <f t="shared" si="3"/>
        <v>172.67675102303272</v>
      </c>
      <c r="H71" s="43"/>
      <c r="I71" s="8"/>
      <c r="J71" s="8"/>
      <c r="K71" s="8"/>
      <c r="L71" s="8"/>
      <c r="M71" s="8"/>
      <c r="N71" s="8"/>
      <c r="O71" s="8"/>
      <c r="P71" s="8"/>
      <c r="Q71" s="8"/>
      <c r="R71" s="8"/>
      <c r="S71" s="8"/>
      <c r="T71" s="8"/>
      <c r="U71" s="8"/>
      <c r="V71" s="8"/>
      <c r="W71" s="8"/>
      <c r="X71" s="8"/>
      <c r="Y71" s="8"/>
      <c r="Z71" s="8"/>
      <c r="AA71" s="8"/>
      <c r="AB71" s="8"/>
      <c r="AC71" s="8"/>
    </row>
    <row r="72" spans="1:29" ht="14.4">
      <c r="A72" s="58"/>
      <c r="B72" s="69">
        <v>42</v>
      </c>
      <c r="C72" s="43" t="s">
        <v>270</v>
      </c>
      <c r="D72" s="69">
        <v>1.2057451453533201E-2</v>
      </c>
      <c r="E72" s="69">
        <v>0.17300675937632301</v>
      </c>
      <c r="F72" s="71">
        <f t="shared" si="2"/>
        <v>17.300675937632302</v>
      </c>
      <c r="G72" s="84">
        <f t="shared" si="3"/>
        <v>176.98591484197843</v>
      </c>
      <c r="H72" s="43"/>
      <c r="I72" s="8"/>
      <c r="J72" s="8"/>
      <c r="K72" s="8"/>
      <c r="L72" s="8"/>
      <c r="M72" s="8"/>
      <c r="N72" s="8"/>
      <c r="O72" s="8"/>
      <c r="P72" s="8"/>
      <c r="Q72" s="8"/>
      <c r="R72" s="8"/>
      <c r="S72" s="8"/>
      <c r="T72" s="8"/>
      <c r="U72" s="8"/>
      <c r="V72" s="8"/>
      <c r="W72" s="8"/>
      <c r="X72" s="8"/>
      <c r="Y72" s="8"/>
      <c r="Z72" s="8"/>
      <c r="AA72" s="8"/>
      <c r="AB72" s="8"/>
      <c r="AC72" s="8"/>
    </row>
    <row r="73" spans="1:29" ht="14.4">
      <c r="A73" s="58"/>
      <c r="B73" s="69">
        <v>43</v>
      </c>
      <c r="C73" s="43" t="s">
        <v>271</v>
      </c>
      <c r="D73" s="69">
        <v>1.2922856493716601E-2</v>
      </c>
      <c r="E73" s="69">
        <v>0.177393531246088</v>
      </c>
      <c r="F73" s="71">
        <f t="shared" si="2"/>
        <v>17.739353124608801</v>
      </c>
      <c r="G73" s="84">
        <f t="shared" si="3"/>
        <v>181.47358246474803</v>
      </c>
      <c r="H73" s="43"/>
      <c r="I73" s="8"/>
      <c r="J73" s="8"/>
      <c r="K73" s="8"/>
      <c r="L73" s="8"/>
      <c r="M73" s="8"/>
      <c r="N73" s="8"/>
      <c r="O73" s="8"/>
      <c r="P73" s="8"/>
      <c r="Q73" s="8"/>
      <c r="R73" s="8"/>
      <c r="S73" s="8"/>
      <c r="T73" s="8"/>
      <c r="U73" s="8"/>
      <c r="V73" s="8"/>
      <c r="W73" s="8"/>
      <c r="X73" s="8"/>
      <c r="Y73" s="8"/>
      <c r="Z73" s="8"/>
      <c r="AA73" s="8"/>
      <c r="AB73" s="8"/>
      <c r="AC73" s="8"/>
    </row>
    <row r="74" spans="1:29" ht="14.4">
      <c r="A74" s="58"/>
      <c r="B74" s="69">
        <v>44</v>
      </c>
      <c r="C74" s="43" t="s">
        <v>272</v>
      </c>
      <c r="D74" s="69">
        <v>1.3850374650130301E-2</v>
      </c>
      <c r="E74" s="69">
        <v>0.181956670247747</v>
      </c>
      <c r="F74" s="71">
        <f t="shared" si="2"/>
        <v>18.1956670247747</v>
      </c>
      <c r="G74" s="84">
        <f t="shared" si="3"/>
        <v>186.14167366344518</v>
      </c>
      <c r="H74" s="43"/>
      <c r="I74" s="8"/>
      <c r="J74" s="8"/>
      <c r="K74" s="8"/>
      <c r="L74" s="8"/>
      <c r="M74" s="8"/>
      <c r="N74" s="8"/>
      <c r="O74" s="8"/>
      <c r="P74" s="8"/>
      <c r="Q74" s="8"/>
      <c r="R74" s="8"/>
      <c r="S74" s="8"/>
      <c r="T74" s="8"/>
      <c r="U74" s="8"/>
      <c r="V74" s="8"/>
      <c r="W74" s="8"/>
      <c r="X74" s="8"/>
      <c r="Y74" s="8"/>
      <c r="Z74" s="8"/>
      <c r="AA74" s="8"/>
      <c r="AB74" s="8"/>
      <c r="AC74" s="8"/>
    </row>
    <row r="75" spans="1:29" ht="14.4">
      <c r="A75" s="58"/>
      <c r="B75" s="69">
        <v>45</v>
      </c>
      <c r="C75" s="43" t="s">
        <v>273</v>
      </c>
      <c r="D75" s="69">
        <v>1.4844463996195E-2</v>
      </c>
      <c r="E75" s="69">
        <v>0.18669765382310999</v>
      </c>
      <c r="F75" s="71">
        <f t="shared" si="2"/>
        <v>18.669765382310999</v>
      </c>
      <c r="G75" s="84">
        <f t="shared" si="3"/>
        <v>190.99169986104152</v>
      </c>
      <c r="H75" s="43"/>
      <c r="I75" s="8"/>
      <c r="J75" s="8"/>
      <c r="K75" s="8"/>
      <c r="L75" s="8"/>
      <c r="M75" s="8"/>
      <c r="N75" s="8"/>
      <c r="O75" s="8"/>
      <c r="P75" s="8"/>
      <c r="Q75" s="8"/>
      <c r="R75" s="8"/>
      <c r="S75" s="8"/>
      <c r="T75" s="8"/>
      <c r="U75" s="8"/>
      <c r="V75" s="8"/>
      <c r="W75" s="8"/>
      <c r="X75" s="8"/>
      <c r="Y75" s="8"/>
      <c r="Z75" s="8"/>
      <c r="AA75" s="8"/>
      <c r="AB75" s="8"/>
      <c r="AC75" s="8"/>
    </row>
    <row r="76" spans="1:29" ht="14.4">
      <c r="A76" s="58"/>
      <c r="B76" s="69">
        <v>46</v>
      </c>
      <c r="C76" s="43" t="s">
        <v>274</v>
      </c>
      <c r="D76" s="69">
        <v>1.5909902576697301E-2</v>
      </c>
      <c r="E76" s="69">
        <v>0.191617546412678</v>
      </c>
      <c r="F76" s="71">
        <f t="shared" si="2"/>
        <v>19.161754641267802</v>
      </c>
      <c r="G76" s="84">
        <f t="shared" si="3"/>
        <v>196.02474998016959</v>
      </c>
      <c r="H76" s="43"/>
      <c r="I76" s="8"/>
      <c r="J76" s="8"/>
      <c r="K76" s="8"/>
      <c r="L76" s="8"/>
      <c r="M76" s="8"/>
      <c r="N76" s="8"/>
      <c r="O76" s="8"/>
      <c r="P76" s="8"/>
      <c r="Q76" s="8"/>
      <c r="R76" s="8"/>
      <c r="S76" s="8"/>
      <c r="T76" s="8"/>
      <c r="U76" s="8"/>
      <c r="V76" s="8"/>
      <c r="W76" s="8"/>
      <c r="X76" s="8"/>
      <c r="Y76" s="8"/>
      <c r="Z76" s="8"/>
      <c r="AA76" s="8"/>
      <c r="AB76" s="8"/>
      <c r="AC76" s="8"/>
    </row>
    <row r="77" spans="1:29" ht="14.4">
      <c r="A77" s="58"/>
      <c r="B77" s="69">
        <v>47</v>
      </c>
      <c r="C77" s="43" t="s">
        <v>275</v>
      </c>
      <c r="D77" s="69">
        <v>1.7051811373241899E-2</v>
      </c>
      <c r="E77" s="69">
        <v>0.19671698939234999</v>
      </c>
      <c r="F77" s="71">
        <f t="shared" si="2"/>
        <v>19.671698939235</v>
      </c>
      <c r="G77" s="84">
        <f t="shared" si="3"/>
        <v>201.24148014837405</v>
      </c>
      <c r="H77" s="43"/>
      <c r="I77" s="8"/>
      <c r="J77" s="8"/>
      <c r="K77" s="8"/>
      <c r="L77" s="8"/>
      <c r="M77" s="8"/>
      <c r="N77" s="8"/>
      <c r="O77" s="8"/>
      <c r="P77" s="8"/>
      <c r="Q77" s="8"/>
      <c r="R77" s="8"/>
      <c r="S77" s="8"/>
      <c r="T77" s="8"/>
      <c r="U77" s="8"/>
      <c r="V77" s="8"/>
      <c r="W77" s="8"/>
      <c r="X77" s="8"/>
      <c r="Y77" s="8"/>
      <c r="Z77" s="8"/>
      <c r="AA77" s="8"/>
      <c r="AB77" s="8"/>
      <c r="AC77" s="8"/>
    </row>
    <row r="78" spans="1:29" ht="14.4">
      <c r="A78" s="58"/>
      <c r="B78" s="69">
        <v>48</v>
      </c>
      <c r="C78" s="43" t="s">
        <v>276</v>
      </c>
      <c r="D78" s="69">
        <v>1.8275678918015299E-2</v>
      </c>
      <c r="E78" s="69">
        <v>0.201996195019992</v>
      </c>
      <c r="F78" s="71">
        <f t="shared" si="2"/>
        <v>20.199619501999202</v>
      </c>
      <c r="G78" s="84">
        <f t="shared" si="3"/>
        <v>206.6421075054518</v>
      </c>
      <c r="H78" s="43"/>
      <c r="I78" s="8"/>
      <c r="J78" s="8"/>
      <c r="K78" s="8"/>
      <c r="L78" s="8"/>
      <c r="M78" s="8"/>
      <c r="N78" s="8"/>
      <c r="O78" s="8"/>
      <c r="P78" s="8"/>
      <c r="Q78" s="8"/>
      <c r="R78" s="8"/>
      <c r="S78" s="8"/>
      <c r="T78" s="8"/>
      <c r="U78" s="8"/>
      <c r="V78" s="8"/>
      <c r="W78" s="8"/>
      <c r="X78" s="8"/>
      <c r="Y78" s="8"/>
      <c r="Z78" s="8"/>
      <c r="AA78" s="8"/>
      <c r="AB78" s="8"/>
      <c r="AC78" s="8"/>
    </row>
    <row r="79" spans="1:29" ht="14.4">
      <c r="A79" s="58"/>
      <c r="B79" s="69">
        <v>49</v>
      </c>
      <c r="C79" s="43" t="s">
        <v>277</v>
      </c>
      <c r="D79" s="69">
        <v>1.9587387674162699E-2</v>
      </c>
      <c r="E79" s="69">
        <v>0.20745494414218801</v>
      </c>
      <c r="F79" s="71">
        <f t="shared" si="2"/>
        <v>20.7454944142188</v>
      </c>
      <c r="G79" s="84">
        <f t="shared" si="3"/>
        <v>212.22640785745833</v>
      </c>
      <c r="H79" s="43"/>
      <c r="I79" s="8"/>
      <c r="J79" s="8"/>
      <c r="K79" s="8"/>
      <c r="L79" s="8"/>
      <c r="M79" s="8"/>
      <c r="N79" s="8"/>
      <c r="O79" s="8"/>
      <c r="P79" s="8"/>
      <c r="Q79" s="8"/>
      <c r="R79" s="8"/>
      <c r="S79" s="8"/>
      <c r="T79" s="8"/>
      <c r="U79" s="8"/>
      <c r="V79" s="8"/>
      <c r="W79" s="8"/>
      <c r="X79" s="8"/>
      <c r="Y79" s="8"/>
      <c r="Z79" s="8"/>
      <c r="AA79" s="8"/>
      <c r="AB79" s="8"/>
      <c r="AC79" s="8"/>
    </row>
    <row r="80" spans="1:29" ht="14.4">
      <c r="A80" s="58"/>
      <c r="B80" s="69">
        <v>50</v>
      </c>
      <c r="C80" s="43" t="s">
        <v>278</v>
      </c>
      <c r="D80" s="69">
        <v>2.0993242309578102E-2</v>
      </c>
      <c r="E80" s="69">
        <v>0.213092588662085</v>
      </c>
      <c r="F80" s="71">
        <f t="shared" si="2"/>
        <v>21.309258866208499</v>
      </c>
      <c r="G80" s="84">
        <f t="shared" si="3"/>
        <v>217.99371820131296</v>
      </c>
      <c r="H80" s="43"/>
      <c r="I80" s="8"/>
      <c r="J80" s="8"/>
      <c r="K80" s="8"/>
      <c r="L80" s="8"/>
      <c r="M80" s="8"/>
      <c r="N80" s="8"/>
      <c r="O80" s="8"/>
      <c r="P80" s="8"/>
      <c r="Q80" s="8"/>
      <c r="R80" s="8"/>
      <c r="S80" s="8"/>
      <c r="T80" s="8"/>
      <c r="U80" s="8"/>
      <c r="V80" s="8"/>
      <c r="W80" s="8"/>
      <c r="X80" s="8"/>
      <c r="Y80" s="8"/>
      <c r="Z80" s="8"/>
      <c r="AA80" s="8"/>
      <c r="AB80" s="8"/>
      <c r="AC80" s="8"/>
    </row>
    <row r="81" spans="1:29" ht="14.4">
      <c r="A81" s="58"/>
      <c r="B81" s="69">
        <v>51</v>
      </c>
      <c r="C81" s="43" t="s">
        <v>279</v>
      </c>
      <c r="D81" s="69">
        <v>2.2499999999999999E-2</v>
      </c>
      <c r="E81" s="69">
        <v>0.21890805737493799</v>
      </c>
      <c r="F81" s="71">
        <f t="shared" si="2"/>
        <v>21.8908057374938</v>
      </c>
      <c r="G81" s="84">
        <f t="shared" si="3"/>
        <v>223.94294269456157</v>
      </c>
      <c r="H81" s="43"/>
      <c r="I81" s="8"/>
      <c r="J81" s="8"/>
      <c r="K81" s="8"/>
      <c r="L81" s="8"/>
      <c r="M81" s="8"/>
      <c r="N81" s="8"/>
      <c r="O81" s="8"/>
      <c r="P81" s="8"/>
      <c r="Q81" s="8"/>
      <c r="R81" s="8"/>
      <c r="S81" s="8"/>
      <c r="T81" s="8"/>
      <c r="U81" s="8"/>
      <c r="V81" s="8"/>
      <c r="W81" s="8"/>
      <c r="X81" s="8"/>
      <c r="Y81" s="8"/>
      <c r="Z81" s="8"/>
      <c r="AA81" s="8"/>
      <c r="AB81" s="8"/>
      <c r="AC81" s="8"/>
    </row>
    <row r="82" spans="1:29" ht="14.4">
      <c r="A82" s="58"/>
      <c r="B82" s="69">
        <v>52</v>
      </c>
      <c r="C82" s="43" t="s">
        <v>280</v>
      </c>
      <c r="D82" s="69">
        <v>2.4114902907066499E-2</v>
      </c>
      <c r="E82" s="69">
        <v>0.224899866367927</v>
      </c>
      <c r="F82" s="71">
        <f t="shared" si="2"/>
        <v>22.4899866367927</v>
      </c>
      <c r="G82" s="84">
        <f t="shared" si="3"/>
        <v>230.07256329438931</v>
      </c>
      <c r="H82" s="43"/>
      <c r="I82" s="8"/>
      <c r="J82" s="8"/>
      <c r="K82" s="8"/>
      <c r="L82" s="8"/>
      <c r="M82" s="8"/>
      <c r="N82" s="8"/>
      <c r="O82" s="8"/>
      <c r="P82" s="8"/>
      <c r="Q82" s="8"/>
      <c r="R82" s="8"/>
      <c r="S82" s="8"/>
      <c r="T82" s="8"/>
      <c r="U82" s="8"/>
      <c r="V82" s="8"/>
      <c r="W82" s="8"/>
      <c r="X82" s="8"/>
      <c r="Y82" s="8"/>
      <c r="Z82" s="8"/>
      <c r="AA82" s="8"/>
      <c r="AB82" s="8"/>
      <c r="AC82" s="8"/>
    </row>
    <row r="83" spans="1:29" ht="14.4">
      <c r="A83" s="58"/>
      <c r="B83" s="69">
        <v>53</v>
      </c>
      <c r="C83" s="43" t="s">
        <v>281</v>
      </c>
      <c r="D83" s="69">
        <v>2.5845712987433201E-2</v>
      </c>
      <c r="E83" s="69">
        <v>0.23106613277090801</v>
      </c>
      <c r="F83" s="71">
        <f t="shared" si="2"/>
        <v>23.106613277090801</v>
      </c>
      <c r="G83" s="84">
        <f t="shared" si="3"/>
        <v>236.3806538246389</v>
      </c>
      <c r="H83" s="43"/>
      <c r="I83" s="8"/>
      <c r="J83" s="8"/>
      <c r="K83" s="8"/>
      <c r="L83" s="8"/>
      <c r="M83" s="8"/>
      <c r="N83" s="8"/>
      <c r="O83" s="8"/>
      <c r="P83" s="8"/>
      <c r="Q83" s="8"/>
      <c r="R83" s="8"/>
      <c r="S83" s="8"/>
      <c r="T83" s="8"/>
      <c r="U83" s="8"/>
      <c r="V83" s="8"/>
      <c r="W83" s="8"/>
      <c r="X83" s="8"/>
      <c r="Y83" s="8"/>
      <c r="Z83" s="8"/>
      <c r="AA83" s="8"/>
      <c r="AB83" s="8"/>
      <c r="AC83" s="8"/>
    </row>
    <row r="84" spans="1:29" ht="14.4">
      <c r="A84" s="58"/>
      <c r="B84" s="69">
        <v>54</v>
      </c>
      <c r="C84" s="43" t="s">
        <v>282</v>
      </c>
      <c r="D84" s="69">
        <v>2.7700749300260601E-2</v>
      </c>
      <c r="E84" s="69">
        <v>0.23740459223309701</v>
      </c>
      <c r="F84" s="71">
        <f t="shared" si="2"/>
        <v>23.740459223309703</v>
      </c>
      <c r="G84" s="84">
        <f t="shared" si="3"/>
        <v>242.86489785445823</v>
      </c>
      <c r="H84" s="43"/>
      <c r="I84" s="8"/>
      <c r="J84" s="8"/>
      <c r="K84" s="8"/>
      <c r="L84" s="8"/>
      <c r="M84" s="8"/>
      <c r="N84" s="8"/>
      <c r="O84" s="8"/>
      <c r="P84" s="8"/>
      <c r="Q84" s="8"/>
      <c r="R84" s="8"/>
      <c r="S84" s="8"/>
      <c r="T84" s="8"/>
      <c r="U84" s="8"/>
      <c r="V84" s="8"/>
      <c r="W84" s="8"/>
      <c r="X84" s="8"/>
      <c r="Y84" s="8"/>
      <c r="Z84" s="8"/>
      <c r="AA84" s="8"/>
      <c r="AB84" s="8"/>
      <c r="AC84" s="8"/>
    </row>
    <row r="85" spans="1:29" ht="14.4">
      <c r="A85" s="58"/>
      <c r="B85" s="69">
        <v>55</v>
      </c>
      <c r="C85" s="43" t="s">
        <v>283</v>
      </c>
      <c r="D85" s="69">
        <v>2.9688927992390101E-2</v>
      </c>
      <c r="E85" s="69">
        <v>0.24391261944067399</v>
      </c>
      <c r="F85" s="71">
        <f t="shared" si="2"/>
        <v>24.391261944067399</v>
      </c>
      <c r="G85" s="84">
        <f t="shared" si="3"/>
        <v>249.52260968780951</v>
      </c>
      <c r="H85" s="43"/>
      <c r="I85" s="8"/>
      <c r="J85" s="8"/>
      <c r="K85" s="8"/>
      <c r="L85" s="8"/>
      <c r="M85" s="8"/>
      <c r="N85" s="8"/>
      <c r="O85" s="8"/>
      <c r="P85" s="8"/>
      <c r="Q85" s="8"/>
      <c r="R85" s="8"/>
      <c r="S85" s="8"/>
      <c r="T85" s="8"/>
      <c r="U85" s="8"/>
      <c r="V85" s="8"/>
      <c r="W85" s="8"/>
      <c r="X85" s="8"/>
      <c r="Y85" s="8"/>
      <c r="Z85" s="8"/>
      <c r="AA85" s="8"/>
      <c r="AB85" s="8"/>
      <c r="AC85" s="8"/>
    </row>
    <row r="86" spans="1:29" ht="14.4">
      <c r="A86" s="58"/>
      <c r="B86" s="69">
        <v>56</v>
      </c>
      <c r="C86" s="43" t="s">
        <v>284</v>
      </c>
      <c r="D86" s="69">
        <v>3.1819805153394602E-2</v>
      </c>
      <c r="E86" s="69">
        <v>0.25058725140181398</v>
      </c>
      <c r="F86" s="71">
        <f t="shared" si="2"/>
        <v>25.058725140181398</v>
      </c>
      <c r="G86" s="84">
        <f t="shared" si="3"/>
        <v>256.35075818405568</v>
      </c>
      <c r="H86" s="43"/>
      <c r="I86" s="8"/>
      <c r="J86" s="8"/>
      <c r="K86" s="8"/>
      <c r="L86" s="8"/>
      <c r="M86" s="8"/>
      <c r="N86" s="8"/>
      <c r="O86" s="8"/>
      <c r="P86" s="8"/>
      <c r="Q86" s="8"/>
      <c r="R86" s="8"/>
      <c r="S86" s="8"/>
      <c r="T86" s="8"/>
      <c r="U86" s="8"/>
      <c r="V86" s="8"/>
      <c r="W86" s="8"/>
      <c r="X86" s="8"/>
      <c r="Y86" s="8"/>
      <c r="Z86" s="8"/>
      <c r="AA86" s="8"/>
      <c r="AB86" s="8"/>
      <c r="AC86" s="8"/>
    </row>
    <row r="87" spans="1:29" ht="14.4">
      <c r="A87" s="58"/>
      <c r="B87" s="69">
        <v>57</v>
      </c>
      <c r="C87" s="43" t="s">
        <v>285</v>
      </c>
      <c r="D87" s="69">
        <v>3.4103622746483903E-2</v>
      </c>
      <c r="E87" s="69">
        <v>0.25742521311417599</v>
      </c>
      <c r="F87" s="71">
        <f t="shared" si="2"/>
        <v>25.742521311417597</v>
      </c>
      <c r="G87" s="84">
        <f t="shared" si="3"/>
        <v>263.34599301580204</v>
      </c>
      <c r="H87" s="43"/>
      <c r="I87" s="8"/>
      <c r="J87" s="8"/>
      <c r="K87" s="8"/>
      <c r="L87" s="8"/>
      <c r="M87" s="8"/>
      <c r="N87" s="8"/>
      <c r="O87" s="8"/>
      <c r="P87" s="8"/>
      <c r="Q87" s="8"/>
      <c r="R87" s="8"/>
      <c r="S87" s="8"/>
      <c r="T87" s="8"/>
      <c r="U87" s="8"/>
      <c r="V87" s="8"/>
      <c r="W87" s="8"/>
      <c r="X87" s="8"/>
      <c r="Y87" s="8"/>
      <c r="Z87" s="8"/>
      <c r="AA87" s="8"/>
      <c r="AB87" s="8"/>
      <c r="AC87" s="8"/>
    </row>
    <row r="88" spans="1:29" ht="14.4">
      <c r="A88" s="58"/>
      <c r="B88" s="69">
        <v>58</v>
      </c>
      <c r="C88" s="43" t="s">
        <v>286</v>
      </c>
      <c r="D88" s="69">
        <v>3.6551357836030599E-2</v>
      </c>
      <c r="E88" s="69">
        <v>0.26442294500789199</v>
      </c>
      <c r="F88" s="71">
        <f t="shared" si="2"/>
        <v>26.442294500789199</v>
      </c>
      <c r="G88" s="84">
        <f t="shared" si="3"/>
        <v>270.50467274307351</v>
      </c>
      <c r="H88" s="43"/>
      <c r="I88" s="8"/>
      <c r="J88" s="8"/>
      <c r="K88" s="8"/>
      <c r="L88" s="8"/>
      <c r="M88" s="8"/>
      <c r="N88" s="8"/>
      <c r="O88" s="8"/>
      <c r="P88" s="8"/>
      <c r="Q88" s="8"/>
      <c r="R88" s="8"/>
      <c r="S88" s="8"/>
      <c r="T88" s="8"/>
      <c r="U88" s="8"/>
      <c r="V88" s="8"/>
      <c r="W88" s="8"/>
      <c r="X88" s="8"/>
      <c r="Y88" s="8"/>
      <c r="Z88" s="8"/>
      <c r="AA88" s="8"/>
      <c r="AB88" s="8"/>
      <c r="AC88" s="8"/>
    </row>
    <row r="89" spans="1:29" ht="14.4">
      <c r="A89" s="58"/>
      <c r="B89" s="69">
        <v>59</v>
      </c>
      <c r="C89" s="43" t="s">
        <v>287</v>
      </c>
      <c r="D89" s="69">
        <v>3.9174775348325502E-2</v>
      </c>
      <c r="E89" s="69">
        <v>0.27157663200882898</v>
      </c>
      <c r="F89" s="71">
        <f t="shared" si="2"/>
        <v>27.157663200882897</v>
      </c>
      <c r="G89" s="84">
        <f t="shared" si="3"/>
        <v>277.82289454503206</v>
      </c>
      <c r="H89" s="43"/>
      <c r="I89" s="8"/>
      <c r="J89" s="8"/>
      <c r="K89" s="8"/>
      <c r="L89" s="8"/>
      <c r="M89" s="8"/>
      <c r="N89" s="8"/>
      <c r="O89" s="8"/>
      <c r="P89" s="8"/>
      <c r="Q89" s="8"/>
      <c r="R89" s="8"/>
      <c r="S89" s="8"/>
      <c r="T89" s="8"/>
      <c r="U89" s="8"/>
      <c r="V89" s="8"/>
      <c r="W89" s="8"/>
      <c r="X89" s="8"/>
      <c r="Y89" s="8"/>
      <c r="Z89" s="8"/>
      <c r="AA89" s="8"/>
      <c r="AB89" s="8"/>
      <c r="AC89" s="8"/>
    </row>
    <row r="90" spans="1:29" ht="14.4">
      <c r="A90" s="58"/>
      <c r="B90" s="69">
        <v>60</v>
      </c>
      <c r="C90" s="43" t="s">
        <v>288</v>
      </c>
      <c r="D90" s="69">
        <v>4.19864846191563E-2</v>
      </c>
      <c r="E90" s="69">
        <v>0.27888223338243601</v>
      </c>
      <c r="F90" s="71">
        <f t="shared" si="2"/>
        <v>27.888223338243602</v>
      </c>
      <c r="G90" s="84">
        <f t="shared" si="3"/>
        <v>285.29652475023204</v>
      </c>
      <c r="H90" s="43"/>
      <c r="I90" s="8"/>
      <c r="J90" s="8"/>
      <c r="K90" s="8"/>
      <c r="L90" s="8"/>
      <c r="M90" s="8"/>
      <c r="N90" s="8"/>
      <c r="O90" s="8"/>
      <c r="P90" s="8"/>
      <c r="Q90" s="8"/>
      <c r="R90" s="8"/>
      <c r="S90" s="8"/>
      <c r="T90" s="8"/>
      <c r="U90" s="8"/>
      <c r="V90" s="8"/>
      <c r="W90" s="8"/>
      <c r="X90" s="8"/>
      <c r="Y90" s="8"/>
      <c r="Z90" s="8"/>
      <c r="AA90" s="8"/>
      <c r="AB90" s="8"/>
      <c r="AC90" s="8"/>
    </row>
    <row r="91" spans="1:29" ht="14.4">
      <c r="A91" s="58"/>
      <c r="B91" s="69">
        <v>61</v>
      </c>
      <c r="C91" s="43" t="s">
        <v>289</v>
      </c>
      <c r="D91" s="69">
        <v>4.4999999999999998E-2</v>
      </c>
      <c r="E91" s="69">
        <v>0.28633551312092798</v>
      </c>
      <c r="F91" s="71">
        <f t="shared" si="2"/>
        <v>28.633551312092798</v>
      </c>
      <c r="G91" s="84">
        <f t="shared" si="3"/>
        <v>292.9212299227093</v>
      </c>
      <c r="H91" s="43"/>
      <c r="I91" s="8"/>
      <c r="J91" s="8"/>
      <c r="K91" s="8"/>
      <c r="L91" s="8"/>
      <c r="M91" s="8"/>
      <c r="N91" s="8"/>
      <c r="O91" s="8"/>
      <c r="P91" s="8"/>
      <c r="Q91" s="8"/>
      <c r="R91" s="8"/>
      <c r="S91" s="8"/>
      <c r="T91" s="8"/>
      <c r="U91" s="8"/>
      <c r="V91" s="8"/>
      <c r="W91" s="8"/>
      <c r="X91" s="8"/>
      <c r="Y91" s="8"/>
      <c r="Z91" s="8"/>
      <c r="AA91" s="8"/>
      <c r="AB91" s="8"/>
      <c r="AC91" s="8"/>
    </row>
    <row r="92" spans="1:29" ht="14.4">
      <c r="A92" s="58"/>
      <c r="B92" s="69">
        <v>62</v>
      </c>
      <c r="C92" s="43" t="s">
        <v>290</v>
      </c>
      <c r="D92" s="69">
        <v>4.8229805814133102E-2</v>
      </c>
      <c r="E92" s="69">
        <v>0.29393207042788799</v>
      </c>
      <c r="F92" s="71">
        <f t="shared" si="2"/>
        <v>29.393207042788799</v>
      </c>
      <c r="G92" s="84">
        <f t="shared" si="3"/>
        <v>300.6925080477294</v>
      </c>
      <c r="H92" s="43"/>
      <c r="I92" s="8"/>
      <c r="J92" s="8"/>
      <c r="K92" s="8"/>
      <c r="L92" s="8"/>
      <c r="M92" s="8"/>
      <c r="N92" s="8"/>
      <c r="O92" s="8"/>
      <c r="P92" s="8"/>
      <c r="Q92" s="8"/>
      <c r="R92" s="8"/>
      <c r="S92" s="8"/>
      <c r="T92" s="8"/>
      <c r="U92" s="8"/>
      <c r="V92" s="8"/>
      <c r="W92" s="8"/>
      <c r="X92" s="8"/>
      <c r="Y92" s="8"/>
      <c r="Z92" s="8"/>
      <c r="AA92" s="8"/>
      <c r="AB92" s="8"/>
      <c r="AC92" s="8"/>
    </row>
    <row r="93" spans="1:29" ht="14.4">
      <c r="A93" s="58"/>
      <c r="B93" s="69">
        <v>63</v>
      </c>
      <c r="C93" s="43" t="s">
        <v>291</v>
      </c>
      <c r="D93" s="69">
        <v>5.1691425974866499E-2</v>
      </c>
      <c r="E93" s="69">
        <v>0.30166736988514198</v>
      </c>
      <c r="F93" s="71">
        <f t="shared" si="2"/>
        <v>30.166736988514199</v>
      </c>
      <c r="G93" s="84">
        <f t="shared" si="3"/>
        <v>308.60571939250025</v>
      </c>
      <c r="H93" s="43"/>
      <c r="I93" s="8"/>
      <c r="J93" s="8"/>
      <c r="K93" s="8"/>
      <c r="L93" s="8"/>
      <c r="M93" s="8"/>
      <c r="N93" s="8"/>
      <c r="O93" s="8"/>
      <c r="P93" s="8"/>
      <c r="Q93" s="8"/>
      <c r="R93" s="8"/>
      <c r="S93" s="8"/>
      <c r="T93" s="8"/>
      <c r="U93" s="8"/>
      <c r="V93" s="8"/>
      <c r="W93" s="8"/>
      <c r="X93" s="8"/>
      <c r="Y93" s="8"/>
      <c r="Z93" s="8"/>
      <c r="AA93" s="8"/>
      <c r="AB93" s="8"/>
      <c r="AC93" s="8"/>
    </row>
    <row r="94" spans="1:29" ht="14.4">
      <c r="A94" s="58"/>
      <c r="B94" s="69">
        <v>64</v>
      </c>
      <c r="C94" s="43" t="s">
        <v>292</v>
      </c>
      <c r="D94" s="69">
        <v>5.5401498600521203E-2</v>
      </c>
      <c r="E94" s="69">
        <v>0.30953677086034198</v>
      </c>
      <c r="F94" s="71">
        <f t="shared" si="2"/>
        <v>30.953677086034197</v>
      </c>
      <c r="G94" s="84">
        <f t="shared" si="3"/>
        <v>316.65611659012984</v>
      </c>
      <c r="H94" s="43"/>
      <c r="I94" s="8"/>
      <c r="J94" s="8"/>
      <c r="K94" s="8"/>
      <c r="L94" s="8"/>
      <c r="M94" s="8"/>
      <c r="N94" s="8"/>
      <c r="O94" s="8"/>
      <c r="P94" s="8"/>
      <c r="Q94" s="8"/>
      <c r="R94" s="8"/>
      <c r="S94" s="8"/>
      <c r="T94" s="8"/>
      <c r="U94" s="8"/>
      <c r="V94" s="8"/>
      <c r="W94" s="8"/>
      <c r="X94" s="8"/>
      <c r="Y94" s="8"/>
      <c r="Z94" s="8"/>
      <c r="AA94" s="8"/>
      <c r="AB94" s="8"/>
      <c r="AC94" s="8"/>
    </row>
    <row r="95" spans="1:29" ht="14.4">
      <c r="A95" s="58"/>
      <c r="B95" s="69">
        <v>65</v>
      </c>
      <c r="C95" s="43" t="s">
        <v>293</v>
      </c>
      <c r="D95" s="69">
        <v>5.9377855984780202E-2</v>
      </c>
      <c r="E95" s="69">
        <v>0.31753555591627303</v>
      </c>
      <c r="F95" s="71">
        <f t="shared" si="2"/>
        <v>31.753555591627304</v>
      </c>
      <c r="G95" s="84">
        <f t="shared" si="3"/>
        <v>324.83887370234731</v>
      </c>
      <c r="H95" s="43"/>
      <c r="I95" s="8"/>
      <c r="J95" s="8"/>
      <c r="K95" s="8"/>
      <c r="L95" s="8"/>
      <c r="M95" s="8"/>
      <c r="N95" s="8"/>
      <c r="O95" s="8"/>
      <c r="P95" s="8"/>
      <c r="Q95" s="8"/>
      <c r="R95" s="8"/>
      <c r="S95" s="8"/>
      <c r="T95" s="8"/>
      <c r="U95" s="8"/>
      <c r="V95" s="8"/>
      <c r="W95" s="8"/>
      <c r="X95" s="8"/>
      <c r="Y95" s="8"/>
      <c r="Z95" s="8"/>
      <c r="AA95" s="8"/>
      <c r="AB95" s="8"/>
      <c r="AC95" s="8"/>
    </row>
    <row r="96" spans="1:29" ht="14.4">
      <c r="A96" s="58"/>
      <c r="B96" s="69">
        <v>66</v>
      </c>
      <c r="C96" s="43" t="s">
        <v>294</v>
      </c>
      <c r="D96" s="69">
        <v>6.3639610306789204E-2</v>
      </c>
      <c r="E96" s="69">
        <v>0.32565895804501499</v>
      </c>
      <c r="F96" s="71">
        <f t="shared" si="2"/>
        <v>32.565895804501501</v>
      </c>
      <c r="G96" s="84">
        <f t="shared" si="3"/>
        <v>333.14911408005031</v>
      </c>
      <c r="H96" s="43"/>
      <c r="I96" s="8"/>
      <c r="J96" s="8"/>
      <c r="K96" s="8"/>
      <c r="L96" s="8"/>
      <c r="M96" s="8"/>
      <c r="N96" s="8"/>
      <c r="O96" s="8"/>
      <c r="P96" s="8"/>
      <c r="Q96" s="8"/>
      <c r="R96" s="8"/>
      <c r="S96" s="8"/>
      <c r="T96" s="8"/>
      <c r="U96" s="8"/>
      <c r="V96" s="8"/>
      <c r="W96" s="8"/>
      <c r="X96" s="8"/>
      <c r="Y96" s="8"/>
      <c r="Z96" s="8"/>
      <c r="AA96" s="8"/>
      <c r="AB96" s="8"/>
      <c r="AC96" s="8"/>
    </row>
    <row r="97" spans="1:29" ht="14.4">
      <c r="A97" s="58"/>
      <c r="B97" s="69">
        <v>67</v>
      </c>
      <c r="C97" s="43" t="s">
        <v>295</v>
      </c>
      <c r="D97" s="69">
        <v>6.8207245492967902E-2</v>
      </c>
      <c r="E97" s="69">
        <v>0.33390218611927802</v>
      </c>
      <c r="F97" s="71">
        <f t="shared" si="2"/>
        <v>33.3902186119278</v>
      </c>
      <c r="G97" s="84">
        <f t="shared" si="3"/>
        <v>341.58193640002139</v>
      </c>
      <c r="H97" s="43"/>
      <c r="I97" s="8"/>
      <c r="J97" s="8"/>
      <c r="K97" s="8"/>
      <c r="L97" s="8"/>
      <c r="M97" s="8"/>
      <c r="N97" s="8"/>
      <c r="O97" s="8"/>
      <c r="P97" s="8"/>
      <c r="Q97" s="8"/>
      <c r="R97" s="8"/>
      <c r="S97" s="8"/>
      <c r="T97" s="8"/>
      <c r="U97" s="8"/>
      <c r="V97" s="8"/>
      <c r="W97" s="8"/>
      <c r="X97" s="8"/>
      <c r="Y97" s="8"/>
      <c r="Z97" s="8"/>
      <c r="AA97" s="8"/>
      <c r="AB97" s="8"/>
      <c r="AC97" s="8"/>
    </row>
    <row r="98" spans="1:29" ht="14.4">
      <c r="A98" s="58"/>
      <c r="B98" s="69">
        <v>68</v>
      </c>
      <c r="C98" s="43" t="s">
        <v>296</v>
      </c>
      <c r="D98" s="69">
        <v>7.31027156720611E-2</v>
      </c>
      <c r="E98" s="69">
        <v>0.34226044898527502</v>
      </c>
      <c r="F98" s="71">
        <f t="shared" si="2"/>
        <v>34.226044898527505</v>
      </c>
      <c r="G98" s="84">
        <f t="shared" si="3"/>
        <v>350.13243931193637</v>
      </c>
      <c r="H98" s="43"/>
      <c r="I98" s="8"/>
      <c r="J98" s="8"/>
      <c r="K98" s="8"/>
      <c r="L98" s="8"/>
      <c r="M98" s="8"/>
      <c r="N98" s="8"/>
      <c r="O98" s="8"/>
      <c r="P98" s="8"/>
      <c r="Q98" s="8"/>
      <c r="R98" s="8"/>
      <c r="S98" s="8"/>
      <c r="T98" s="8"/>
      <c r="U98" s="8"/>
      <c r="V98" s="8"/>
      <c r="W98" s="8"/>
      <c r="X98" s="8"/>
      <c r="Y98" s="8"/>
      <c r="Z98" s="8"/>
      <c r="AA98" s="8"/>
      <c r="AB98" s="8"/>
      <c r="AC98" s="8"/>
    </row>
    <row r="99" spans="1:29" ht="14.4">
      <c r="A99" s="58"/>
      <c r="B99" s="69">
        <v>69</v>
      </c>
      <c r="C99" s="43" t="s">
        <v>297</v>
      </c>
      <c r="D99" s="69">
        <v>7.8349550696651102E-2</v>
      </c>
      <c r="E99" s="69">
        <v>0.35072897740500403</v>
      </c>
      <c r="F99" s="71">
        <f t="shared" si="2"/>
        <v>35.072897740500402</v>
      </c>
      <c r="G99" s="84">
        <f t="shared" si="3"/>
        <v>358.7957438853191</v>
      </c>
      <c r="H99" s="43"/>
      <c r="I99" s="8"/>
      <c r="J99" s="8"/>
      <c r="K99" s="8"/>
      <c r="L99" s="8"/>
      <c r="M99" s="8"/>
      <c r="N99" s="8"/>
      <c r="O99" s="8"/>
      <c r="P99" s="8"/>
      <c r="Q99" s="8"/>
      <c r="R99" s="8"/>
      <c r="S99" s="8"/>
      <c r="T99" s="8"/>
      <c r="U99" s="8"/>
      <c r="V99" s="8"/>
      <c r="W99" s="8"/>
      <c r="X99" s="8"/>
      <c r="Y99" s="8"/>
      <c r="Z99" s="8"/>
      <c r="AA99" s="8"/>
      <c r="AB99" s="8"/>
      <c r="AC99" s="8"/>
    </row>
    <row r="100" spans="1:29" ht="14.4">
      <c r="A100" s="58"/>
      <c r="B100" s="69">
        <v>70</v>
      </c>
      <c r="C100" s="43" t="s">
        <v>298</v>
      </c>
      <c r="D100" s="69">
        <v>8.39729692383126E-2</v>
      </c>
      <c r="E100" s="69">
        <v>0.359303044242753</v>
      </c>
      <c r="F100" s="71">
        <f t="shared" si="2"/>
        <v>35.930304424275299</v>
      </c>
      <c r="G100" s="84">
        <f t="shared" si="3"/>
        <v>367.56701426033629</v>
      </c>
      <c r="H100" s="43"/>
      <c r="I100" s="8"/>
      <c r="J100" s="8"/>
      <c r="K100" s="8"/>
      <c r="L100" s="8"/>
      <c r="M100" s="8"/>
      <c r="N100" s="8"/>
      <c r="O100" s="8"/>
      <c r="P100" s="8"/>
      <c r="Q100" s="8"/>
      <c r="R100" s="8"/>
      <c r="S100" s="8"/>
      <c r="T100" s="8"/>
      <c r="U100" s="8"/>
      <c r="V100" s="8"/>
      <c r="W100" s="8"/>
      <c r="X100" s="8"/>
      <c r="Y100" s="8"/>
      <c r="Z100" s="8"/>
      <c r="AA100" s="8"/>
      <c r="AB100" s="8"/>
      <c r="AC100" s="8"/>
    </row>
    <row r="101" spans="1:29" ht="14.4">
      <c r="A101" s="58"/>
      <c r="B101" s="69">
        <v>71</v>
      </c>
      <c r="C101" s="43" t="s">
        <v>299</v>
      </c>
      <c r="D101" s="69">
        <v>0.09</v>
      </c>
      <c r="E101" s="69">
        <v>0.367977982687553</v>
      </c>
      <c r="F101" s="71">
        <f t="shared" si="2"/>
        <v>36.797798268755301</v>
      </c>
      <c r="G101" s="84">
        <f t="shared" si="3"/>
        <v>376.44147628936673</v>
      </c>
      <c r="H101" s="43"/>
      <c r="I101" s="8"/>
      <c r="J101" s="8"/>
      <c r="K101" s="8"/>
      <c r="L101" s="8"/>
      <c r="M101" s="8"/>
      <c r="N101" s="8"/>
      <c r="O101" s="8"/>
      <c r="P101" s="8"/>
      <c r="Q101" s="8"/>
      <c r="R101" s="8"/>
      <c r="S101" s="8"/>
      <c r="T101" s="8"/>
      <c r="U101" s="8"/>
      <c r="V101" s="8"/>
      <c r="W101" s="8"/>
      <c r="X101" s="8"/>
      <c r="Y101" s="8"/>
      <c r="Z101" s="8"/>
      <c r="AA101" s="8"/>
      <c r="AB101" s="8"/>
      <c r="AC101" s="8"/>
    </row>
    <row r="102" spans="1:29" ht="14.4">
      <c r="A102" s="58"/>
      <c r="B102" s="69">
        <v>72</v>
      </c>
      <c r="C102" s="43" t="s">
        <v>300</v>
      </c>
      <c r="D102" s="69">
        <v>9.6459611628266301E-2</v>
      </c>
      <c r="E102" s="69">
        <v>0.37674920241086002</v>
      </c>
      <c r="F102" s="71">
        <f t="shared" si="2"/>
        <v>37.674920241085999</v>
      </c>
      <c r="G102" s="84">
        <f t="shared" si="3"/>
        <v>385.41443406630981</v>
      </c>
      <c r="H102" s="43"/>
      <c r="I102" s="8"/>
      <c r="J102" s="8"/>
      <c r="K102" s="8"/>
      <c r="L102" s="8"/>
      <c r="M102" s="8"/>
      <c r="N102" s="8"/>
      <c r="O102" s="8"/>
      <c r="P102" s="8"/>
      <c r="Q102" s="8"/>
      <c r="R102" s="8"/>
      <c r="S102" s="8"/>
      <c r="T102" s="8"/>
      <c r="U102" s="8"/>
      <c r="V102" s="8"/>
      <c r="W102" s="8"/>
      <c r="X102" s="8"/>
      <c r="Y102" s="8"/>
      <c r="Z102" s="8"/>
      <c r="AA102" s="8"/>
      <c r="AB102" s="8"/>
      <c r="AC102" s="8"/>
    </row>
    <row r="103" spans="1:29" ht="14.4">
      <c r="A103" s="58"/>
      <c r="B103" s="69">
        <v>73</v>
      </c>
      <c r="C103" s="43" t="s">
        <v>301</v>
      </c>
      <c r="D103" s="69">
        <v>0.103382851949733</v>
      </c>
      <c r="E103" s="69">
        <v>0.38561220372741101</v>
      </c>
      <c r="F103" s="71">
        <f t="shared" si="2"/>
        <v>38.561220372741104</v>
      </c>
      <c r="G103" s="84">
        <f t="shared" si="3"/>
        <v>394.48128441314145</v>
      </c>
      <c r="H103" s="43"/>
      <c r="I103" s="8"/>
      <c r="J103" s="8"/>
      <c r="K103" s="8"/>
      <c r="L103" s="8"/>
      <c r="M103" s="8"/>
      <c r="N103" s="8"/>
      <c r="O103" s="8"/>
      <c r="P103" s="8"/>
      <c r="Q103" s="8"/>
      <c r="R103" s="8"/>
      <c r="S103" s="8"/>
      <c r="T103" s="8"/>
      <c r="U103" s="8"/>
      <c r="V103" s="8"/>
      <c r="W103" s="8"/>
      <c r="X103" s="8"/>
      <c r="Y103" s="8"/>
      <c r="Z103" s="8"/>
      <c r="AA103" s="8"/>
      <c r="AB103" s="8"/>
      <c r="AC103" s="8"/>
    </row>
    <row r="104" spans="1:29" ht="14.4">
      <c r="A104" s="58"/>
      <c r="B104" s="69">
        <v>74</v>
      </c>
      <c r="C104" s="43" t="s">
        <v>302</v>
      </c>
      <c r="D104" s="69">
        <v>0.110802997201042</v>
      </c>
      <c r="E104" s="69">
        <v>0.39456259024477403</v>
      </c>
      <c r="F104" s="71">
        <f t="shared" si="2"/>
        <v>39.456259024477404</v>
      </c>
      <c r="G104" s="84">
        <f t="shared" si="3"/>
        <v>403.63752982040381</v>
      </c>
      <c r="H104" s="43"/>
      <c r="I104" s="8"/>
      <c r="J104" s="8"/>
      <c r="K104" s="8"/>
      <c r="L104" s="8"/>
      <c r="M104" s="8"/>
      <c r="N104" s="8"/>
      <c r="O104" s="8"/>
      <c r="P104" s="8"/>
      <c r="Q104" s="8"/>
      <c r="R104" s="8"/>
      <c r="S104" s="8"/>
      <c r="T104" s="8"/>
      <c r="U104" s="8"/>
      <c r="V104" s="8"/>
      <c r="W104" s="8"/>
      <c r="X104" s="8"/>
      <c r="Y104" s="8"/>
      <c r="Z104" s="8"/>
      <c r="AA104" s="8"/>
      <c r="AB104" s="8"/>
      <c r="AC104" s="8"/>
    </row>
    <row r="105" spans="1:29" ht="14.4">
      <c r="A105" s="58"/>
      <c r="B105" s="69">
        <v>75</v>
      </c>
      <c r="C105" s="43" t="s">
        <v>303</v>
      </c>
      <c r="D105" s="69">
        <v>0.11875571196956</v>
      </c>
      <c r="E105" s="69">
        <v>0.40359607872369901</v>
      </c>
      <c r="F105" s="71">
        <f t="shared" si="2"/>
        <v>40.359607872369899</v>
      </c>
      <c r="G105" s="84">
        <f t="shared" si="3"/>
        <v>412.8787885343441</v>
      </c>
      <c r="H105" s="43"/>
      <c r="I105" s="8"/>
      <c r="J105" s="8"/>
      <c r="K105" s="8"/>
      <c r="L105" s="8"/>
      <c r="M105" s="8"/>
      <c r="N105" s="8"/>
      <c r="O105" s="8"/>
      <c r="P105" s="8"/>
      <c r="Q105" s="8"/>
      <c r="R105" s="8"/>
      <c r="S105" s="8"/>
      <c r="T105" s="8"/>
      <c r="U105" s="8"/>
      <c r="V105" s="8"/>
      <c r="W105" s="8"/>
      <c r="X105" s="8"/>
      <c r="Y105" s="8"/>
      <c r="Z105" s="8"/>
      <c r="AA105" s="8"/>
      <c r="AB105" s="8"/>
      <c r="AC105" s="8"/>
    </row>
    <row r="106" spans="1:29" ht="14.4">
      <c r="A106" s="58"/>
      <c r="B106" s="69">
        <v>76</v>
      </c>
      <c r="C106" s="43" t="s">
        <v>304</v>
      </c>
      <c r="D106" s="69">
        <v>0.12727922061357799</v>
      </c>
      <c r="E106" s="69">
        <v>0.41270850821962501</v>
      </c>
      <c r="F106" s="71">
        <f t="shared" si="2"/>
        <v>41.270850821962505</v>
      </c>
      <c r="G106" s="84">
        <f t="shared" si="3"/>
        <v>422.20080390867639</v>
      </c>
      <c r="H106" s="43"/>
      <c r="I106" s="8"/>
      <c r="J106" s="8"/>
      <c r="K106" s="8"/>
      <c r="L106" s="8"/>
      <c r="M106" s="8"/>
      <c r="N106" s="8"/>
      <c r="O106" s="8"/>
      <c r="P106" s="8"/>
      <c r="Q106" s="8"/>
      <c r="R106" s="8"/>
      <c r="S106" s="8"/>
      <c r="T106" s="8"/>
      <c r="U106" s="8"/>
      <c r="V106" s="8"/>
      <c r="W106" s="8"/>
      <c r="X106" s="8"/>
      <c r="Y106" s="8"/>
      <c r="Z106" s="8"/>
      <c r="AA106" s="8"/>
      <c r="AB106" s="8"/>
      <c r="AC106" s="8"/>
    </row>
    <row r="107" spans="1:29" ht="14.4">
      <c r="A107" s="58"/>
      <c r="B107" s="69">
        <v>77</v>
      </c>
      <c r="C107" s="43" t="s">
        <v>305</v>
      </c>
      <c r="D107" s="69">
        <v>0.136414490985935</v>
      </c>
      <c r="E107" s="69">
        <v>0.421895847253975</v>
      </c>
      <c r="F107" s="71">
        <f t="shared" si="2"/>
        <v>42.189584725397502</v>
      </c>
      <c r="G107" s="84">
        <f t="shared" si="3"/>
        <v>431.59945174081645</v>
      </c>
      <c r="H107" s="43"/>
      <c r="I107" s="8"/>
      <c r="J107" s="8"/>
      <c r="K107" s="8"/>
      <c r="L107" s="8"/>
      <c r="M107" s="8"/>
      <c r="N107" s="8"/>
      <c r="O107" s="8"/>
      <c r="P107" s="8"/>
      <c r="Q107" s="8"/>
      <c r="R107" s="8"/>
      <c r="S107" s="8"/>
      <c r="T107" s="8"/>
      <c r="U107" s="8"/>
      <c r="V107" s="8"/>
      <c r="W107" s="8"/>
      <c r="X107" s="8"/>
      <c r="Y107" s="8"/>
      <c r="Z107" s="8"/>
      <c r="AA107" s="8"/>
      <c r="AB107" s="8"/>
      <c r="AC107" s="8"/>
    </row>
    <row r="108" spans="1:29" ht="14.4">
      <c r="A108" s="58"/>
      <c r="B108" s="69">
        <v>78</v>
      </c>
      <c r="C108" s="43" t="s">
        <v>306</v>
      </c>
      <c r="D108" s="69">
        <v>0.14620543134412201</v>
      </c>
      <c r="E108" s="69">
        <v>0.43115419879350703</v>
      </c>
      <c r="F108" s="71">
        <f t="shared" si="2"/>
        <v>43.115419879350704</v>
      </c>
      <c r="G108" s="84">
        <f t="shared" si="3"/>
        <v>441.07074536575772</v>
      </c>
      <c r="H108" s="43"/>
      <c r="I108" s="8"/>
      <c r="J108" s="8"/>
      <c r="K108" s="8"/>
      <c r="L108" s="8"/>
      <c r="M108" s="8"/>
      <c r="N108" s="8"/>
      <c r="O108" s="8"/>
      <c r="P108" s="8"/>
      <c r="Q108" s="8"/>
      <c r="R108" s="8"/>
      <c r="S108" s="8"/>
      <c r="T108" s="8"/>
      <c r="U108" s="8"/>
      <c r="V108" s="8"/>
      <c r="W108" s="8"/>
      <c r="X108" s="8"/>
      <c r="Y108" s="8"/>
      <c r="Z108" s="8"/>
      <c r="AA108" s="8"/>
      <c r="AB108" s="8"/>
      <c r="AC108" s="8"/>
    </row>
    <row r="109" spans="1:29" ht="14.4">
      <c r="A109" s="58"/>
      <c r="B109" s="69">
        <v>79</v>
      </c>
      <c r="C109" s="43" t="s">
        <v>307</v>
      </c>
      <c r="D109" s="69">
        <v>0.15669910139330201</v>
      </c>
      <c r="E109" s="69">
        <v>0.44047980499277301</v>
      </c>
      <c r="F109" s="71">
        <f t="shared" si="2"/>
        <v>44.047980499277301</v>
      </c>
      <c r="G109" s="84">
        <f t="shared" si="3"/>
        <v>450.61084050760678</v>
      </c>
      <c r="H109" s="43"/>
      <c r="I109" s="8"/>
      <c r="J109" s="8"/>
      <c r="K109" s="8"/>
      <c r="L109" s="8"/>
      <c r="M109" s="8"/>
      <c r="N109" s="8"/>
      <c r="O109" s="8"/>
      <c r="P109" s="8"/>
      <c r="Q109" s="8"/>
      <c r="R109" s="8"/>
      <c r="S109" s="8"/>
      <c r="T109" s="8"/>
      <c r="U109" s="8"/>
      <c r="V109" s="8"/>
      <c r="W109" s="8"/>
      <c r="X109" s="8"/>
      <c r="Y109" s="8"/>
      <c r="Z109" s="8"/>
      <c r="AA109" s="8"/>
      <c r="AB109" s="8"/>
      <c r="AC109" s="8"/>
    </row>
    <row r="110" spans="1:29" ht="14.4">
      <c r="A110" s="58"/>
      <c r="B110" s="69">
        <v>80</v>
      </c>
      <c r="C110" s="43" t="s">
        <v>85</v>
      </c>
      <c r="D110" s="69">
        <v>0.16794593847662501</v>
      </c>
      <c r="E110" s="69">
        <v>0.44986904932771299</v>
      </c>
      <c r="F110" s="71">
        <f t="shared" si="2"/>
        <v>44.986904932771296</v>
      </c>
      <c r="G110" s="84">
        <f t="shared" si="3"/>
        <v>460.21603746225037</v>
      </c>
      <c r="H110" s="43"/>
      <c r="I110" s="8"/>
      <c r="J110" s="8"/>
      <c r="K110" s="8"/>
      <c r="L110" s="8"/>
      <c r="M110" s="8"/>
      <c r="N110" s="8"/>
      <c r="O110" s="8"/>
      <c r="P110" s="8"/>
      <c r="Q110" s="8"/>
      <c r="R110" s="8"/>
      <c r="S110" s="8"/>
      <c r="T110" s="8"/>
      <c r="U110" s="8"/>
      <c r="V110" s="8"/>
      <c r="W110" s="8"/>
      <c r="X110" s="8"/>
      <c r="Y110" s="8"/>
      <c r="Z110" s="8"/>
      <c r="AA110" s="8"/>
      <c r="AB110" s="8"/>
      <c r="AC110" s="8"/>
    </row>
    <row r="111" spans="1:29" ht="14.4">
      <c r="A111" s="58"/>
      <c r="B111" s="69">
        <v>81</v>
      </c>
      <c r="C111" s="43" t="s">
        <v>308</v>
      </c>
      <c r="D111" s="69">
        <v>0.18</v>
      </c>
      <c r="E111" s="69">
        <v>0.45931845866162102</v>
      </c>
      <c r="F111" s="71">
        <f t="shared" si="2"/>
        <v>45.931845866162099</v>
      </c>
      <c r="G111" s="84">
        <f t="shared" si="3"/>
        <v>469.88278321083828</v>
      </c>
      <c r="H111" s="43"/>
      <c r="I111" s="8"/>
      <c r="J111" s="8"/>
      <c r="K111" s="8"/>
      <c r="L111" s="8"/>
      <c r="M111" s="8"/>
      <c r="N111" s="8"/>
      <c r="O111" s="8"/>
      <c r="P111" s="8"/>
      <c r="Q111" s="8"/>
      <c r="R111" s="8"/>
      <c r="S111" s="8"/>
      <c r="T111" s="8"/>
      <c r="U111" s="8"/>
      <c r="V111" s="8"/>
      <c r="W111" s="8"/>
      <c r="X111" s="8"/>
      <c r="Y111" s="8"/>
      <c r="Z111" s="8"/>
      <c r="AA111" s="8"/>
      <c r="AB111" s="8"/>
      <c r="AC111" s="8"/>
    </row>
    <row r="112" spans="1:29" ht="14.4">
      <c r="A112" s="58"/>
      <c r="B112" s="69">
        <v>82</v>
      </c>
      <c r="C112" s="43" t="s">
        <v>309</v>
      </c>
      <c r="D112" s="69">
        <v>0.19291922325653199</v>
      </c>
      <c r="E112" s="69">
        <v>0.46882470375635599</v>
      </c>
      <c r="F112" s="71">
        <f t="shared" si="2"/>
        <v>46.882470375635599</v>
      </c>
      <c r="G112" s="84">
        <f t="shared" si="3"/>
        <v>479.60767194275218</v>
      </c>
      <c r="H112" s="43"/>
      <c r="I112" s="8"/>
      <c r="J112" s="8"/>
      <c r="K112" s="8"/>
      <c r="L112" s="8"/>
      <c r="M112" s="8"/>
      <c r="N112" s="8"/>
      <c r="O112" s="8"/>
      <c r="P112" s="8"/>
      <c r="Q112" s="8"/>
      <c r="R112" s="8"/>
      <c r="S112" s="8"/>
      <c r="T112" s="8"/>
      <c r="U112" s="8"/>
      <c r="V112" s="8"/>
      <c r="W112" s="8"/>
      <c r="X112" s="8"/>
      <c r="Y112" s="8"/>
      <c r="Z112" s="8"/>
      <c r="AA112" s="8"/>
      <c r="AB112" s="8"/>
      <c r="AC112" s="8"/>
    </row>
    <row r="113" spans="1:29" ht="14.4">
      <c r="A113" s="58"/>
      <c r="B113" s="69">
        <v>83</v>
      </c>
      <c r="C113" s="43" t="s">
        <v>87</v>
      </c>
      <c r="D113" s="69">
        <v>0.206765703899466</v>
      </c>
      <c r="E113" s="69">
        <v>0.47838459863157801</v>
      </c>
      <c r="F113" s="71">
        <f t="shared" si="2"/>
        <v>47.838459863157802</v>
      </c>
      <c r="G113" s="84">
        <f t="shared" si="3"/>
        <v>489.3874444001043</v>
      </c>
      <c r="H113" s="43"/>
      <c r="I113" s="8"/>
      <c r="J113" s="8"/>
      <c r="K113" s="8"/>
      <c r="L113" s="8"/>
      <c r="M113" s="8"/>
      <c r="N113" s="8"/>
      <c r="O113" s="8"/>
      <c r="P113" s="8"/>
      <c r="Q113" s="8"/>
      <c r="R113" s="8"/>
      <c r="S113" s="8"/>
      <c r="T113" s="8"/>
      <c r="U113" s="8"/>
      <c r="V113" s="8"/>
      <c r="W113" s="8"/>
      <c r="X113" s="8"/>
      <c r="Y113" s="8"/>
      <c r="Z113" s="8"/>
      <c r="AA113" s="8"/>
      <c r="AB113" s="8"/>
      <c r="AC113" s="8"/>
    </row>
    <row r="114" spans="1:29" ht="14.4">
      <c r="A114" s="58"/>
      <c r="B114" s="69">
        <v>84</v>
      </c>
      <c r="C114" s="43" t="s">
        <v>310</v>
      </c>
      <c r="D114" s="69">
        <v>0.22160599440208401</v>
      </c>
      <c r="E114" s="69">
        <v>0.48799509977769101</v>
      </c>
      <c r="F114" s="71">
        <f t="shared" si="2"/>
        <v>48.799509977769098</v>
      </c>
      <c r="G114" s="84">
        <f t="shared" si="3"/>
        <v>499.21898707257793</v>
      </c>
      <c r="H114" s="43"/>
      <c r="I114" s="8"/>
      <c r="J114" s="8"/>
      <c r="K114" s="8"/>
      <c r="L114" s="8"/>
      <c r="M114" s="8"/>
      <c r="N114" s="8"/>
      <c r="O114" s="8"/>
      <c r="P114" s="8"/>
      <c r="Q114" s="8"/>
      <c r="R114" s="8"/>
      <c r="S114" s="8"/>
      <c r="T114" s="8"/>
      <c r="U114" s="8"/>
      <c r="V114" s="8"/>
      <c r="W114" s="8"/>
      <c r="X114" s="8"/>
      <c r="Y114" s="8"/>
      <c r="Z114" s="8"/>
      <c r="AA114" s="8"/>
      <c r="AB114" s="8"/>
      <c r="AC114" s="8"/>
    </row>
    <row r="115" spans="1:29" ht="14.4">
      <c r="A115" s="58"/>
      <c r="B115" s="69">
        <v>85</v>
      </c>
      <c r="C115" s="43" t="s">
        <v>311</v>
      </c>
      <c r="D115" s="69">
        <v>0.23751142393912</v>
      </c>
      <c r="E115" s="69">
        <v>0.497653303924114</v>
      </c>
      <c r="F115" s="71">
        <f t="shared" si="2"/>
        <v>49.7653303924114</v>
      </c>
      <c r="G115" s="84">
        <f t="shared" si="3"/>
        <v>509.09932991436864</v>
      </c>
      <c r="H115" s="43"/>
      <c r="I115" s="8"/>
      <c r="J115" s="8"/>
      <c r="K115" s="8"/>
      <c r="L115" s="8"/>
      <c r="M115" s="8"/>
      <c r="N115" s="8"/>
      <c r="O115" s="8"/>
      <c r="P115" s="8"/>
      <c r="Q115" s="8"/>
      <c r="R115" s="8"/>
      <c r="S115" s="8"/>
      <c r="T115" s="8"/>
      <c r="U115" s="8"/>
      <c r="V115" s="8"/>
      <c r="W115" s="8"/>
      <c r="X115" s="8"/>
      <c r="Y115" s="8"/>
      <c r="Z115" s="8"/>
      <c r="AA115" s="8"/>
      <c r="AB115" s="8"/>
      <c r="AC115" s="8"/>
    </row>
    <row r="116" spans="1:29" ht="14.4">
      <c r="A116" s="58"/>
      <c r="B116" s="69">
        <v>86</v>
      </c>
      <c r="C116" s="43" t="s">
        <v>312</v>
      </c>
      <c r="D116" s="69">
        <v>0.25455844122715698</v>
      </c>
      <c r="E116" s="69">
        <v>0.50735644578245798</v>
      </c>
      <c r="F116" s="71">
        <f t="shared" si="2"/>
        <v>50.735644578245797</v>
      </c>
      <c r="G116" s="84">
        <f t="shared" si="3"/>
        <v>519.02564403545455</v>
      </c>
      <c r="H116" s="43"/>
      <c r="I116" s="8"/>
      <c r="J116" s="8"/>
      <c r="K116" s="8"/>
      <c r="L116" s="8"/>
      <c r="M116" s="8"/>
      <c r="N116" s="8"/>
      <c r="O116" s="8"/>
      <c r="P116" s="8"/>
      <c r="Q116" s="8"/>
      <c r="R116" s="8"/>
      <c r="S116" s="8"/>
      <c r="T116" s="8"/>
      <c r="U116" s="8"/>
      <c r="V116" s="8"/>
      <c r="W116" s="8"/>
      <c r="X116" s="8"/>
      <c r="Y116" s="8"/>
      <c r="Z116" s="8"/>
      <c r="AA116" s="8"/>
      <c r="AB116" s="8"/>
      <c r="AC116" s="8"/>
    </row>
    <row r="117" spans="1:29" ht="14.4">
      <c r="A117" s="58"/>
      <c r="B117" s="69">
        <v>87</v>
      </c>
      <c r="C117" s="43" t="s">
        <v>313</v>
      </c>
      <c r="D117" s="69">
        <v>0.272828981971871</v>
      </c>
      <c r="E117" s="69">
        <v>0.51710189488436598</v>
      </c>
      <c r="F117" s="71">
        <f t="shared" si="2"/>
        <v>51.710189488436598</v>
      </c>
      <c r="G117" s="84">
        <f t="shared" si="3"/>
        <v>528.99523846670638</v>
      </c>
      <c r="H117" s="43"/>
      <c r="I117" s="8"/>
      <c r="J117" s="8"/>
      <c r="K117" s="8"/>
      <c r="L117" s="8"/>
      <c r="M117" s="8"/>
      <c r="N117" s="8"/>
      <c r="O117" s="8"/>
      <c r="P117" s="8"/>
      <c r="Q117" s="8"/>
      <c r="R117" s="8"/>
      <c r="S117" s="8"/>
      <c r="T117" s="8"/>
      <c r="U117" s="8"/>
      <c r="V117" s="8"/>
      <c r="W117" s="8"/>
      <c r="X117" s="8"/>
      <c r="Y117" s="8"/>
      <c r="Z117" s="8"/>
      <c r="AA117" s="8"/>
      <c r="AB117" s="8"/>
      <c r="AC117" s="8"/>
    </row>
    <row r="118" spans="1:29" ht="14.4">
      <c r="A118" s="58"/>
      <c r="B118" s="69">
        <v>88</v>
      </c>
      <c r="C118" s="43" t="s">
        <v>314</v>
      </c>
      <c r="D118" s="69">
        <v>0.29241086268824401</v>
      </c>
      <c r="E118" s="69">
        <v>0.52688715215999304</v>
      </c>
      <c r="F118" s="71">
        <f t="shared" si="2"/>
        <v>52.688715215999302</v>
      </c>
      <c r="G118" s="84">
        <f t="shared" si="3"/>
        <v>539.00555665967283</v>
      </c>
      <c r="H118" s="43"/>
      <c r="I118" s="8"/>
      <c r="J118" s="8"/>
      <c r="K118" s="8"/>
      <c r="L118" s="8"/>
      <c r="M118" s="8"/>
      <c r="N118" s="8"/>
      <c r="O118" s="8"/>
      <c r="P118" s="8"/>
      <c r="Q118" s="8"/>
      <c r="R118" s="8"/>
      <c r="S118" s="8"/>
      <c r="T118" s="8"/>
      <c r="U118" s="8"/>
      <c r="V118" s="8"/>
      <c r="W118" s="8"/>
      <c r="X118" s="8"/>
      <c r="Y118" s="8"/>
      <c r="Z118" s="8"/>
      <c r="AA118" s="8"/>
      <c r="AB118" s="8"/>
      <c r="AC118" s="8"/>
    </row>
    <row r="119" spans="1:29" ht="14.4">
      <c r="A119" s="58"/>
      <c r="B119" s="69">
        <v>89</v>
      </c>
      <c r="C119" s="43" t="s">
        <v>315</v>
      </c>
      <c r="D119" s="69">
        <v>0.31339820278660402</v>
      </c>
      <c r="E119" s="69">
        <v>0.53670984632586605</v>
      </c>
      <c r="F119" s="71">
        <f t="shared" si="2"/>
        <v>53.670984632586602</v>
      </c>
      <c r="G119" s="84">
        <f t="shared" si="3"/>
        <v>549.054172791361</v>
      </c>
      <c r="H119" s="43"/>
      <c r="I119" s="8"/>
      <c r="J119" s="8"/>
      <c r="K119" s="8"/>
      <c r="L119" s="8"/>
      <c r="M119" s="8"/>
      <c r="N119" s="8"/>
      <c r="O119" s="8"/>
      <c r="P119" s="8"/>
      <c r="Q119" s="8"/>
      <c r="R119" s="8"/>
      <c r="S119" s="8"/>
      <c r="T119" s="8"/>
      <c r="U119" s="8"/>
      <c r="V119" s="8"/>
      <c r="W119" s="8"/>
      <c r="X119" s="8"/>
      <c r="Y119" s="8"/>
      <c r="Z119" s="8"/>
      <c r="AA119" s="8"/>
      <c r="AB119" s="8"/>
      <c r="AC119" s="8"/>
    </row>
    <row r="120" spans="1:29" ht="14.4">
      <c r="A120" s="58"/>
      <c r="B120" s="69">
        <v>90</v>
      </c>
      <c r="C120" s="43" t="s">
        <v>316</v>
      </c>
      <c r="D120" s="69">
        <v>0.33589187695325001</v>
      </c>
      <c r="E120" s="69">
        <v>0.54656772969247902</v>
      </c>
      <c r="F120" s="71">
        <f t="shared" si="2"/>
        <v>54.656772969247903</v>
      </c>
      <c r="G120" s="84">
        <f t="shared" si="3"/>
        <v>559.13878747540605</v>
      </c>
      <c r="H120" s="43"/>
      <c r="I120" s="8"/>
      <c r="J120" s="8"/>
      <c r="K120" s="8"/>
      <c r="L120" s="8"/>
      <c r="M120" s="8"/>
      <c r="N120" s="8"/>
      <c r="O120" s="8"/>
      <c r="P120" s="8"/>
      <c r="Q120" s="8"/>
      <c r="R120" s="8"/>
      <c r="S120" s="8"/>
      <c r="T120" s="8"/>
      <c r="U120" s="8"/>
      <c r="V120" s="8"/>
      <c r="W120" s="8"/>
      <c r="X120" s="8"/>
      <c r="Y120" s="8"/>
      <c r="Z120" s="8"/>
      <c r="AA120" s="8"/>
      <c r="AB120" s="8"/>
      <c r="AC120" s="8"/>
    </row>
    <row r="121" spans="1:29" ht="14.4">
      <c r="A121" s="58"/>
      <c r="B121" s="69">
        <v>91</v>
      </c>
      <c r="C121" s="43" t="s">
        <v>317</v>
      </c>
      <c r="D121" s="69">
        <v>0.36</v>
      </c>
      <c r="E121" s="69">
        <v>0.55645867390904602</v>
      </c>
      <c r="F121" s="71">
        <f t="shared" si="2"/>
        <v>55.645867390904598</v>
      </c>
      <c r="G121" s="84">
        <f t="shared" si="3"/>
        <v>569.25722340895413</v>
      </c>
      <c r="H121" s="43"/>
      <c r="I121" s="8"/>
      <c r="J121" s="8"/>
      <c r="K121" s="8"/>
      <c r="L121" s="8"/>
      <c r="M121" s="8"/>
      <c r="N121" s="8"/>
      <c r="O121" s="8"/>
      <c r="P121" s="8"/>
      <c r="Q121" s="8"/>
      <c r="R121" s="8"/>
      <c r="S121" s="8"/>
      <c r="T121" s="8"/>
      <c r="U121" s="8"/>
      <c r="V121" s="8"/>
      <c r="W121" s="8"/>
      <c r="X121" s="8"/>
      <c r="Y121" s="8"/>
      <c r="Z121" s="8"/>
      <c r="AA121" s="8"/>
      <c r="AB121" s="8"/>
      <c r="AC121" s="8"/>
    </row>
    <row r="122" spans="1:29" ht="14.4">
      <c r="A122" s="58"/>
      <c r="B122" s="69">
        <v>92</v>
      </c>
      <c r="C122" s="43" t="s">
        <v>318</v>
      </c>
      <c r="D122" s="69">
        <v>0.38583844651306498</v>
      </c>
      <c r="E122" s="69">
        <v>0.56638066571449497</v>
      </c>
      <c r="F122" s="71">
        <f t="shared" si="2"/>
        <v>56.6380665714495</v>
      </c>
      <c r="G122" s="84">
        <f t="shared" si="3"/>
        <v>579.40742102592833</v>
      </c>
      <c r="H122" s="43"/>
      <c r="I122" s="8"/>
      <c r="J122" s="8"/>
      <c r="K122" s="8"/>
      <c r="L122" s="8"/>
      <c r="M122" s="8"/>
      <c r="N122" s="8"/>
      <c r="O122" s="8"/>
      <c r="P122" s="8"/>
      <c r="Q122" s="8"/>
      <c r="R122" s="8"/>
      <c r="S122" s="8"/>
      <c r="T122" s="8"/>
      <c r="U122" s="8"/>
      <c r="V122" s="8"/>
      <c r="W122" s="8"/>
      <c r="X122" s="8"/>
      <c r="Y122" s="8"/>
      <c r="Z122" s="8"/>
      <c r="AA122" s="8"/>
      <c r="AB122" s="8"/>
      <c r="AC122" s="8"/>
    </row>
    <row r="123" spans="1:29" ht="14.4">
      <c r="A123" s="58"/>
      <c r="B123" s="69">
        <v>93</v>
      </c>
      <c r="C123" s="43" t="s">
        <v>319</v>
      </c>
      <c r="D123" s="69">
        <v>0.41353140779893199</v>
      </c>
      <c r="E123" s="69">
        <v>0.57633180229570602</v>
      </c>
      <c r="F123" s="71">
        <f t="shared" si="2"/>
        <v>57.633180229570598</v>
      </c>
      <c r="G123" s="84">
        <f t="shared" si="3"/>
        <v>589.58743374850724</v>
      </c>
      <c r="H123" s="43"/>
      <c r="I123" s="8"/>
      <c r="J123" s="8"/>
      <c r="K123" s="8"/>
      <c r="L123" s="8"/>
      <c r="M123" s="8"/>
      <c r="N123" s="8"/>
      <c r="O123" s="8"/>
      <c r="P123" s="8"/>
      <c r="Q123" s="8"/>
      <c r="R123" s="8"/>
      <c r="S123" s="8"/>
      <c r="T123" s="8"/>
      <c r="U123" s="8"/>
      <c r="V123" s="8"/>
      <c r="W123" s="8"/>
      <c r="X123" s="8"/>
      <c r="Y123" s="8"/>
      <c r="Z123" s="8"/>
      <c r="AA123" s="8"/>
      <c r="AB123" s="8"/>
      <c r="AC123" s="8"/>
    </row>
    <row r="124" spans="1:29" ht="14.4">
      <c r="A124" s="58"/>
      <c r="B124" s="69">
        <v>94</v>
      </c>
      <c r="C124" s="43" t="s">
        <v>320</v>
      </c>
      <c r="D124" s="69">
        <v>0.44321198880416901</v>
      </c>
      <c r="E124" s="69">
        <v>0.58631028678353703</v>
      </c>
      <c r="F124" s="71">
        <f t="shared" si="2"/>
        <v>58.631028678353701</v>
      </c>
      <c r="G124" s="84">
        <f t="shared" si="3"/>
        <v>599.79542337955843</v>
      </c>
      <c r="H124" s="43"/>
      <c r="I124" s="8"/>
      <c r="J124" s="8"/>
      <c r="K124" s="8"/>
      <c r="L124" s="8"/>
      <c r="M124" s="8"/>
      <c r="N124" s="8"/>
      <c r="O124" s="8"/>
      <c r="P124" s="8"/>
      <c r="Q124" s="8"/>
      <c r="R124" s="8"/>
      <c r="S124" s="8"/>
      <c r="T124" s="8"/>
      <c r="U124" s="8"/>
      <c r="V124" s="8"/>
      <c r="W124" s="8"/>
      <c r="X124" s="8"/>
      <c r="Y124" s="8"/>
      <c r="Z124" s="8"/>
      <c r="AA124" s="8"/>
      <c r="AB124" s="8"/>
      <c r="AC124" s="8"/>
    </row>
    <row r="125" spans="1:29" ht="14.4">
      <c r="A125" s="58"/>
      <c r="B125" s="69">
        <v>95</v>
      </c>
      <c r="C125" s="43" t="s">
        <v>321</v>
      </c>
      <c r="D125" s="69">
        <v>0.47502284787824101</v>
      </c>
      <c r="E125" s="69">
        <v>0.59631442373963095</v>
      </c>
      <c r="F125" s="71">
        <f t="shared" si="2"/>
        <v>59.631442373963097</v>
      </c>
      <c r="G125" s="84">
        <f t="shared" si="3"/>
        <v>610.02965548564248</v>
      </c>
      <c r="H125" s="43"/>
      <c r="I125" s="8"/>
      <c r="J125" s="8"/>
      <c r="K125" s="8"/>
      <c r="L125" s="8"/>
      <c r="M125" s="8"/>
      <c r="N125" s="8"/>
      <c r="O125" s="8"/>
      <c r="P125" s="8"/>
      <c r="Q125" s="8"/>
      <c r="R125" s="8"/>
      <c r="S125" s="8"/>
      <c r="T125" s="8"/>
      <c r="U125" s="8"/>
      <c r="V125" s="8"/>
      <c r="W125" s="8"/>
      <c r="X125" s="8"/>
      <c r="Y125" s="8"/>
      <c r="Z125" s="8"/>
      <c r="AA125" s="8"/>
      <c r="AB125" s="8"/>
      <c r="AC125" s="8"/>
    </row>
    <row r="126" spans="1:29" ht="14.4">
      <c r="A126" s="58"/>
      <c r="B126" s="69">
        <v>96</v>
      </c>
      <c r="C126" s="43" t="s">
        <v>322</v>
      </c>
      <c r="D126" s="69">
        <v>0.50911688245431397</v>
      </c>
      <c r="E126" s="69">
        <v>0.60634261455531901</v>
      </c>
      <c r="F126" s="71">
        <f t="shared" si="2"/>
        <v>60.634261455531899</v>
      </c>
      <c r="G126" s="84">
        <f t="shared" si="3"/>
        <v>620.2884946900914</v>
      </c>
      <c r="H126" s="43"/>
      <c r="I126" s="8"/>
      <c r="J126" s="8"/>
      <c r="K126" s="8"/>
      <c r="L126" s="8"/>
      <c r="M126" s="8"/>
      <c r="N126" s="8"/>
      <c r="O126" s="8"/>
      <c r="P126" s="8"/>
      <c r="Q126" s="8"/>
      <c r="R126" s="8"/>
      <c r="S126" s="8"/>
      <c r="T126" s="8"/>
      <c r="U126" s="8"/>
      <c r="V126" s="8"/>
      <c r="W126" s="8"/>
      <c r="X126" s="8"/>
      <c r="Y126" s="8"/>
      <c r="Z126" s="8"/>
      <c r="AA126" s="8"/>
      <c r="AB126" s="8"/>
      <c r="AC126" s="8"/>
    </row>
    <row r="127" spans="1:29" ht="14.4">
      <c r="A127" s="58"/>
      <c r="B127" s="69">
        <v>97</v>
      </c>
      <c r="C127" s="43" t="s">
        <v>323</v>
      </c>
      <c r="D127" s="69">
        <v>0.545657963943743</v>
      </c>
      <c r="E127" s="69">
        <v>0.61639335296993703</v>
      </c>
      <c r="F127" s="71">
        <f t="shared" si="2"/>
        <v>61.6393352969937</v>
      </c>
      <c r="G127" s="84">
        <f t="shared" si="3"/>
        <v>630.57040008824561</v>
      </c>
      <c r="H127" s="43"/>
      <c r="I127" s="8"/>
      <c r="J127" s="8"/>
      <c r="K127" s="8"/>
      <c r="L127" s="8"/>
      <c r="M127" s="8"/>
      <c r="N127" s="8"/>
      <c r="O127" s="8"/>
      <c r="P127" s="8"/>
      <c r="Q127" s="8"/>
      <c r="R127" s="8"/>
      <c r="S127" s="8"/>
      <c r="T127" s="8"/>
      <c r="U127" s="8"/>
      <c r="V127" s="8"/>
      <c r="W127" s="8"/>
      <c r="X127" s="8"/>
      <c r="Y127" s="8"/>
      <c r="Z127" s="8"/>
      <c r="AA127" s="8"/>
      <c r="AB127" s="8"/>
      <c r="AC127" s="8"/>
    </row>
    <row r="128" spans="1:29" ht="14.4">
      <c r="A128" s="58"/>
      <c r="B128" s="69">
        <v>98</v>
      </c>
      <c r="C128" s="43" t="s">
        <v>324</v>
      </c>
      <c r="D128" s="69">
        <v>0.58482172537648902</v>
      </c>
      <c r="E128" s="69">
        <v>0.62646522077171096</v>
      </c>
      <c r="F128" s="71">
        <f t="shared" si="2"/>
        <v>62.646522077171099</v>
      </c>
      <c r="G128" s="84">
        <f t="shared" si="3"/>
        <v>640.87392084946032</v>
      </c>
      <c r="H128" s="43"/>
      <c r="I128" s="8"/>
      <c r="J128" s="8"/>
      <c r="K128" s="8"/>
      <c r="L128" s="8"/>
      <c r="M128" s="8"/>
      <c r="N128" s="8"/>
      <c r="O128" s="8"/>
      <c r="P128" s="8"/>
      <c r="Q128" s="8"/>
      <c r="R128" s="8"/>
      <c r="S128" s="8"/>
      <c r="T128" s="8"/>
      <c r="U128" s="8"/>
      <c r="V128" s="8"/>
      <c r="W128" s="8"/>
      <c r="X128" s="8"/>
      <c r="Y128" s="8"/>
      <c r="Z128" s="8"/>
      <c r="AA128" s="8"/>
      <c r="AB128" s="8"/>
      <c r="AC128" s="8"/>
    </row>
    <row r="129" spans="1:29" ht="14.4">
      <c r="A129" s="58"/>
      <c r="B129" s="69">
        <v>99</v>
      </c>
      <c r="C129" s="43" t="s">
        <v>325</v>
      </c>
      <c r="D129" s="69">
        <v>0.62679640557320904</v>
      </c>
      <c r="E129" s="69">
        <v>0.63655688323460402</v>
      </c>
      <c r="F129" s="71">
        <f t="shared" si="2"/>
        <v>63.655688323460403</v>
      </c>
      <c r="G129" s="84">
        <f t="shared" si="3"/>
        <v>651.19769154899996</v>
      </c>
      <c r="H129" s="43"/>
      <c r="I129" s="8"/>
      <c r="J129" s="8"/>
      <c r="K129" s="8"/>
      <c r="L129" s="8"/>
      <c r="M129" s="8"/>
      <c r="N129" s="8"/>
      <c r="O129" s="8"/>
      <c r="P129" s="8"/>
      <c r="Q129" s="8"/>
      <c r="R129" s="8"/>
      <c r="S129" s="8"/>
      <c r="T129" s="8"/>
      <c r="U129" s="8"/>
      <c r="V129" s="8"/>
      <c r="W129" s="8"/>
      <c r="X129" s="8"/>
      <c r="Y129" s="8"/>
      <c r="Z129" s="8"/>
      <c r="AA129" s="8"/>
      <c r="AB129" s="8"/>
      <c r="AC129" s="8"/>
    </row>
    <row r="130" spans="1:29" ht="14.4">
      <c r="A130" s="58"/>
      <c r="B130" s="69">
        <v>100</v>
      </c>
      <c r="C130" s="43" t="s">
        <v>326</v>
      </c>
      <c r="D130" s="69">
        <v>0.67178375390650102</v>
      </c>
      <c r="E130" s="69">
        <v>0.64666708509835502</v>
      </c>
      <c r="F130" s="71">
        <f t="shared" si="2"/>
        <v>64.666708509835502</v>
      </c>
      <c r="G130" s="84">
        <f t="shared" si="3"/>
        <v>661.54042805561721</v>
      </c>
      <c r="H130" s="43"/>
      <c r="I130" s="8"/>
      <c r="J130" s="8"/>
      <c r="K130" s="8"/>
      <c r="L130" s="8"/>
      <c r="M130" s="8"/>
      <c r="N130" s="8"/>
      <c r="O130" s="8"/>
      <c r="P130" s="8"/>
      <c r="Q130" s="8"/>
      <c r="R130" s="8"/>
      <c r="S130" s="8"/>
      <c r="T130" s="8"/>
      <c r="U130" s="8"/>
      <c r="V130" s="8"/>
      <c r="W130" s="8"/>
      <c r="X130" s="8"/>
      <c r="Y130" s="8"/>
      <c r="Z130" s="8"/>
      <c r="AA130" s="8"/>
      <c r="AB130" s="8"/>
      <c r="AC130" s="8"/>
    </row>
    <row r="131" spans="1:29" ht="14.4">
      <c r="A131" s="58"/>
      <c r="B131" s="69">
        <v>101</v>
      </c>
      <c r="C131" s="43" t="s">
        <v>327</v>
      </c>
      <c r="D131" s="69">
        <v>0.72</v>
      </c>
      <c r="E131" s="69">
        <v>0.65679464640808305</v>
      </c>
      <c r="F131" s="71">
        <f t="shared" si="2"/>
        <v>65.679464640808305</v>
      </c>
      <c r="G131" s="84">
        <f t="shared" si="3"/>
        <v>671.90092327546893</v>
      </c>
      <c r="H131" s="43"/>
      <c r="I131" s="8"/>
      <c r="J131" s="8"/>
      <c r="K131" s="8"/>
      <c r="L131" s="8"/>
      <c r="M131" s="8"/>
      <c r="N131" s="8"/>
      <c r="O131" s="8"/>
      <c r="P131" s="8"/>
      <c r="Q131" s="8"/>
      <c r="R131" s="8"/>
      <c r="S131" s="8"/>
      <c r="T131" s="8"/>
      <c r="U131" s="8"/>
      <c r="V131" s="8"/>
      <c r="W131" s="8"/>
      <c r="X131" s="8"/>
      <c r="Y131" s="8"/>
      <c r="Z131" s="8"/>
      <c r="AA131" s="8"/>
      <c r="AB131" s="8"/>
      <c r="AC131" s="8"/>
    </row>
    <row r="132" spans="1:29" ht="14.4">
      <c r="A132" s="58"/>
      <c r="B132" s="69">
        <v>102</v>
      </c>
      <c r="C132" s="43" t="s">
        <v>328</v>
      </c>
      <c r="D132" s="69">
        <v>0.77167689302613096</v>
      </c>
      <c r="E132" s="69">
        <v>0.66693845850423705</v>
      </c>
      <c r="F132" s="71">
        <f t="shared" si="2"/>
        <v>66.693845850423699</v>
      </c>
      <c r="G132" s="84">
        <f t="shared" si="3"/>
        <v>682.27804304983454</v>
      </c>
      <c r="H132" s="43"/>
      <c r="I132" s="8"/>
      <c r="J132" s="8"/>
      <c r="K132" s="8"/>
      <c r="L132" s="8"/>
      <c r="M132" s="8"/>
      <c r="N132" s="8"/>
      <c r="O132" s="8"/>
      <c r="P132" s="8"/>
      <c r="Q132" s="8"/>
      <c r="R132" s="8"/>
      <c r="S132" s="8"/>
      <c r="T132" s="8"/>
      <c r="U132" s="8"/>
      <c r="V132" s="8"/>
      <c r="W132" s="8"/>
      <c r="X132" s="8"/>
      <c r="Y132" s="8"/>
      <c r="Z132" s="8"/>
      <c r="AA132" s="8"/>
      <c r="AB132" s="8"/>
      <c r="AC132" s="8"/>
    </row>
    <row r="133" spans="1:29" ht="14.4">
      <c r="A133" s="58"/>
      <c r="B133" s="69">
        <v>103</v>
      </c>
      <c r="C133" s="43" t="s">
        <v>329</v>
      </c>
      <c r="D133" s="69">
        <v>0.82706281559786499</v>
      </c>
      <c r="E133" s="69">
        <v>0.67709748025570005</v>
      </c>
      <c r="F133" s="71">
        <f t="shared" si="2"/>
        <v>67.709748025570008</v>
      </c>
      <c r="G133" s="84">
        <f t="shared" si="3"/>
        <v>692.67072230158112</v>
      </c>
      <c r="H133" s="43"/>
      <c r="I133" s="8"/>
      <c r="J133" s="8"/>
      <c r="K133" s="8"/>
      <c r="L133" s="8"/>
      <c r="M133" s="8"/>
      <c r="N133" s="8"/>
      <c r="O133" s="8"/>
      <c r="P133" s="8"/>
      <c r="Q133" s="8"/>
      <c r="R133" s="8"/>
      <c r="S133" s="8"/>
      <c r="T133" s="8"/>
      <c r="U133" s="8"/>
      <c r="V133" s="8"/>
      <c r="W133" s="8"/>
      <c r="X133" s="8"/>
      <c r="Y133" s="8"/>
      <c r="Z133" s="8"/>
      <c r="AA133" s="8"/>
      <c r="AB133" s="8"/>
      <c r="AC133" s="8"/>
    </row>
    <row r="134" spans="1:29" ht="14.4">
      <c r="A134" s="58"/>
      <c r="B134" s="69">
        <v>104</v>
      </c>
      <c r="C134" s="43" t="s">
        <v>330</v>
      </c>
      <c r="D134" s="69">
        <v>0.88642397760833902</v>
      </c>
      <c r="E134" s="69">
        <v>0.68727073430550001</v>
      </c>
      <c r="F134" s="71">
        <f t="shared" si="2"/>
        <v>68.727073430550007</v>
      </c>
      <c r="G134" s="84">
        <f t="shared" si="3"/>
        <v>703.07796119452655</v>
      </c>
      <c r="H134" s="43"/>
      <c r="I134" s="8"/>
      <c r="J134" s="8"/>
      <c r="K134" s="8"/>
      <c r="L134" s="8"/>
      <c r="M134" s="8"/>
      <c r="N134" s="8"/>
      <c r="O134" s="8"/>
      <c r="P134" s="8"/>
      <c r="Q134" s="8"/>
      <c r="R134" s="8"/>
      <c r="S134" s="8"/>
      <c r="T134" s="8"/>
      <c r="U134" s="8"/>
      <c r="V134" s="8"/>
      <c r="W134" s="8"/>
      <c r="X134" s="8"/>
      <c r="Y134" s="8"/>
      <c r="Z134" s="8"/>
      <c r="AA134" s="8"/>
      <c r="AB134" s="8"/>
      <c r="AC134" s="8"/>
    </row>
    <row r="135" spans="1:29" ht="14.4">
      <c r="A135" s="58"/>
      <c r="B135" s="69">
        <v>105</v>
      </c>
      <c r="C135" s="43" t="s">
        <v>331</v>
      </c>
      <c r="D135" s="69">
        <v>0.95004569575648301</v>
      </c>
      <c r="E135" s="69">
        <v>0.69745730359791602</v>
      </c>
      <c r="F135" s="71">
        <f t="shared" si="2"/>
        <v>69.745730359791608</v>
      </c>
      <c r="G135" s="84">
        <f t="shared" si="3"/>
        <v>713.49882158066805</v>
      </c>
      <c r="H135" s="43"/>
      <c r="I135" s="8"/>
      <c r="J135" s="8"/>
      <c r="K135" s="8"/>
      <c r="L135" s="8"/>
      <c r="M135" s="8"/>
      <c r="N135" s="8"/>
      <c r="O135" s="8"/>
      <c r="P135" s="8"/>
      <c r="Q135" s="8"/>
      <c r="R135" s="8"/>
      <c r="S135" s="8"/>
      <c r="T135" s="8"/>
      <c r="U135" s="8"/>
      <c r="V135" s="8"/>
      <c r="W135" s="8"/>
      <c r="X135" s="8"/>
      <c r="Y135" s="8"/>
      <c r="Z135" s="8"/>
      <c r="AA135" s="8"/>
      <c r="AB135" s="8"/>
      <c r="AC135" s="8"/>
    </row>
    <row r="136" spans="1:29" ht="14.4">
      <c r="A136" s="58"/>
      <c r="B136" s="69">
        <v>106</v>
      </c>
      <c r="C136" s="43" t="s">
        <v>332</v>
      </c>
      <c r="D136" s="69">
        <v>1.0182337649086199</v>
      </c>
      <c r="E136" s="69">
        <v>0.70765632792286703</v>
      </c>
      <c r="F136" s="71">
        <f t="shared" si="2"/>
        <v>70.765632792286709</v>
      </c>
      <c r="G136" s="84">
        <f t="shared" si="3"/>
        <v>723.93242346509294</v>
      </c>
      <c r="H136" s="43"/>
      <c r="I136" s="8"/>
      <c r="J136" s="8"/>
      <c r="K136" s="8"/>
      <c r="L136" s="8"/>
      <c r="M136" s="8"/>
      <c r="N136" s="8"/>
      <c r="O136" s="8"/>
      <c r="P136" s="8"/>
      <c r="Q136" s="8"/>
      <c r="R136" s="8"/>
      <c r="S136" s="8"/>
      <c r="T136" s="8"/>
      <c r="U136" s="8"/>
      <c r="V136" s="8"/>
      <c r="W136" s="8"/>
      <c r="X136" s="8"/>
      <c r="Y136" s="8"/>
      <c r="Z136" s="8"/>
      <c r="AA136" s="8"/>
      <c r="AB136" s="8"/>
      <c r="AC136" s="8"/>
    </row>
    <row r="137" spans="1:29" ht="14.4">
      <c r="A137" s="58"/>
      <c r="B137" s="69">
        <v>107</v>
      </c>
      <c r="C137" s="43" t="s">
        <v>333</v>
      </c>
      <c r="D137" s="69">
        <v>1.09131592788748</v>
      </c>
      <c r="E137" s="69">
        <v>0.71786700070932896</v>
      </c>
      <c r="F137" s="71">
        <f t="shared" si="2"/>
        <v>71.786700070932895</v>
      </c>
      <c r="G137" s="84">
        <f t="shared" si="3"/>
        <v>734.3779417256435</v>
      </c>
      <c r="H137" s="43"/>
      <c r="I137" s="8"/>
      <c r="J137" s="8"/>
      <c r="K137" s="8"/>
      <c r="L137" s="8"/>
      <c r="M137" s="8"/>
      <c r="N137" s="8"/>
      <c r="O137" s="8"/>
      <c r="P137" s="8"/>
      <c r="Q137" s="8"/>
      <c r="R137" s="8"/>
      <c r="S137" s="8"/>
      <c r="T137" s="8"/>
      <c r="U137" s="8"/>
      <c r="V137" s="8"/>
      <c r="W137" s="8"/>
      <c r="X137" s="8"/>
      <c r="Y137" s="8"/>
      <c r="Z137" s="8"/>
      <c r="AA137" s="8"/>
      <c r="AB137" s="8"/>
      <c r="AC137" s="8"/>
    </row>
    <row r="138" spans="1:29" ht="14.4">
      <c r="A138" s="58"/>
      <c r="B138" s="69">
        <v>108</v>
      </c>
      <c r="C138" s="43" t="s">
        <v>334</v>
      </c>
      <c r="D138" s="69">
        <v>1.16964345075297</v>
      </c>
      <c r="E138" s="69">
        <v>0.72808856594246996</v>
      </c>
      <c r="F138" s="71">
        <f t="shared" si="2"/>
        <v>72.80885659424699</v>
      </c>
      <c r="G138" s="84">
        <f t="shared" si="3"/>
        <v>744.83460295914676</v>
      </c>
      <c r="H138" s="43"/>
      <c r="I138" s="8"/>
      <c r="J138" s="8"/>
      <c r="K138" s="8"/>
      <c r="L138" s="8"/>
      <c r="M138" s="8"/>
      <c r="N138" s="8"/>
      <c r="O138" s="8"/>
      <c r="P138" s="8"/>
      <c r="Q138" s="8"/>
      <c r="R138" s="8"/>
      <c r="S138" s="8"/>
      <c r="T138" s="8"/>
      <c r="U138" s="8"/>
      <c r="V138" s="8"/>
      <c r="W138" s="8"/>
      <c r="X138" s="8"/>
      <c r="Y138" s="8"/>
      <c r="Z138" s="8"/>
      <c r="AA138" s="8"/>
      <c r="AB138" s="8"/>
      <c r="AC138" s="8"/>
    </row>
    <row r="139" spans="1:29" ht="14.4">
      <c r="A139" s="58"/>
      <c r="B139" s="69">
        <v>109</v>
      </c>
      <c r="C139" s="43" t="s">
        <v>335</v>
      </c>
      <c r="D139" s="69">
        <v>1.2535928111464101</v>
      </c>
      <c r="E139" s="69">
        <v>0.738320315096474</v>
      </c>
      <c r="F139" s="71">
        <f t="shared" si="2"/>
        <v>73.832031509647393</v>
      </c>
      <c r="G139" s="84">
        <f t="shared" si="3"/>
        <v>755.30168234369285</v>
      </c>
      <c r="H139" s="43"/>
      <c r="I139" s="8"/>
      <c r="J139" s="8"/>
      <c r="K139" s="8"/>
      <c r="L139" s="8"/>
      <c r="M139" s="8"/>
      <c r="N139" s="8"/>
      <c r="O139" s="8"/>
      <c r="P139" s="8"/>
      <c r="Q139" s="8"/>
      <c r="R139" s="8"/>
      <c r="S139" s="8"/>
      <c r="T139" s="8"/>
      <c r="U139" s="8"/>
      <c r="V139" s="8"/>
      <c r="W139" s="8"/>
      <c r="X139" s="8"/>
      <c r="Y139" s="8"/>
      <c r="Z139" s="8"/>
      <c r="AA139" s="8"/>
      <c r="AB139" s="8"/>
      <c r="AC139" s="8"/>
    </row>
    <row r="140" spans="1:29" ht="14.4">
      <c r="A140" s="58"/>
      <c r="B140" s="69">
        <v>110</v>
      </c>
      <c r="C140" s="43" t="s">
        <v>336</v>
      </c>
      <c r="D140" s="69">
        <v>1.3435675078130001</v>
      </c>
      <c r="E140" s="69">
        <v>0.74856158465523104</v>
      </c>
      <c r="F140" s="71">
        <f t="shared" si="2"/>
        <v>74.856158465523109</v>
      </c>
      <c r="G140" s="84">
        <f t="shared" si="3"/>
        <v>765.77850110230133</v>
      </c>
      <c r="H140" s="43"/>
      <c r="I140" s="8"/>
      <c r="J140" s="8"/>
      <c r="K140" s="8"/>
      <c r="L140" s="8"/>
      <c r="M140" s="8"/>
      <c r="N140" s="8"/>
      <c r="O140" s="8"/>
      <c r="P140" s="8"/>
      <c r="Q140" s="8"/>
      <c r="R140" s="8"/>
      <c r="S140" s="8"/>
      <c r="T140" s="8"/>
      <c r="U140" s="8"/>
      <c r="V140" s="8"/>
      <c r="W140" s="8"/>
      <c r="X140" s="8"/>
      <c r="Y140" s="8"/>
      <c r="Z140" s="8"/>
      <c r="AA140" s="8"/>
      <c r="AB140" s="8"/>
      <c r="AC140" s="8"/>
    </row>
    <row r="141" spans="1:29" ht="14.4">
      <c r="A141" s="58"/>
      <c r="B141" s="69">
        <v>111</v>
      </c>
      <c r="C141" s="43" t="s">
        <v>337</v>
      </c>
      <c r="D141" s="69">
        <v>1.44</v>
      </c>
      <c r="E141" s="69">
        <v>0.758811752923778</v>
      </c>
      <c r="F141" s="71">
        <f t="shared" si="2"/>
        <v>75.881175292377804</v>
      </c>
      <c r="G141" s="84">
        <f t="shared" si="3"/>
        <v>776.26442324102493</v>
      </c>
      <c r="H141" s="43"/>
      <c r="I141" s="8"/>
      <c r="J141" s="8"/>
      <c r="K141" s="8"/>
      <c r="L141" s="8"/>
      <c r="M141" s="8"/>
      <c r="N141" s="8"/>
      <c r="O141" s="8"/>
      <c r="P141" s="8"/>
      <c r="Q141" s="8"/>
      <c r="R141" s="8"/>
      <c r="S141" s="8"/>
      <c r="T141" s="8"/>
      <c r="U141" s="8"/>
      <c r="V141" s="8"/>
      <c r="W141" s="8"/>
      <c r="X141" s="8"/>
      <c r="Y141" s="8"/>
      <c r="Z141" s="8"/>
      <c r="AA141" s="8"/>
      <c r="AB141" s="8"/>
      <c r="AC141" s="8"/>
    </row>
    <row r="142" spans="1:29" ht="14.4">
      <c r="A142" s="58"/>
      <c r="B142" s="69">
        <v>112</v>
      </c>
      <c r="C142" s="43" t="s">
        <v>338</v>
      </c>
      <c r="D142" s="69">
        <v>1.5433537860522599</v>
      </c>
      <c r="E142" s="69">
        <v>0.76907023801472296</v>
      </c>
      <c r="F142" s="71">
        <f t="shared" si="2"/>
        <v>76.907023801472292</v>
      </c>
      <c r="G142" s="84">
        <f t="shared" si="3"/>
        <v>786.75885348906161</v>
      </c>
      <c r="H142" s="43"/>
      <c r="I142" s="8"/>
      <c r="J142" s="8"/>
      <c r="K142" s="8"/>
      <c r="L142" s="8"/>
      <c r="M142" s="8"/>
      <c r="N142" s="8"/>
      <c r="O142" s="8"/>
      <c r="P142" s="8"/>
      <c r="Q142" s="8"/>
      <c r="R142" s="8"/>
      <c r="S142" s="8"/>
      <c r="T142" s="8"/>
      <c r="U142" s="8"/>
      <c r="V142" s="8"/>
      <c r="W142" s="8"/>
      <c r="X142" s="8"/>
      <c r="Y142" s="8"/>
      <c r="Z142" s="8"/>
      <c r="AA142" s="8"/>
      <c r="AB142" s="8"/>
      <c r="AC142" s="8"/>
    </row>
    <row r="143" spans="1:29" ht="14.4">
      <c r="A143" s="58"/>
      <c r="B143" s="69">
        <v>113</v>
      </c>
      <c r="C143" s="43" t="s">
        <v>339</v>
      </c>
      <c r="D143" s="69">
        <v>1.65412563119573</v>
      </c>
      <c r="E143" s="69">
        <v>0.77933649513810699</v>
      </c>
      <c r="F143" s="71">
        <f t="shared" si="2"/>
        <v>77.933649513810693</v>
      </c>
      <c r="G143" s="84">
        <f t="shared" si="3"/>
        <v>797.26123452628349</v>
      </c>
      <c r="H143" s="43"/>
      <c r="I143" s="8"/>
      <c r="J143" s="8"/>
      <c r="K143" s="8"/>
      <c r="L143" s="8"/>
      <c r="M143" s="8"/>
      <c r="N143" s="8"/>
      <c r="O143" s="8"/>
      <c r="P143" s="8"/>
      <c r="Q143" s="8"/>
      <c r="R143" s="8"/>
      <c r="S143" s="8"/>
      <c r="T143" s="8"/>
      <c r="U143" s="8"/>
      <c r="V143" s="8"/>
      <c r="W143" s="8"/>
      <c r="X143" s="8"/>
      <c r="Y143" s="8"/>
      <c r="Z143" s="8"/>
      <c r="AA143" s="8"/>
      <c r="AB143" s="8"/>
      <c r="AC143" s="8"/>
    </row>
    <row r="144" spans="1:29" ht="14.4">
      <c r="A144" s="58"/>
      <c r="B144" s="69">
        <v>114</v>
      </c>
      <c r="C144" s="43" t="s">
        <v>340</v>
      </c>
      <c r="D144" s="69">
        <v>1.77284795521667</v>
      </c>
      <c r="E144" s="69">
        <v>0.78961001447474599</v>
      </c>
      <c r="F144" s="71">
        <f t="shared" si="2"/>
        <v>78.961001447474601</v>
      </c>
      <c r="G144" s="84">
        <f t="shared" si="3"/>
        <v>807.77104480766513</v>
      </c>
      <c r="H144" s="43"/>
      <c r="I144" s="8"/>
      <c r="J144" s="8"/>
      <c r="K144" s="8"/>
      <c r="L144" s="8"/>
      <c r="M144" s="8"/>
      <c r="N144" s="8"/>
      <c r="O144" s="8"/>
      <c r="P144" s="8"/>
      <c r="Q144" s="8"/>
      <c r="R144" s="8"/>
      <c r="S144" s="8"/>
      <c r="T144" s="8"/>
      <c r="U144" s="8"/>
      <c r="V144" s="8"/>
      <c r="W144" s="8"/>
      <c r="X144" s="8"/>
      <c r="Y144" s="8"/>
      <c r="Z144" s="8"/>
      <c r="AA144" s="8"/>
      <c r="AB144" s="8"/>
      <c r="AC144" s="8"/>
    </row>
    <row r="145" spans="1:29" ht="14.4">
      <c r="A145" s="58"/>
      <c r="B145" s="69">
        <v>115</v>
      </c>
      <c r="C145" s="43" t="s">
        <v>341</v>
      </c>
      <c r="D145" s="69">
        <v>1.90009139151296</v>
      </c>
      <c r="E145" s="69">
        <v>0.79989031901664098</v>
      </c>
      <c r="F145" s="71">
        <f t="shared" si="2"/>
        <v>79.989031901664092</v>
      </c>
      <c r="G145" s="84">
        <f t="shared" si="3"/>
        <v>818.28779635402373</v>
      </c>
      <c r="H145" s="43"/>
      <c r="I145" s="8"/>
      <c r="J145" s="8"/>
      <c r="K145" s="8"/>
      <c r="L145" s="8"/>
      <c r="M145" s="8"/>
      <c r="N145" s="8"/>
      <c r="O145" s="8"/>
      <c r="P145" s="8"/>
      <c r="Q145" s="8"/>
      <c r="R145" s="8"/>
      <c r="S145" s="8"/>
      <c r="T145" s="8"/>
      <c r="U145" s="8"/>
      <c r="V145" s="8"/>
      <c r="W145" s="8"/>
      <c r="X145" s="8"/>
      <c r="Y145" s="8"/>
      <c r="Z145" s="8"/>
      <c r="AA145" s="8"/>
      <c r="AB145" s="8"/>
      <c r="AC145" s="8"/>
    </row>
    <row r="146" spans="1:29" ht="14.4">
      <c r="A146" s="58"/>
      <c r="B146" s="69">
        <v>116</v>
      </c>
      <c r="C146" s="43" t="s">
        <v>342</v>
      </c>
      <c r="D146" s="69">
        <v>2.0364675298172501</v>
      </c>
      <c r="E146" s="69">
        <v>0.81017696233558101</v>
      </c>
      <c r="F146" s="71">
        <f t="shared" si="2"/>
        <v>81.017696233558098</v>
      </c>
      <c r="G146" s="84">
        <f t="shared" si="3"/>
        <v>828.81103246929933</v>
      </c>
      <c r="H146" s="43"/>
      <c r="I146" s="8"/>
      <c r="J146" s="8"/>
      <c r="K146" s="8"/>
      <c r="L146" s="8"/>
      <c r="M146" s="8"/>
      <c r="N146" s="8"/>
      <c r="O146" s="8"/>
      <c r="P146" s="8"/>
      <c r="Q146" s="8"/>
      <c r="R146" s="8"/>
      <c r="S146" s="8"/>
      <c r="T146" s="8"/>
      <c r="U146" s="8"/>
      <c r="V146" s="8"/>
      <c r="W146" s="8"/>
      <c r="X146" s="8"/>
      <c r="Y146" s="8"/>
      <c r="Z146" s="8"/>
      <c r="AA146" s="8"/>
      <c r="AB146" s="8"/>
      <c r="AC146" s="8"/>
    </row>
    <row r="147" spans="1:29" ht="14.4">
      <c r="A147" s="58"/>
      <c r="B147" s="69">
        <v>117</v>
      </c>
      <c r="C147" s="43" t="s">
        <v>343</v>
      </c>
      <c r="D147" s="69">
        <v>2.1826318557749702</v>
      </c>
      <c r="E147" s="69">
        <v>0.82046952710100796</v>
      </c>
      <c r="F147" s="71">
        <f t="shared" si="2"/>
        <v>82.046952710100797</v>
      </c>
      <c r="G147" s="84">
        <f t="shared" si="3"/>
        <v>839.34032622433119</v>
      </c>
      <c r="H147" s="43"/>
      <c r="I147" s="8"/>
      <c r="J147" s="8"/>
      <c r="K147" s="8"/>
      <c r="L147" s="8"/>
      <c r="M147" s="8"/>
      <c r="N147" s="8"/>
      <c r="O147" s="8"/>
      <c r="P147" s="8"/>
      <c r="Q147" s="8"/>
      <c r="R147" s="8"/>
      <c r="S147" s="8"/>
      <c r="T147" s="8"/>
      <c r="U147" s="8"/>
      <c r="V147" s="8"/>
      <c r="W147" s="8"/>
      <c r="X147" s="8"/>
      <c r="Y147" s="8"/>
      <c r="Z147" s="8"/>
      <c r="AA147" s="8"/>
      <c r="AB147" s="8"/>
      <c r="AC147" s="8"/>
    </row>
    <row r="148" spans="1:29" ht="14.4">
      <c r="A148" s="58"/>
      <c r="B148" s="69">
        <v>118</v>
      </c>
      <c r="C148" s="43" t="s">
        <v>344</v>
      </c>
      <c r="D148" s="69">
        <v>2.3392869015059499</v>
      </c>
      <c r="E148" s="69">
        <v>0.83076762291398698</v>
      </c>
      <c r="F148" s="71">
        <f t="shared" si="2"/>
        <v>83.076762291398694</v>
      </c>
      <c r="G148" s="84">
        <f t="shared" si="3"/>
        <v>849.87527824100869</v>
      </c>
      <c r="H148" s="43"/>
      <c r="I148" s="8"/>
      <c r="J148" s="8"/>
      <c r="K148" s="8"/>
      <c r="L148" s="8"/>
      <c r="M148" s="8"/>
      <c r="N148" s="8"/>
      <c r="O148" s="8"/>
      <c r="P148" s="8"/>
      <c r="Q148" s="8"/>
      <c r="R148" s="8"/>
      <c r="S148" s="8"/>
      <c r="T148" s="8"/>
      <c r="U148" s="8"/>
      <c r="V148" s="8"/>
      <c r="W148" s="8"/>
      <c r="X148" s="8"/>
      <c r="Y148" s="8"/>
      <c r="Z148" s="8"/>
      <c r="AA148" s="8"/>
      <c r="AB148" s="8"/>
      <c r="AC148" s="8"/>
    </row>
    <row r="149" spans="1:29" ht="14.4">
      <c r="A149" s="58"/>
      <c r="B149" s="69">
        <v>119</v>
      </c>
      <c r="C149" s="43" t="s">
        <v>345</v>
      </c>
      <c r="D149" s="69">
        <v>2.5071856222928299</v>
      </c>
      <c r="E149" s="69">
        <v>0.84107088466440205</v>
      </c>
      <c r="F149" s="71">
        <f t="shared" si="2"/>
        <v>84.107088466440203</v>
      </c>
      <c r="G149" s="84">
        <f t="shared" si="3"/>
        <v>860.41551501168328</v>
      </c>
      <c r="H149" s="43"/>
      <c r="I149" s="8"/>
      <c r="J149" s="8"/>
      <c r="K149" s="8"/>
      <c r="L149" s="8"/>
      <c r="M149" s="8"/>
      <c r="N149" s="8"/>
      <c r="O149" s="8"/>
      <c r="P149" s="8"/>
      <c r="Q149" s="8"/>
      <c r="R149" s="8"/>
      <c r="S149" s="8"/>
      <c r="T149" s="8"/>
      <c r="U149" s="8"/>
      <c r="V149" s="8"/>
      <c r="W149" s="8"/>
      <c r="X149" s="8"/>
      <c r="Y149" s="8"/>
      <c r="Z149" s="8"/>
      <c r="AA149" s="8"/>
      <c r="AB149" s="8"/>
      <c r="AC149" s="8"/>
    </row>
    <row r="150" spans="1:29" ht="14.4">
      <c r="A150" s="58"/>
      <c r="B150" s="69">
        <v>120</v>
      </c>
      <c r="C150" s="43" t="s">
        <v>346</v>
      </c>
      <c r="D150" s="69">
        <v>2.6871350156260001</v>
      </c>
      <c r="E150" s="69">
        <v>0.851378971230213</v>
      </c>
      <c r="F150" s="71">
        <f t="shared" si="2"/>
        <v>85.137897123021304</v>
      </c>
      <c r="G150" s="84">
        <f t="shared" si="3"/>
        <v>870.96068756850786</v>
      </c>
      <c r="H150" s="43"/>
      <c r="I150" s="8"/>
      <c r="J150" s="8"/>
      <c r="K150" s="8"/>
      <c r="L150" s="8"/>
      <c r="M150" s="8"/>
      <c r="N150" s="8"/>
      <c r="O150" s="8"/>
      <c r="P150" s="8"/>
      <c r="Q150" s="8"/>
      <c r="R150" s="8"/>
      <c r="S150" s="8"/>
      <c r="T150" s="8"/>
      <c r="U150" s="8"/>
      <c r="V150" s="8"/>
      <c r="W150" s="8"/>
      <c r="X150" s="8"/>
      <c r="Y150" s="8"/>
      <c r="Z150" s="8"/>
      <c r="AA150" s="8"/>
      <c r="AB150" s="8"/>
      <c r="AC150" s="8"/>
    </row>
    <row r="151" spans="1:29" ht="14.4">
      <c r="A151" s="58"/>
      <c r="B151" s="69">
        <v>121</v>
      </c>
      <c r="C151" s="43" t="s">
        <v>347</v>
      </c>
      <c r="D151" s="69">
        <v>2.88</v>
      </c>
      <c r="E151" s="69">
        <v>0.86169156344639297</v>
      </c>
      <c r="F151" s="71">
        <f t="shared" si="2"/>
        <v>86.169156344639291</v>
      </c>
      <c r="G151" s="84">
        <f t="shared" si="3"/>
        <v>881.51046940566005</v>
      </c>
      <c r="H151" s="43"/>
      <c r="I151" s="8"/>
      <c r="J151" s="8"/>
      <c r="K151" s="8"/>
      <c r="L151" s="8"/>
      <c r="M151" s="8"/>
      <c r="N151" s="8"/>
      <c r="O151" s="8"/>
      <c r="P151" s="8"/>
      <c r="Q151" s="8"/>
      <c r="R151" s="8"/>
      <c r="S151" s="8"/>
      <c r="T151" s="8"/>
      <c r="U151" s="8"/>
      <c r="V151" s="8"/>
      <c r="W151" s="8"/>
      <c r="X151" s="8"/>
      <c r="Y151" s="8"/>
      <c r="Z151" s="8"/>
      <c r="AA151" s="8"/>
      <c r="AB151" s="8"/>
      <c r="AC151" s="8"/>
    </row>
    <row r="152" spans="1:29" ht="14.4">
      <c r="A152" s="58"/>
      <c r="B152" s="69">
        <v>122</v>
      </c>
      <c r="C152" s="43" t="s">
        <v>348</v>
      </c>
      <c r="D152" s="69">
        <v>3.0867075721045198</v>
      </c>
      <c r="E152" s="69">
        <v>0.87200836320846298</v>
      </c>
      <c r="F152" s="71">
        <f t="shared" si="2"/>
        <v>87.200836320846292</v>
      </c>
      <c r="G152" s="84">
        <f t="shared" si="3"/>
        <v>892.06455556225762</v>
      </c>
      <c r="H152" s="43"/>
      <c r="I152" s="8"/>
      <c r="J152" s="8"/>
      <c r="K152" s="8"/>
      <c r="L152" s="8"/>
      <c r="M152" s="8"/>
      <c r="N152" s="8"/>
      <c r="O152" s="8"/>
      <c r="P152" s="8"/>
      <c r="Q152" s="8"/>
      <c r="R152" s="8"/>
      <c r="S152" s="8"/>
      <c r="T152" s="8"/>
      <c r="U152" s="8"/>
      <c r="V152" s="8"/>
      <c r="W152" s="8"/>
      <c r="X152" s="8"/>
      <c r="Y152" s="8"/>
      <c r="Z152" s="8"/>
      <c r="AA152" s="8"/>
      <c r="AB152" s="8"/>
      <c r="AC152" s="8"/>
    </row>
    <row r="153" spans="1:29" ht="14.4">
      <c r="A153" s="58"/>
      <c r="B153" s="69">
        <v>123</v>
      </c>
      <c r="C153" s="43" t="s">
        <v>349</v>
      </c>
      <c r="D153" s="69">
        <v>3.3082512623914599</v>
      </c>
      <c r="E153" s="69">
        <v>0.882329091826071</v>
      </c>
      <c r="F153" s="71">
        <f t="shared" si="2"/>
        <v>88.232909182607102</v>
      </c>
      <c r="G153" s="84">
        <f t="shared" si="3"/>
        <v>902.62266093807068</v>
      </c>
      <c r="H153" s="43"/>
      <c r="I153" s="8"/>
      <c r="J153" s="8"/>
      <c r="K153" s="8"/>
      <c r="L153" s="8"/>
      <c r="M153" s="8"/>
      <c r="N153" s="8"/>
      <c r="O153" s="8"/>
      <c r="P153" s="8"/>
      <c r="Q153" s="8"/>
      <c r="R153" s="8"/>
      <c r="S153" s="8"/>
      <c r="T153" s="8"/>
      <c r="U153" s="8"/>
      <c r="V153" s="8"/>
      <c r="W153" s="8"/>
      <c r="X153" s="8"/>
      <c r="Y153" s="8"/>
      <c r="Z153" s="8"/>
      <c r="AA153" s="8"/>
      <c r="AB153" s="8"/>
      <c r="AC153" s="8"/>
    </row>
    <row r="154" spans="1:29" ht="14.4">
      <c r="A154" s="58"/>
      <c r="B154" s="69">
        <v>124</v>
      </c>
      <c r="C154" s="43" t="s">
        <v>350</v>
      </c>
      <c r="D154" s="69">
        <v>3.5456959104333499</v>
      </c>
      <c r="E154" s="69">
        <v>0.892653488915091</v>
      </c>
      <c r="F154" s="71">
        <f t="shared" si="2"/>
        <v>89.265348891509106</v>
      </c>
      <c r="G154" s="84">
        <f t="shared" si="3"/>
        <v>913.18451916013805</v>
      </c>
      <c r="H154" s="43"/>
      <c r="I154" s="8"/>
      <c r="J154" s="8"/>
      <c r="K154" s="8"/>
      <c r="L154" s="8"/>
      <c r="M154" s="8"/>
      <c r="N154" s="8"/>
      <c r="O154" s="8"/>
      <c r="P154" s="8"/>
      <c r="Q154" s="8"/>
      <c r="R154" s="8"/>
      <c r="S154" s="8"/>
      <c r="T154" s="8"/>
      <c r="U154" s="8"/>
      <c r="V154" s="8"/>
      <c r="W154" s="8"/>
      <c r="X154" s="8"/>
      <c r="Y154" s="8"/>
      <c r="Z154" s="8"/>
      <c r="AA154" s="8"/>
      <c r="AB154" s="8"/>
      <c r="AC154" s="8"/>
    </row>
    <row r="155" spans="1:29" ht="14.4">
      <c r="A155" s="58"/>
      <c r="B155" s="69">
        <v>125</v>
      </c>
      <c r="C155" s="43" t="s">
        <v>351</v>
      </c>
      <c r="D155" s="69">
        <v>3.8001827830259298</v>
      </c>
      <c r="E155" s="69">
        <v>0.90298131116902702</v>
      </c>
      <c r="F155" s="71">
        <f t="shared" si="2"/>
        <v>90.298131116902709</v>
      </c>
      <c r="G155" s="84">
        <f t="shared" si="3"/>
        <v>923.74988132591466</v>
      </c>
      <c r="H155" s="43"/>
      <c r="I155" s="8"/>
      <c r="J155" s="8"/>
      <c r="K155" s="8"/>
      <c r="L155" s="8"/>
      <c r="M155" s="8"/>
      <c r="N155" s="8"/>
      <c r="O155" s="8"/>
      <c r="P155" s="8"/>
      <c r="Q155" s="8"/>
      <c r="R155" s="8"/>
      <c r="S155" s="8"/>
      <c r="T155" s="8"/>
      <c r="U155" s="8"/>
      <c r="V155" s="8"/>
      <c r="W155" s="8"/>
      <c r="X155" s="8"/>
      <c r="Y155" s="8"/>
      <c r="Z155" s="8"/>
      <c r="AA155" s="8"/>
      <c r="AB155" s="8"/>
      <c r="AC155" s="8"/>
    </row>
    <row r="156" spans="1:29" ht="14.4">
      <c r="A156" s="58"/>
      <c r="B156" s="69">
        <v>126</v>
      </c>
      <c r="C156" s="43" t="s">
        <v>352</v>
      </c>
      <c r="D156" s="69">
        <v>4.07293505963451</v>
      </c>
      <c r="E156" s="69">
        <v>0.91331233124631195</v>
      </c>
      <c r="F156" s="71">
        <f t="shared" si="2"/>
        <v>91.331233124631197</v>
      </c>
      <c r="G156" s="84">
        <f t="shared" si="3"/>
        <v>934.31851486497715</v>
      </c>
      <c r="H156" s="43"/>
      <c r="I156" s="8"/>
      <c r="J156" s="8"/>
      <c r="K156" s="8"/>
      <c r="L156" s="8"/>
      <c r="M156" s="8"/>
      <c r="N156" s="8"/>
      <c r="O156" s="8"/>
      <c r="P156" s="8"/>
      <c r="Q156" s="8"/>
      <c r="R156" s="8"/>
      <c r="S156" s="8"/>
      <c r="T156" s="8"/>
      <c r="U156" s="8"/>
      <c r="V156" s="8"/>
      <c r="W156" s="8"/>
      <c r="X156" s="8"/>
      <c r="Y156" s="8"/>
      <c r="Z156" s="8"/>
      <c r="AA156" s="8"/>
      <c r="AB156" s="8"/>
      <c r="AC156" s="8"/>
    </row>
    <row r="157" spans="1:29" ht="14.4">
      <c r="A157" s="58"/>
      <c r="B157" s="69">
        <v>127</v>
      </c>
      <c r="C157" s="43" t="s">
        <v>353</v>
      </c>
      <c r="D157" s="69">
        <v>4.3652637115499404</v>
      </c>
      <c r="E157" s="69">
        <v>0.92364633677553798</v>
      </c>
      <c r="F157" s="71">
        <f t="shared" si="2"/>
        <v>92.364633677553797</v>
      </c>
      <c r="G157" s="84">
        <f t="shared" si="3"/>
        <v>944.89020252137539</v>
      </c>
      <c r="H157" s="43"/>
      <c r="I157" s="8"/>
      <c r="J157" s="8"/>
      <c r="K157" s="8"/>
      <c r="L157" s="8"/>
      <c r="M157" s="8"/>
      <c r="N157" s="8"/>
      <c r="O157" s="8"/>
      <c r="P157" s="8"/>
      <c r="Q157" s="8"/>
      <c r="R157" s="8"/>
      <c r="S157" s="8"/>
      <c r="T157" s="8"/>
      <c r="U157" s="8"/>
      <c r="V157" s="8"/>
      <c r="W157" s="8"/>
      <c r="X157" s="8"/>
      <c r="Y157" s="8"/>
      <c r="Z157" s="8"/>
      <c r="AA157" s="8"/>
      <c r="AB157" s="8"/>
      <c r="AC157" s="8"/>
    </row>
    <row r="158" spans="1:29" ht="14.4">
      <c r="A158" s="58"/>
      <c r="B158" s="69">
        <v>128</v>
      </c>
      <c r="C158" s="43" t="s">
        <v>354</v>
      </c>
      <c r="D158" s="69">
        <v>4.6785738030119104</v>
      </c>
      <c r="E158" s="69">
        <v>0.93398312938080197</v>
      </c>
      <c r="F158" s="71">
        <f t="shared" si="2"/>
        <v>93.398312938080196</v>
      </c>
      <c r="G158" s="84">
        <f t="shared" si="3"/>
        <v>955.46474135656047</v>
      </c>
      <c r="H158" s="43"/>
      <c r="I158" s="8"/>
      <c r="J158" s="8"/>
      <c r="K158" s="8"/>
      <c r="L158" s="8"/>
      <c r="M158" s="8"/>
      <c r="N158" s="8"/>
      <c r="O158" s="8"/>
      <c r="P158" s="8"/>
      <c r="Q158" s="8"/>
      <c r="R158" s="8"/>
      <c r="S158" s="8"/>
      <c r="T158" s="8"/>
      <c r="U158" s="8"/>
      <c r="V158" s="8"/>
      <c r="W158" s="8"/>
      <c r="X158" s="8"/>
      <c r="Y158" s="8"/>
      <c r="Z158" s="8"/>
      <c r="AA158" s="8"/>
      <c r="AB158" s="8"/>
      <c r="AC158" s="8"/>
    </row>
    <row r="159" spans="1:29" ht="14.4">
      <c r="A159" s="58"/>
      <c r="B159" s="69">
        <v>129</v>
      </c>
      <c r="C159" s="43" t="s">
        <v>355</v>
      </c>
      <c r="D159" s="69">
        <v>5.0143712445856696</v>
      </c>
      <c r="E159" s="69">
        <v>0.94432252382158099</v>
      </c>
      <c r="F159" s="71">
        <f t="shared" si="2"/>
        <v>94.432252382158097</v>
      </c>
      <c r="G159" s="84">
        <f t="shared" si="3"/>
        <v>966.04194186947734</v>
      </c>
      <c r="H159" s="43"/>
      <c r="I159" s="8"/>
      <c r="J159" s="8"/>
      <c r="K159" s="8"/>
      <c r="L159" s="8"/>
      <c r="M159" s="8"/>
      <c r="N159" s="8"/>
      <c r="O159" s="8"/>
      <c r="P159" s="8"/>
      <c r="Q159" s="8"/>
      <c r="R159" s="8"/>
      <c r="S159" s="8"/>
      <c r="T159" s="8"/>
      <c r="U159" s="8"/>
      <c r="V159" s="8"/>
      <c r="W159" s="8"/>
      <c r="X159" s="8"/>
      <c r="Y159" s="8"/>
      <c r="Z159" s="8"/>
      <c r="AA159" s="8"/>
      <c r="AB159" s="8"/>
      <c r="AC159" s="8"/>
    </row>
    <row r="160" spans="1:29" ht="14.4">
      <c r="A160" s="58"/>
      <c r="B160" s="69">
        <v>130</v>
      </c>
      <c r="C160" s="43" t="s">
        <v>356</v>
      </c>
      <c r="D160" s="69">
        <v>5.37427003125201</v>
      </c>
      <c r="E160" s="69">
        <v>0.95466434698403702</v>
      </c>
      <c r="F160" s="71">
        <f t="shared" si="2"/>
        <v>95.466434698403702</v>
      </c>
      <c r="G160" s="84">
        <f t="shared" si="3"/>
        <v>976.62162696466987</v>
      </c>
      <c r="H160" s="43"/>
      <c r="I160" s="8"/>
      <c r="J160" s="8"/>
      <c r="K160" s="8"/>
      <c r="L160" s="8"/>
      <c r="M160" s="8"/>
      <c r="N160" s="8"/>
      <c r="O160" s="8"/>
      <c r="P160" s="8"/>
      <c r="Q160" s="8"/>
      <c r="R160" s="8"/>
      <c r="S160" s="8"/>
      <c r="T160" s="8"/>
      <c r="U160" s="8"/>
      <c r="V160" s="8"/>
      <c r="W160" s="8"/>
      <c r="X160" s="8"/>
      <c r="Y160" s="8"/>
      <c r="Z160" s="8"/>
      <c r="AA160" s="8"/>
      <c r="AB160" s="8"/>
      <c r="AC160" s="8"/>
    </row>
    <row r="161" spans="1:29" ht="14.4">
      <c r="A161" s="58"/>
      <c r="B161" s="69">
        <v>131</v>
      </c>
      <c r="C161" s="43" t="s">
        <v>357</v>
      </c>
      <c r="D161" s="69">
        <v>5.76</v>
      </c>
      <c r="E161" s="69">
        <v>0.96500843730976804</v>
      </c>
      <c r="F161" s="71">
        <f t="shared" si="2"/>
        <v>96.500843730976811</v>
      </c>
      <c r="G161" s="84">
        <f t="shared" si="3"/>
        <v>987.20363136789274</v>
      </c>
      <c r="H161" s="43"/>
      <c r="I161" s="8"/>
      <c r="J161" s="8"/>
      <c r="K161" s="8"/>
      <c r="L161" s="8"/>
      <c r="M161" s="8"/>
      <c r="N161" s="8"/>
      <c r="O161" s="8"/>
      <c r="P161" s="8"/>
      <c r="Q161" s="8"/>
      <c r="R161" s="8"/>
      <c r="S161" s="8"/>
      <c r="T161" s="8"/>
      <c r="U161" s="8"/>
      <c r="V161" s="8"/>
      <c r="W161" s="8"/>
      <c r="X161" s="8"/>
      <c r="Y161" s="8"/>
      <c r="Z161" s="8"/>
      <c r="AA161" s="8"/>
      <c r="AB161" s="8"/>
      <c r="AC161" s="8"/>
    </row>
    <row r="162" spans="1:29" ht="14.4">
      <c r="A162" s="58"/>
      <c r="B162" s="69">
        <v>132</v>
      </c>
      <c r="C162" s="43" t="s">
        <v>358</v>
      </c>
      <c r="D162" s="69">
        <v>6.1734151442090397</v>
      </c>
      <c r="E162" s="69">
        <v>0.97535464383394699</v>
      </c>
      <c r="F162" s="71">
        <f t="shared" si="2"/>
        <v>97.535464383394697</v>
      </c>
      <c r="G162" s="84">
        <f t="shared" si="3"/>
        <v>997.78780064212776</v>
      </c>
      <c r="H162" s="43"/>
      <c r="I162" s="8"/>
      <c r="J162" s="8"/>
      <c r="K162" s="8"/>
      <c r="L162" s="8"/>
      <c r="M162" s="8"/>
      <c r="N162" s="8"/>
      <c r="O162" s="8"/>
      <c r="P162" s="8"/>
      <c r="Q162" s="8"/>
      <c r="R162" s="8"/>
      <c r="S162" s="8"/>
      <c r="T162" s="8"/>
      <c r="U162" s="8"/>
      <c r="V162" s="8"/>
      <c r="W162" s="8"/>
      <c r="X162" s="8"/>
      <c r="Y162" s="8"/>
      <c r="Z162" s="8"/>
      <c r="AA162" s="8"/>
      <c r="AB162" s="8"/>
      <c r="AC162" s="8"/>
    </row>
    <row r="163" spans="1:29" ht="14.4">
      <c r="A163" s="58"/>
      <c r="B163" s="69">
        <v>133</v>
      </c>
      <c r="C163" s="43" t="s">
        <v>359</v>
      </c>
      <c r="D163" s="69">
        <v>6.6165025247829199</v>
      </c>
      <c r="E163" s="69">
        <v>0.98570282564864797</v>
      </c>
      <c r="F163" s="71">
        <f t="shared" si="2"/>
        <v>98.570282564864797</v>
      </c>
      <c r="G163" s="84">
        <f t="shared" si="3"/>
        <v>1008.3739906385669</v>
      </c>
      <c r="H163" s="43"/>
      <c r="I163" s="8"/>
      <c r="J163" s="8"/>
      <c r="K163" s="8"/>
      <c r="L163" s="8"/>
      <c r="M163" s="8"/>
      <c r="N163" s="8"/>
      <c r="O163" s="8"/>
      <c r="P163" s="8"/>
      <c r="Q163" s="8"/>
      <c r="R163" s="8"/>
      <c r="S163" s="8"/>
      <c r="T163" s="8"/>
      <c r="U163" s="8"/>
      <c r="V163" s="8"/>
      <c r="W163" s="8"/>
      <c r="X163" s="8"/>
      <c r="Y163" s="8"/>
      <c r="Z163" s="8"/>
      <c r="AA163" s="8"/>
      <c r="AB163" s="8"/>
      <c r="AC163" s="8"/>
    </row>
    <row r="164" spans="1:29" ht="14.4">
      <c r="A164" s="58"/>
      <c r="B164" s="69">
        <v>134</v>
      </c>
      <c r="C164" s="43" t="s">
        <v>360</v>
      </c>
      <c r="D164" s="69">
        <v>7.0913918208667104</v>
      </c>
      <c r="E164" s="69">
        <v>0.99605285112907704</v>
      </c>
      <c r="F164" s="71">
        <f t="shared" si="2"/>
        <v>99.605285112907708</v>
      </c>
      <c r="G164" s="84">
        <f t="shared" si="3"/>
        <v>1018.9620667050458</v>
      </c>
      <c r="H164" s="43" t="s">
        <v>710</v>
      </c>
      <c r="I164" s="8"/>
      <c r="J164" s="8"/>
      <c r="K164" s="8"/>
      <c r="L164" s="8"/>
      <c r="M164" s="8"/>
      <c r="N164" s="8"/>
      <c r="O164" s="8"/>
      <c r="P164" s="8"/>
      <c r="Q164" s="8"/>
      <c r="R164" s="8"/>
      <c r="S164" s="8"/>
      <c r="T164" s="8"/>
      <c r="U164" s="8"/>
      <c r="V164" s="8"/>
      <c r="W164" s="8"/>
      <c r="X164" s="8"/>
      <c r="Y164" s="8"/>
      <c r="Z164" s="8"/>
      <c r="AA164" s="8"/>
      <c r="AB164" s="8"/>
      <c r="AC164" s="8"/>
    </row>
    <row r="165" spans="1:29" ht="14.4">
      <c r="A165" s="58"/>
      <c r="B165" s="69">
        <v>135</v>
      </c>
      <c r="C165" s="119" t="s">
        <v>361</v>
      </c>
      <c r="D165" s="120">
        <v>7.6003655660518703</v>
      </c>
      <c r="E165" s="120">
        <v>1.00640459741273</v>
      </c>
      <c r="F165" s="121">
        <f t="shared" si="2"/>
        <v>100.64045974127301</v>
      </c>
      <c r="G165" s="122">
        <f t="shared" si="3"/>
        <v>1029.5519031532228</v>
      </c>
      <c r="H165" s="119"/>
      <c r="I165" s="8"/>
      <c r="J165" s="8"/>
      <c r="K165" s="8"/>
      <c r="L165" s="8"/>
      <c r="M165" s="8"/>
      <c r="N165" s="8"/>
      <c r="O165" s="8"/>
      <c r="P165" s="8"/>
      <c r="Q165" s="8"/>
      <c r="R165" s="8"/>
      <c r="S165" s="8"/>
      <c r="T165" s="8"/>
      <c r="U165" s="8"/>
      <c r="V165" s="8"/>
      <c r="W165" s="8"/>
      <c r="X165" s="8"/>
      <c r="Y165" s="8"/>
      <c r="Z165" s="8"/>
      <c r="AA165" s="8"/>
      <c r="AB165" s="8"/>
      <c r="AC165" s="8"/>
    </row>
    <row r="166" spans="1:29" ht="14.4">
      <c r="A166" s="58"/>
      <c r="B166" s="69">
        <v>136</v>
      </c>
      <c r="C166" s="119" t="s">
        <v>362</v>
      </c>
      <c r="D166" s="120">
        <v>8.1458701192690199</v>
      </c>
      <c r="E166" s="120">
        <v>1.01675794978039</v>
      </c>
      <c r="F166" s="121">
        <f t="shared" si="2"/>
        <v>101.67579497803901</v>
      </c>
      <c r="G166" s="122">
        <f t="shared" si="3"/>
        <v>1040.143382625339</v>
      </c>
      <c r="H166" s="119"/>
      <c r="I166" s="8"/>
      <c r="J166" s="8"/>
      <c r="K166" s="8"/>
      <c r="L166" s="8"/>
      <c r="M166" s="8"/>
      <c r="N166" s="8"/>
      <c r="O166" s="8"/>
      <c r="P166" s="8"/>
      <c r="Q166" s="8"/>
      <c r="R166" s="8"/>
      <c r="S166" s="8"/>
      <c r="T166" s="8"/>
      <c r="U166" s="8"/>
      <c r="V166" s="8"/>
      <c r="W166" s="8"/>
      <c r="X166" s="8"/>
      <c r="Y166" s="8"/>
      <c r="Z166" s="8"/>
      <c r="AA166" s="8"/>
      <c r="AB166" s="8"/>
      <c r="AC166" s="8"/>
    </row>
    <row r="167" spans="1:29" ht="14.4">
      <c r="A167" s="58"/>
      <c r="B167" s="69">
        <v>137</v>
      </c>
      <c r="C167" s="119" t="s">
        <v>363</v>
      </c>
      <c r="D167" s="120">
        <v>8.7305274230998897</v>
      </c>
      <c r="E167" s="120">
        <v>1.0271128011343</v>
      </c>
      <c r="F167" s="121">
        <f t="shared" si="2"/>
        <v>102.71128011343001</v>
      </c>
      <c r="G167" s="122">
        <f t="shared" si="3"/>
        <v>1050.7363955603889</v>
      </c>
      <c r="H167" s="119"/>
      <c r="I167" s="8"/>
      <c r="J167" s="8"/>
      <c r="K167" s="8"/>
      <c r="L167" s="8"/>
      <c r="M167" s="8"/>
      <c r="N167" s="8"/>
      <c r="O167" s="8"/>
      <c r="P167" s="8"/>
      <c r="Q167" s="8"/>
      <c r="R167" s="8"/>
      <c r="S167" s="8"/>
      <c r="T167" s="8"/>
      <c r="U167" s="8"/>
      <c r="V167" s="8"/>
      <c r="W167" s="8"/>
      <c r="X167" s="8"/>
      <c r="Y167" s="8"/>
      <c r="Z167" s="8"/>
      <c r="AA167" s="8"/>
      <c r="AB167" s="8"/>
      <c r="AC167" s="8"/>
    </row>
    <row r="168" spans="1:29" ht="14.4">
      <c r="A168" s="58"/>
      <c r="B168" s="69">
        <v>138</v>
      </c>
      <c r="C168" s="119" t="s">
        <v>364</v>
      </c>
      <c r="D168" s="120">
        <v>9.3571476060238297</v>
      </c>
      <c r="E168" s="120">
        <v>1.0374690514749301</v>
      </c>
      <c r="F168" s="121">
        <f t="shared" si="2"/>
        <v>103.74690514749301</v>
      </c>
      <c r="G168" s="122">
        <f t="shared" si="3"/>
        <v>1061.3308396588534</v>
      </c>
      <c r="H168" s="119"/>
      <c r="I168" s="8"/>
      <c r="J168" s="8"/>
      <c r="K168" s="8"/>
      <c r="L168" s="8"/>
      <c r="M168" s="8"/>
      <c r="N168" s="8"/>
      <c r="O168" s="8"/>
      <c r="P168" s="8"/>
      <c r="Q168" s="8"/>
      <c r="R168" s="8"/>
      <c r="S168" s="8"/>
      <c r="T168" s="8"/>
      <c r="U168" s="8"/>
      <c r="V168" s="8"/>
      <c r="W168" s="8"/>
      <c r="X168" s="8"/>
      <c r="Y168" s="8"/>
      <c r="Z168" s="8"/>
      <c r="AA168" s="8"/>
      <c r="AB168" s="8"/>
      <c r="AC168" s="8"/>
    </row>
    <row r="169" spans="1:29" ht="14.4">
      <c r="A169" s="58"/>
      <c r="B169" s="69">
        <v>139</v>
      </c>
      <c r="C169" s="119" t="s">
        <v>365</v>
      </c>
      <c r="D169" s="120">
        <v>10.0287424891713</v>
      </c>
      <c r="E169" s="120">
        <v>1.04782660747055</v>
      </c>
      <c r="F169" s="121">
        <f t="shared" si="2"/>
        <v>104.782660747055</v>
      </c>
      <c r="G169" s="122">
        <f t="shared" si="3"/>
        <v>1071.9266194423726</v>
      </c>
      <c r="H169" s="119"/>
      <c r="I169" s="8"/>
      <c r="J169" s="8"/>
      <c r="K169" s="8"/>
      <c r="L169" s="8"/>
      <c r="M169" s="8"/>
      <c r="N169" s="8"/>
      <c r="O169" s="8"/>
      <c r="P169" s="8"/>
      <c r="Q169" s="8"/>
      <c r="R169" s="8"/>
      <c r="S169" s="8"/>
      <c r="T169" s="8"/>
      <c r="U169" s="8"/>
      <c r="V169" s="8"/>
      <c r="W169" s="8"/>
      <c r="X169" s="8"/>
      <c r="Y169" s="8"/>
      <c r="Z169" s="8"/>
      <c r="AA169" s="8"/>
      <c r="AB169" s="8"/>
      <c r="AC169" s="8"/>
    </row>
    <row r="170" spans="1:29" ht="14.4">
      <c r="A170" s="58"/>
      <c r="B170" s="69">
        <v>140</v>
      </c>
      <c r="C170" s="119" t="s">
        <v>366</v>
      </c>
      <c r="D170" s="120">
        <v>10.748540062504</v>
      </c>
      <c r="E170" s="120">
        <v>1.0581853819118601</v>
      </c>
      <c r="F170" s="121">
        <f t="shared" si="2"/>
        <v>105.81853819118601</v>
      </c>
      <c r="G170" s="122">
        <f t="shared" si="3"/>
        <v>1082.5236456958328</v>
      </c>
      <c r="H170" s="119"/>
      <c r="I170" s="8"/>
      <c r="J170" s="8"/>
      <c r="K170" s="8"/>
      <c r="L170" s="8"/>
      <c r="M170" s="8"/>
      <c r="N170" s="8"/>
      <c r="O170" s="8"/>
      <c r="P170" s="8"/>
      <c r="Q170" s="8"/>
      <c r="R170" s="8"/>
      <c r="S170" s="8"/>
      <c r="T170" s="8"/>
      <c r="U170" s="8"/>
      <c r="V170" s="8"/>
      <c r="W170" s="8"/>
      <c r="X170" s="8"/>
      <c r="Y170" s="8"/>
      <c r="Z170" s="8"/>
      <c r="AA170" s="8"/>
      <c r="AB170" s="8"/>
      <c r="AC170" s="8"/>
    </row>
    <row r="171" spans="1:29" ht="14.4">
      <c r="A171" s="58"/>
      <c r="B171" s="69">
        <v>141</v>
      </c>
      <c r="C171" s="119" t="s">
        <v>367</v>
      </c>
      <c r="D171" s="120">
        <v>11.52</v>
      </c>
      <c r="E171" s="120">
        <v>1.0685452935997399</v>
      </c>
      <c r="F171" s="121">
        <f t="shared" si="2"/>
        <v>106.85452935997399</v>
      </c>
      <c r="G171" s="122">
        <f t="shared" si="3"/>
        <v>1093.1218353525339</v>
      </c>
      <c r="H171" s="119"/>
      <c r="I171" s="8"/>
      <c r="J171" s="8"/>
      <c r="K171" s="8"/>
      <c r="L171" s="8"/>
      <c r="M171" s="8"/>
      <c r="N171" s="8"/>
      <c r="O171" s="8"/>
      <c r="P171" s="8"/>
      <c r="Q171" s="8"/>
      <c r="R171" s="8"/>
      <c r="S171" s="8"/>
      <c r="T171" s="8"/>
      <c r="U171" s="8"/>
      <c r="V171" s="8"/>
      <c r="W171" s="8"/>
      <c r="X171" s="8"/>
      <c r="Y171" s="8"/>
      <c r="Z171" s="8"/>
      <c r="AA171" s="8"/>
      <c r="AB171" s="8"/>
      <c r="AC171" s="8"/>
    </row>
    <row r="172" spans="1:29" ht="14.4">
      <c r="A172" s="58"/>
      <c r="B172" s="69">
        <v>142</v>
      </c>
      <c r="C172" s="119" t="s">
        <v>368</v>
      </c>
      <c r="D172" s="120">
        <v>12.346830288417999</v>
      </c>
      <c r="E172" s="120">
        <v>1.0789062665093001</v>
      </c>
      <c r="F172" s="121">
        <f t="shared" si="2"/>
        <v>107.89062665093002</v>
      </c>
      <c r="G172" s="122">
        <f t="shared" si="3"/>
        <v>1103.7211106390141</v>
      </c>
      <c r="H172" s="119"/>
      <c r="I172" s="8"/>
      <c r="J172" s="8"/>
      <c r="K172" s="8"/>
      <c r="L172" s="8"/>
      <c r="M172" s="8"/>
      <c r="N172" s="8"/>
      <c r="O172" s="8"/>
      <c r="P172" s="8"/>
      <c r="Q172" s="8"/>
      <c r="R172" s="8"/>
      <c r="S172" s="8"/>
      <c r="T172" s="8"/>
      <c r="U172" s="8"/>
      <c r="V172" s="8"/>
      <c r="W172" s="8"/>
      <c r="X172" s="8"/>
      <c r="Y172" s="8"/>
      <c r="Z172" s="8"/>
      <c r="AA172" s="8"/>
      <c r="AB172" s="8"/>
      <c r="AC172" s="8"/>
    </row>
    <row r="173" spans="1:29" ht="14.4">
      <c r="A173" s="58"/>
      <c r="B173" s="69">
        <v>143</v>
      </c>
      <c r="C173" s="119" t="s">
        <v>369</v>
      </c>
      <c r="D173" s="120">
        <v>13.233005049565801</v>
      </c>
      <c r="E173" s="120">
        <v>1.0892682297510701</v>
      </c>
      <c r="F173" s="121">
        <f t="shared" si="2"/>
        <v>108.926822975107</v>
      </c>
      <c r="G173" s="122">
        <f t="shared" si="3"/>
        <v>1114.3213990353447</v>
      </c>
      <c r="H173" s="119"/>
      <c r="I173" s="8"/>
      <c r="J173" s="8"/>
      <c r="K173" s="8"/>
      <c r="L173" s="8"/>
      <c r="M173" s="8"/>
      <c r="N173" s="8"/>
      <c r="O173" s="8"/>
      <c r="P173" s="8"/>
      <c r="Q173" s="8"/>
      <c r="R173" s="8"/>
      <c r="S173" s="8"/>
      <c r="T173" s="8"/>
      <c r="U173" s="8"/>
      <c r="V173" s="8"/>
      <c r="W173" s="8"/>
      <c r="X173" s="8"/>
      <c r="Y173" s="8"/>
      <c r="Z173" s="8"/>
      <c r="AA173" s="8"/>
      <c r="AB173" s="8"/>
      <c r="AC173" s="8"/>
    </row>
    <row r="174" spans="1:29" ht="14.4">
      <c r="A174" s="58"/>
      <c r="B174" s="69">
        <v>144</v>
      </c>
      <c r="C174" s="119" t="s">
        <v>370</v>
      </c>
      <c r="D174" s="120">
        <v>14.182783641733399</v>
      </c>
      <c r="E174" s="120">
        <v>1.09963111719853</v>
      </c>
      <c r="F174" s="121">
        <f t="shared" si="2"/>
        <v>109.963111719853</v>
      </c>
      <c r="G174" s="122">
        <f t="shared" si="3"/>
        <v>1124.9226328940963</v>
      </c>
      <c r="H174" s="119"/>
      <c r="I174" s="8"/>
      <c r="J174" s="8"/>
      <c r="K174" s="8"/>
      <c r="L174" s="8"/>
      <c r="M174" s="8"/>
      <c r="N174" s="8"/>
      <c r="O174" s="8"/>
      <c r="P174" s="8"/>
      <c r="Q174" s="8"/>
      <c r="R174" s="8"/>
      <c r="S174" s="8"/>
      <c r="T174" s="8"/>
      <c r="U174" s="8"/>
      <c r="V174" s="8"/>
      <c r="W174" s="8"/>
      <c r="X174" s="8"/>
      <c r="Y174" s="8"/>
      <c r="Z174" s="8"/>
      <c r="AA174" s="8"/>
      <c r="AB174" s="8"/>
      <c r="AC174" s="8"/>
    </row>
    <row r="175" spans="1:29" ht="14.4">
      <c r="A175" s="58"/>
      <c r="B175" s="69">
        <v>145</v>
      </c>
      <c r="C175" s="119" t="s">
        <v>371</v>
      </c>
      <c r="D175" s="120">
        <v>15.2007311321037</v>
      </c>
      <c r="E175" s="120">
        <v>1.1099948671382101</v>
      </c>
      <c r="F175" s="121">
        <f t="shared" si="2"/>
        <v>110.999486713821</v>
      </c>
      <c r="G175" s="122">
        <f t="shared" si="3"/>
        <v>1135.5247490823888</v>
      </c>
      <c r="H175" s="119"/>
      <c r="I175" s="8"/>
      <c r="J175" s="8"/>
      <c r="K175" s="8"/>
      <c r="L175" s="8"/>
      <c r="M175" s="8"/>
      <c r="N175" s="8"/>
      <c r="O175" s="8"/>
      <c r="P175" s="8"/>
      <c r="Q175" s="8"/>
      <c r="R175" s="8"/>
      <c r="S175" s="8"/>
      <c r="T175" s="8"/>
      <c r="U175" s="8"/>
      <c r="V175" s="8"/>
      <c r="W175" s="8"/>
      <c r="X175" s="8"/>
      <c r="Y175" s="8"/>
      <c r="Z175" s="8"/>
      <c r="AA175" s="8"/>
      <c r="AB175" s="8"/>
      <c r="AC175" s="8"/>
    </row>
    <row r="176" spans="1:29" ht="14.4">
      <c r="A176" s="58"/>
      <c r="B176" s="69">
        <v>146</v>
      </c>
      <c r="C176" s="119" t="s">
        <v>372</v>
      </c>
      <c r="D176" s="120">
        <v>16.291740238538001</v>
      </c>
      <c r="E176" s="120">
        <v>1.12035942195829</v>
      </c>
      <c r="F176" s="121">
        <f t="shared" si="2"/>
        <v>112.03594219582899</v>
      </c>
      <c r="G176" s="122">
        <f t="shared" si="3"/>
        <v>1146.1276886633307</v>
      </c>
      <c r="H176" s="119"/>
      <c r="I176" s="8"/>
      <c r="J176" s="8"/>
      <c r="K176" s="8"/>
      <c r="L176" s="8"/>
      <c r="M176" s="8"/>
      <c r="N176" s="8"/>
      <c r="O176" s="8"/>
      <c r="P176" s="8"/>
      <c r="Q176" s="8"/>
      <c r="R176" s="8"/>
      <c r="S176" s="8"/>
      <c r="T176" s="8"/>
      <c r="U176" s="8"/>
      <c r="V176" s="8"/>
      <c r="W176" s="8"/>
      <c r="X176" s="8"/>
      <c r="Y176" s="8"/>
      <c r="Z176" s="8"/>
      <c r="AA176" s="8"/>
      <c r="AB176" s="8"/>
      <c r="AC176" s="8"/>
    </row>
    <row r="177" spans="1:29" ht="14.4">
      <c r="A177" s="58"/>
      <c r="B177" s="69">
        <v>147</v>
      </c>
      <c r="C177" s="119" t="s">
        <v>373</v>
      </c>
      <c r="D177" s="120">
        <v>17.461054846199701</v>
      </c>
      <c r="E177" s="120">
        <v>1.13072472782205</v>
      </c>
      <c r="F177" s="121">
        <f t="shared" si="2"/>
        <v>113.072472782205</v>
      </c>
      <c r="G177" s="122">
        <f t="shared" si="3"/>
        <v>1156.7313965619571</v>
      </c>
      <c r="H177" s="119"/>
      <c r="I177" s="8"/>
      <c r="J177" s="8"/>
      <c r="K177" s="8"/>
      <c r="L177" s="8"/>
      <c r="M177" s="8"/>
      <c r="N177" s="8"/>
      <c r="O177" s="8"/>
      <c r="P177" s="8"/>
      <c r="Q177" s="8"/>
      <c r="R177" s="8"/>
      <c r="S177" s="8"/>
      <c r="T177" s="8"/>
      <c r="U177" s="8"/>
      <c r="V177" s="8"/>
      <c r="W177" s="8"/>
      <c r="X177" s="8"/>
      <c r="Y177" s="8"/>
      <c r="Z177" s="8"/>
      <c r="AA177" s="8"/>
      <c r="AB177" s="8"/>
      <c r="AC177" s="8"/>
    </row>
    <row r="178" spans="1:29" ht="14.4">
      <c r="A178" s="58"/>
      <c r="B178" s="69">
        <v>148</v>
      </c>
      <c r="C178" s="119" t="s">
        <v>374</v>
      </c>
      <c r="D178" s="120">
        <v>18.714295212047599</v>
      </c>
      <c r="E178" s="120">
        <v>1.14109073447848</v>
      </c>
      <c r="F178" s="121">
        <f t="shared" si="2"/>
        <v>114.109073447848</v>
      </c>
      <c r="G178" s="122">
        <f t="shared" si="3"/>
        <v>1167.3358213714851</v>
      </c>
      <c r="H178" s="119"/>
      <c r="I178" s="8"/>
      <c r="J178" s="8"/>
      <c r="K178" s="8"/>
      <c r="L178" s="8"/>
      <c r="M178" s="8"/>
      <c r="N178" s="8"/>
      <c r="O178" s="8"/>
      <c r="P178" s="8"/>
      <c r="Q178" s="8"/>
      <c r="R178" s="8"/>
      <c r="S178" s="8"/>
      <c r="T178" s="8"/>
      <c r="U178" s="8"/>
      <c r="V178" s="8"/>
      <c r="W178" s="8"/>
      <c r="X178" s="8"/>
      <c r="Y178" s="8"/>
      <c r="Z178" s="8"/>
      <c r="AA178" s="8"/>
      <c r="AB178" s="8"/>
      <c r="AC178" s="8"/>
    </row>
    <row r="179" spans="1:29" ht="14.4">
      <c r="A179" s="58"/>
      <c r="B179" s="69">
        <v>149</v>
      </c>
      <c r="C179" s="119" t="s">
        <v>375</v>
      </c>
      <c r="D179" s="120">
        <v>20.0574849783426</v>
      </c>
      <c r="E179" s="120">
        <v>1.15145739522422</v>
      </c>
      <c r="F179" s="121">
        <f t="shared" si="2"/>
        <v>115.14573952242199</v>
      </c>
      <c r="G179" s="122">
        <f t="shared" si="3"/>
        <v>1177.940915314377</v>
      </c>
      <c r="H179" s="119"/>
      <c r="I179" s="8"/>
      <c r="J179" s="8"/>
      <c r="K179" s="8"/>
      <c r="L179" s="8"/>
      <c r="M179" s="8"/>
      <c r="N179" s="8"/>
      <c r="O179" s="8"/>
      <c r="P179" s="8"/>
      <c r="Q179" s="8"/>
      <c r="R179" s="8"/>
      <c r="S179" s="8"/>
      <c r="T179" s="8"/>
      <c r="U179" s="8"/>
      <c r="V179" s="8"/>
      <c r="W179" s="8"/>
      <c r="X179" s="8"/>
      <c r="Y179" s="8"/>
      <c r="Z179" s="8"/>
      <c r="AA179" s="8"/>
      <c r="AB179" s="8"/>
      <c r="AC179" s="8"/>
    </row>
    <row r="180" spans="1:29" ht="14.4">
      <c r="A180" s="58"/>
      <c r="B180" s="69">
        <v>150</v>
      </c>
      <c r="C180" s="119" t="s">
        <v>376</v>
      </c>
      <c r="D180" s="120">
        <v>21.497080125008001</v>
      </c>
      <c r="E180" s="120">
        <v>1.16182466625255</v>
      </c>
      <c r="F180" s="121">
        <f t="shared" si="2"/>
        <v>116.182466625255</v>
      </c>
      <c r="G180" s="122">
        <f t="shared" si="3"/>
        <v>1188.5466335763585</v>
      </c>
      <c r="H180" s="119"/>
      <c r="I180" s="8"/>
      <c r="J180" s="8"/>
      <c r="K180" s="8"/>
      <c r="L180" s="8"/>
      <c r="M180" s="8"/>
      <c r="N180" s="8"/>
      <c r="O180" s="8"/>
      <c r="P180" s="8"/>
      <c r="Q180" s="8"/>
      <c r="R180" s="8"/>
      <c r="S180" s="8"/>
      <c r="T180" s="8"/>
      <c r="U180" s="8"/>
      <c r="V180" s="8"/>
      <c r="W180" s="8"/>
      <c r="X180" s="8"/>
      <c r="Y180" s="8"/>
      <c r="Z180" s="8"/>
      <c r="AA180" s="8"/>
      <c r="AB180" s="8"/>
      <c r="AC180" s="8"/>
    </row>
    <row r="181" spans="1:29" ht="14.4">
      <c r="A181" s="58"/>
      <c r="B181" s="69">
        <v>151</v>
      </c>
      <c r="C181" s="119" t="s">
        <v>377</v>
      </c>
      <c r="D181" s="120">
        <v>23.04</v>
      </c>
      <c r="E181" s="120">
        <v>1.1721925067083001</v>
      </c>
      <c r="F181" s="121">
        <f t="shared" si="2"/>
        <v>117.21925067083001</v>
      </c>
      <c r="G181" s="122">
        <f t="shared" si="3"/>
        <v>1199.1529343625909</v>
      </c>
      <c r="H181" s="119"/>
      <c r="I181" s="8"/>
      <c r="J181" s="8"/>
      <c r="K181" s="8"/>
      <c r="L181" s="8"/>
      <c r="M181" s="8"/>
      <c r="N181" s="8"/>
      <c r="O181" s="8"/>
      <c r="P181" s="8"/>
      <c r="Q181" s="8"/>
      <c r="R181" s="8"/>
      <c r="S181" s="8"/>
      <c r="T181" s="8"/>
      <c r="U181" s="8"/>
      <c r="V181" s="8"/>
      <c r="W181" s="8"/>
      <c r="X181" s="8"/>
      <c r="Y181" s="8"/>
      <c r="Z181" s="8"/>
      <c r="AA181" s="8"/>
      <c r="AB181" s="8"/>
      <c r="AC181" s="8"/>
    </row>
    <row r="182" spans="1:29" ht="14.4">
      <c r="A182" s="58"/>
      <c r="B182" s="69">
        <v>152</v>
      </c>
      <c r="C182" s="119" t="s">
        <v>378</v>
      </c>
      <c r="D182" s="120">
        <v>24.693660576836098</v>
      </c>
      <c r="E182" s="120">
        <v>1.1825608786222499</v>
      </c>
      <c r="F182" s="121">
        <f t="shared" si="2"/>
        <v>118.25608786222499</v>
      </c>
      <c r="G182" s="122">
        <f t="shared" si="3"/>
        <v>1209.7597788305616</v>
      </c>
      <c r="H182" s="119"/>
      <c r="I182" s="8"/>
      <c r="J182" s="8"/>
      <c r="K182" s="8"/>
      <c r="L182" s="8"/>
      <c r="M182" s="8"/>
      <c r="N182" s="8"/>
      <c r="O182" s="8"/>
      <c r="P182" s="8"/>
      <c r="Q182" s="8"/>
      <c r="R182" s="8"/>
      <c r="S182" s="8"/>
      <c r="T182" s="8"/>
      <c r="U182" s="8"/>
      <c r="V182" s="8"/>
      <c r="W182" s="8"/>
      <c r="X182" s="8"/>
      <c r="Y182" s="8"/>
      <c r="Z182" s="8"/>
      <c r="AA182" s="8"/>
      <c r="AB182" s="8"/>
      <c r="AC182" s="8"/>
    </row>
    <row r="183" spans="1:29" ht="14.4">
      <c r="A183" s="58"/>
      <c r="B183" s="69">
        <v>153</v>
      </c>
      <c r="C183" s="119" t="s">
        <v>379</v>
      </c>
      <c r="D183" s="120">
        <v>26.466010099131601</v>
      </c>
      <c r="E183" s="120">
        <v>1.19292974636968</v>
      </c>
      <c r="F183" s="121">
        <f t="shared" si="2"/>
        <v>119.292974636968</v>
      </c>
      <c r="G183" s="122">
        <f t="shared" si="3"/>
        <v>1220.3671305361827</v>
      </c>
      <c r="H183" s="119"/>
      <c r="I183" s="8"/>
      <c r="J183" s="8"/>
      <c r="K183" s="8"/>
      <c r="L183" s="8"/>
      <c r="M183" s="8"/>
      <c r="N183" s="8"/>
      <c r="O183" s="8"/>
      <c r="P183" s="8"/>
      <c r="Q183" s="8"/>
      <c r="R183" s="8"/>
      <c r="S183" s="8"/>
      <c r="T183" s="8"/>
      <c r="U183" s="8"/>
      <c r="V183" s="8"/>
      <c r="W183" s="8"/>
      <c r="X183" s="8"/>
      <c r="Y183" s="8"/>
      <c r="Z183" s="8"/>
      <c r="AA183" s="8"/>
      <c r="AB183" s="8"/>
      <c r="AC183" s="8"/>
    </row>
    <row r="184" spans="1:29" ht="14.4">
      <c r="A184" s="58"/>
      <c r="B184" s="69">
        <v>154</v>
      </c>
      <c r="C184" s="119" t="s">
        <v>380</v>
      </c>
      <c r="D184" s="120">
        <v>28.365567283466799</v>
      </c>
      <c r="E184" s="120">
        <v>1.20329907681113</v>
      </c>
      <c r="F184" s="121">
        <f t="shared" si="2"/>
        <v>120.329907681113</v>
      </c>
      <c r="G184" s="122">
        <f t="shared" si="3"/>
        <v>1230.974955577786</v>
      </c>
      <c r="H184" s="119"/>
      <c r="I184" s="8"/>
      <c r="J184" s="8"/>
      <c r="K184" s="8"/>
      <c r="L184" s="8"/>
      <c r="M184" s="8"/>
      <c r="N184" s="8"/>
      <c r="O184" s="8"/>
      <c r="P184" s="8"/>
      <c r="Q184" s="8"/>
      <c r="R184" s="8"/>
      <c r="S184" s="8"/>
      <c r="T184" s="8"/>
      <c r="U184" s="8"/>
      <c r="V184" s="8"/>
      <c r="W184" s="8"/>
      <c r="X184" s="8"/>
      <c r="Y184" s="8"/>
      <c r="Z184" s="8"/>
      <c r="AA184" s="8"/>
      <c r="AB184" s="8"/>
      <c r="AC184" s="8"/>
    </row>
    <row r="185" spans="1:29" ht="14.4">
      <c r="A185" s="58"/>
      <c r="B185" s="69">
        <v>155</v>
      </c>
      <c r="C185" s="119" t="s">
        <v>381</v>
      </c>
      <c r="D185" s="120">
        <v>30.401462264207399</v>
      </c>
      <c r="E185" s="120">
        <v>1.2136688390277399</v>
      </c>
      <c r="F185" s="121">
        <f t="shared" si="2"/>
        <v>121.36688390277399</v>
      </c>
      <c r="G185" s="122">
        <f t="shared" si="3"/>
        <v>1241.5832223253778</v>
      </c>
      <c r="H185" s="119"/>
      <c r="I185" s="8"/>
      <c r="J185" s="8"/>
      <c r="K185" s="8"/>
      <c r="L185" s="8"/>
      <c r="M185" s="8"/>
      <c r="N185" s="8"/>
      <c r="O185" s="8"/>
      <c r="P185" s="8"/>
      <c r="Q185" s="8"/>
      <c r="R185" s="8"/>
      <c r="S185" s="8"/>
      <c r="T185" s="8"/>
      <c r="U185" s="8"/>
      <c r="V185" s="8"/>
      <c r="W185" s="8"/>
      <c r="X185" s="8"/>
      <c r="Y185" s="8"/>
      <c r="Z185" s="8"/>
      <c r="AA185" s="8"/>
      <c r="AB185" s="8"/>
      <c r="AC185" s="8"/>
    </row>
    <row r="186" spans="1:29" ht="14.4">
      <c r="A186" s="58"/>
      <c r="B186" s="69">
        <v>156</v>
      </c>
      <c r="C186" s="119" t="s">
        <v>382</v>
      </c>
      <c r="D186" s="120">
        <v>32.583480477076101</v>
      </c>
      <c r="E186" s="120">
        <v>1.22403900415442</v>
      </c>
      <c r="F186" s="121">
        <f t="shared" si="2"/>
        <v>122.403900415442</v>
      </c>
      <c r="G186" s="122">
        <f t="shared" si="3"/>
        <v>1252.1919012499716</v>
      </c>
      <c r="H186" s="119"/>
      <c r="I186" s="8"/>
      <c r="J186" s="8"/>
      <c r="K186" s="8"/>
      <c r="L186" s="8"/>
      <c r="M186" s="8"/>
      <c r="N186" s="8"/>
      <c r="O186" s="8"/>
      <c r="P186" s="8"/>
      <c r="Q186" s="8"/>
      <c r="R186" s="8"/>
      <c r="S186" s="8"/>
      <c r="T186" s="8"/>
      <c r="U186" s="8"/>
      <c r="V186" s="8"/>
      <c r="W186" s="8"/>
      <c r="X186" s="8"/>
      <c r="Y186" s="8"/>
      <c r="Z186" s="8"/>
      <c r="AA186" s="8"/>
      <c r="AB186" s="8"/>
      <c r="AC186" s="8"/>
    </row>
    <row r="187" spans="1:29" ht="14.4">
      <c r="A187" s="58"/>
      <c r="B187" s="69">
        <v>157</v>
      </c>
      <c r="C187" s="119" t="s">
        <v>383</v>
      </c>
      <c r="D187" s="120">
        <v>34.922109692399502</v>
      </c>
      <c r="E187" s="120">
        <v>1.2344095451457999</v>
      </c>
      <c r="F187" s="121">
        <f t="shared" si="2"/>
        <v>123.44095451458</v>
      </c>
      <c r="G187" s="122">
        <f t="shared" si="3"/>
        <v>1262.8009646841533</v>
      </c>
      <c r="H187" s="119"/>
      <c r="I187" s="8"/>
      <c r="J187" s="8"/>
      <c r="K187" s="8"/>
      <c r="L187" s="8"/>
      <c r="M187" s="8"/>
      <c r="N187" s="8"/>
      <c r="O187" s="8"/>
      <c r="P187" s="8"/>
      <c r="Q187" s="8"/>
      <c r="R187" s="8"/>
      <c r="S187" s="8"/>
      <c r="T187" s="8"/>
      <c r="U187" s="8"/>
      <c r="V187" s="8"/>
      <c r="W187" s="8"/>
      <c r="X187" s="8"/>
      <c r="Y187" s="8"/>
      <c r="Z187" s="8"/>
      <c r="AA187" s="8"/>
      <c r="AB187" s="8"/>
      <c r="AC187" s="8"/>
    </row>
    <row r="188" spans="1:29" ht="14.4">
      <c r="A188" s="58"/>
      <c r="B188" s="69">
        <v>158</v>
      </c>
      <c r="C188" s="119" t="s">
        <v>384</v>
      </c>
      <c r="D188" s="120">
        <v>37.428590424095297</v>
      </c>
      <c r="E188" s="120">
        <v>1.2447804369275</v>
      </c>
      <c r="F188" s="121">
        <f t="shared" si="2"/>
        <v>124.47804369274999</v>
      </c>
      <c r="G188" s="122">
        <f t="shared" si="3"/>
        <v>1273.4103869768323</v>
      </c>
      <c r="H188" s="119"/>
      <c r="I188" s="8"/>
      <c r="J188" s="8"/>
      <c r="K188" s="8"/>
      <c r="L188" s="8"/>
      <c r="M188" s="8"/>
      <c r="N188" s="8"/>
      <c r="O188" s="8"/>
      <c r="P188" s="8"/>
      <c r="Q188" s="8"/>
      <c r="R188" s="8"/>
      <c r="S188" s="8"/>
      <c r="T188" s="8"/>
      <c r="U188" s="8"/>
      <c r="V188" s="8"/>
      <c r="W188" s="8"/>
      <c r="X188" s="8"/>
      <c r="Y188" s="8"/>
      <c r="Z188" s="8"/>
      <c r="AA188" s="8"/>
      <c r="AB188" s="8"/>
      <c r="AC188" s="8"/>
    </row>
    <row r="189" spans="1:29" ht="14.4">
      <c r="A189" s="58"/>
      <c r="B189" s="69">
        <v>159</v>
      </c>
      <c r="C189" s="119" t="s">
        <v>385</v>
      </c>
      <c r="D189" s="120">
        <v>40.1149699566853</v>
      </c>
      <c r="E189" s="120">
        <v>1.2551516560479501</v>
      </c>
      <c r="F189" s="121">
        <f t="shared" si="2"/>
        <v>125.51516560479502</v>
      </c>
      <c r="G189" s="122">
        <f t="shared" si="3"/>
        <v>1284.020144137053</v>
      </c>
      <c r="H189" s="119"/>
      <c r="I189" s="8"/>
      <c r="J189" s="8"/>
      <c r="K189" s="8"/>
      <c r="L189" s="8"/>
      <c r="M189" s="8"/>
      <c r="N189" s="8"/>
      <c r="O189" s="8"/>
      <c r="P189" s="8"/>
      <c r="Q189" s="8"/>
      <c r="R189" s="8"/>
      <c r="S189" s="8"/>
      <c r="T189" s="8"/>
      <c r="U189" s="8"/>
      <c r="V189" s="8"/>
      <c r="W189" s="8"/>
      <c r="X189" s="8"/>
      <c r="Y189" s="8"/>
      <c r="Z189" s="8"/>
      <c r="AA189" s="8"/>
      <c r="AB189" s="8"/>
      <c r="AC189" s="8"/>
    </row>
    <row r="190" spans="1:29" ht="14.4">
      <c r="A190" s="58"/>
      <c r="B190" s="69">
        <v>160</v>
      </c>
      <c r="C190" s="119" t="s">
        <v>386</v>
      </c>
      <c r="D190" s="120">
        <v>42.994160250016002</v>
      </c>
      <c r="E190" s="120">
        <v>1.2655231805312399</v>
      </c>
      <c r="F190" s="121">
        <f t="shared" si="2"/>
        <v>126.552318053124</v>
      </c>
      <c r="G190" s="122">
        <f t="shared" si="3"/>
        <v>1294.6302136834584</v>
      </c>
      <c r="H190" s="119"/>
      <c r="I190" s="8"/>
      <c r="J190" s="8"/>
      <c r="K190" s="8"/>
      <c r="L190" s="8"/>
      <c r="M190" s="8"/>
      <c r="N190" s="8"/>
      <c r="O190" s="8"/>
      <c r="P190" s="8"/>
      <c r="Q190" s="8"/>
      <c r="R190" s="8"/>
      <c r="S190" s="8"/>
      <c r="T190" s="8"/>
      <c r="U190" s="8"/>
      <c r="V190" s="8"/>
      <c r="W190" s="8"/>
      <c r="X190" s="8"/>
      <c r="Y190" s="8"/>
      <c r="Z190" s="8"/>
      <c r="AA190" s="8"/>
      <c r="AB190" s="8"/>
      <c r="AC190" s="8"/>
    </row>
    <row r="191" spans="1:29" ht="14.4">
      <c r="A191" s="58"/>
      <c r="B191" s="69">
        <v>161</v>
      </c>
      <c r="C191" s="119" t="s">
        <v>387</v>
      </c>
      <c r="D191" s="120">
        <v>46.08</v>
      </c>
      <c r="E191" s="120">
        <v>1.2758949899952301</v>
      </c>
      <c r="F191" s="121">
        <f t="shared" si="2"/>
        <v>127.58949899952302</v>
      </c>
      <c r="G191" s="122">
        <f t="shared" si="3"/>
        <v>1305.2405747651203</v>
      </c>
      <c r="H191" s="119"/>
      <c r="I191" s="8"/>
      <c r="J191" s="8"/>
      <c r="K191" s="8"/>
      <c r="L191" s="8"/>
      <c r="M191" s="8"/>
      <c r="N191" s="8"/>
      <c r="O191" s="8"/>
      <c r="P191" s="8"/>
      <c r="Q191" s="8"/>
      <c r="R191" s="8"/>
      <c r="S191" s="8"/>
      <c r="T191" s="8"/>
      <c r="U191" s="8"/>
      <c r="V191" s="8"/>
      <c r="W191" s="8"/>
      <c r="X191" s="8"/>
      <c r="Y191" s="8"/>
      <c r="Z191" s="8"/>
      <c r="AA191" s="8"/>
      <c r="AB191" s="8"/>
      <c r="AC191" s="8"/>
    </row>
    <row r="192" spans="1:29" ht="12.3">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row>
    <row r="193" spans="1:29" ht="12.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row>
    <row r="194" spans="1:29" ht="12.3">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row>
    <row r="195" spans="1:29" ht="12.3">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row>
    <row r="196" spans="1:29" ht="12.3">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row>
    <row r="197" spans="1:29" ht="12.3">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row>
    <row r="198" spans="1:29" ht="12.3">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row>
    <row r="199" spans="1:29" ht="12.3">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row>
    <row r="200" spans="1:29" ht="12.3">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row>
    <row r="201" spans="1:29" ht="12.3">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row>
    <row r="202" spans="1:29" ht="12.3">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row>
    <row r="203" spans="1:29" ht="12.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row>
    <row r="204" spans="1:29" ht="12.3">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row>
    <row r="205" spans="1:29" ht="12.3">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row>
    <row r="206" spans="1:29" ht="12.3">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row>
    <row r="207" spans="1:29" ht="12.3">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row>
    <row r="208" spans="1:29" ht="12.3">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row>
    <row r="209" spans="1:29" ht="12.3">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row>
    <row r="210" spans="1:29" ht="12.3">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row>
    <row r="211" spans="1:29" ht="12.3">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row>
    <row r="212" spans="1:29" ht="12.3">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row>
    <row r="213" spans="1:29" ht="12.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row>
    <row r="214" spans="1:29" ht="12.3">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row>
    <row r="215" spans="1:29" ht="12.3">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row>
    <row r="216" spans="1:29" ht="12.3">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row>
    <row r="217" spans="1:29" ht="12.3">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row>
    <row r="218" spans="1:29" ht="12.3">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row>
    <row r="219" spans="1:29" ht="12.3">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row>
    <row r="220" spans="1:29" ht="12.3">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row>
    <row r="221" spans="1:29" ht="12.3">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row>
    <row r="222" spans="1:29" ht="12.3">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row>
    <row r="223" spans="1:29" ht="1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row>
    <row r="224" spans="1:29" ht="12.3">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row>
    <row r="225" spans="1:29" ht="12.3">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row>
    <row r="226" spans="1:29" ht="12.3">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row>
    <row r="227" spans="1:29" ht="12.3">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row>
    <row r="228" spans="1:29" ht="12.3">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row>
    <row r="229" spans="1:29" ht="12.3">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row>
    <row r="230" spans="1:29" ht="12.3">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row>
    <row r="231" spans="1:29" ht="12.3">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row>
    <row r="232" spans="1:29" ht="12.3">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row>
    <row r="233" spans="1:29" ht="12.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row>
    <row r="234" spans="1:29" ht="12.3">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row>
    <row r="235" spans="1:29" ht="12.3">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row>
    <row r="236" spans="1:29" ht="12.3">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row>
    <row r="237" spans="1:29" ht="12.3">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row>
    <row r="238" spans="1:29" ht="12.3">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row>
    <row r="239" spans="1:29" ht="12.3">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row>
    <row r="240" spans="1:29" ht="12.3">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row>
    <row r="241" spans="1:29" ht="12.3">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row>
    <row r="242" spans="1:29" ht="12.3">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row>
    <row r="243" spans="1:29" ht="12.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row>
    <row r="244" spans="1:29" ht="12.3">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row>
    <row r="245" spans="1:29" ht="12.3">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row>
    <row r="246" spans="1:29" ht="12.3">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row>
    <row r="247" spans="1:29" ht="12.3">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row>
    <row r="248" spans="1:29" ht="12.3">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row>
    <row r="249" spans="1:29" ht="12.3">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row>
    <row r="250" spans="1:29" ht="12.3">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row>
    <row r="251" spans="1:29" ht="12.3">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row>
    <row r="252" spans="1:29" ht="12.3">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row>
    <row r="253" spans="1:29" ht="12.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row>
    <row r="254" spans="1:29" ht="12.3">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row>
    <row r="255" spans="1:29" ht="12.3">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row>
    <row r="256" spans="1:29" ht="12.3">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row>
    <row r="257" spans="1:29" ht="12.3">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row>
    <row r="258" spans="1:29" ht="12.3">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row>
    <row r="259" spans="1:29" ht="12.3">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row>
    <row r="260" spans="1:29" ht="12.3">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row>
    <row r="261" spans="1:29" ht="12.3">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row>
    <row r="262" spans="1:29" ht="12.3">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row>
    <row r="263" spans="1:29" ht="12.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row>
    <row r="264" spans="1:29" ht="12.3">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row>
    <row r="265" spans="1:29" ht="12.3">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row>
    <row r="266" spans="1:29" ht="12.3">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row>
    <row r="267" spans="1:29" ht="12.3">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row>
    <row r="268" spans="1:29" ht="12.3">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row>
    <row r="269" spans="1:29" ht="12.3">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row>
    <row r="270" spans="1:29" ht="12.3">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row>
    <row r="271" spans="1:29" ht="12.3">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row>
    <row r="272" spans="1:29" ht="12.3">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row>
    <row r="273" spans="1:29" ht="12.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row>
    <row r="274" spans="1:29" ht="12.3">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row>
    <row r="275" spans="1:29" ht="12.3">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row>
    <row r="276" spans="1:29" ht="12.3">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row>
    <row r="277" spans="1:29" ht="12.3">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row>
    <row r="278" spans="1:29" ht="12.3">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row>
    <row r="279" spans="1:29" ht="12.3">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row>
    <row r="280" spans="1:29" ht="12.3">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row>
    <row r="281" spans="1:29" ht="12.3">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row>
    <row r="282" spans="1:29" ht="12.3">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row>
    <row r="283" spans="1:29" ht="12.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row>
    <row r="284" spans="1:29" ht="12.3">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row>
    <row r="285" spans="1:29" ht="12.3">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row>
    <row r="286" spans="1:29" ht="12.3">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row>
    <row r="287" spans="1:29" ht="12.3">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row>
    <row r="288" spans="1:29" ht="12.3">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row>
    <row r="289" spans="1:29" ht="12.3">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row>
    <row r="290" spans="1:29" ht="12.3">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row>
    <row r="291" spans="1:29" ht="12.3">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row>
    <row r="292" spans="1:29" ht="12.3">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row>
    <row r="293" spans="1:29" ht="12.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row>
    <row r="294" spans="1:29" ht="12.3">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row>
    <row r="295" spans="1:29" ht="12.3">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row>
    <row r="296" spans="1:29" ht="12.3">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row>
    <row r="297" spans="1:29" ht="12.3">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row>
    <row r="298" spans="1:29" ht="12.3">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row>
    <row r="299" spans="1:29" ht="12.3">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row>
    <row r="300" spans="1:29" ht="12.3">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row>
    <row r="301" spans="1:29" ht="12.3">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row>
    <row r="302" spans="1:29" ht="12.3">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row>
    <row r="303" spans="1:29" ht="12.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row>
    <row r="304" spans="1:29" ht="12.3">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row>
    <row r="305" spans="1:29" ht="12.3">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row>
    <row r="306" spans="1:29" ht="12.3">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row>
    <row r="307" spans="1:29" ht="12.3">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row>
    <row r="308" spans="1:29" ht="12.3">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row>
    <row r="309" spans="1:29" ht="12.3">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row>
    <row r="310" spans="1:29" ht="12.3">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row>
    <row r="311" spans="1:29" ht="12.3">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row>
    <row r="312" spans="1:29" ht="12.3">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row>
    <row r="313" spans="1:29" ht="12.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row>
    <row r="314" spans="1:29" ht="12.3">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row>
    <row r="315" spans="1:29" ht="12.3">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row>
    <row r="316" spans="1:29" ht="12.3">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row>
    <row r="317" spans="1:29" ht="12.3">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row>
    <row r="318" spans="1:29" ht="12.3">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row>
    <row r="319" spans="1:29" ht="12.3">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row>
    <row r="320" spans="1:29" ht="12.3">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row>
    <row r="321" spans="1:29" ht="12.3">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row>
    <row r="322" spans="1:29" ht="12.3">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row>
    <row r="323" spans="1:29" ht="1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row>
    <row r="324" spans="1:29" ht="12.3">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row>
    <row r="325" spans="1:29" ht="12.3">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row>
    <row r="326" spans="1:29" ht="12.3">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row>
    <row r="327" spans="1:29" ht="12.3">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row>
    <row r="328" spans="1:29" ht="12.3">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row>
    <row r="329" spans="1:29" ht="12.3">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row>
    <row r="330" spans="1:29" ht="12.3">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row>
    <row r="331" spans="1:29" ht="12.3">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row>
    <row r="332" spans="1:29" ht="12.3">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row>
    <row r="333" spans="1:29" ht="12.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row>
    <row r="334" spans="1:29" ht="12.3">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row>
    <row r="335" spans="1:29" ht="12.3">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row>
    <row r="336" spans="1:29" ht="12.3">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row>
    <row r="337" spans="1:29" ht="12.3">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row>
    <row r="338" spans="1:29" ht="12.3">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row>
    <row r="339" spans="1:29" ht="12.3">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row>
    <row r="340" spans="1:29" ht="12.3">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row>
    <row r="341" spans="1:29" ht="12.3">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row>
    <row r="342" spans="1:29" ht="12.3">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row>
    <row r="343" spans="1:29" ht="12.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row>
    <row r="344" spans="1:29" ht="12.3">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row>
    <row r="345" spans="1:29" ht="12.3">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row>
    <row r="346" spans="1:29" ht="12.3">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row>
    <row r="347" spans="1:29" ht="12.3">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row>
    <row r="348" spans="1:29" ht="12.3">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row>
    <row r="349" spans="1:29" ht="12.3">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row>
    <row r="350" spans="1:29" ht="12.3">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row>
    <row r="351" spans="1:29" ht="12.3">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row>
    <row r="352" spans="1:29" ht="12.3">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row>
    <row r="353" spans="1:29" ht="12.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row>
    <row r="354" spans="1:29" ht="12.3">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row>
    <row r="355" spans="1:29" ht="12.3">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row>
    <row r="356" spans="1:29" ht="12.3">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row>
    <row r="357" spans="1:29" ht="12.3">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row>
    <row r="358" spans="1:29" ht="12.3">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row>
    <row r="359" spans="1:29" ht="12.3">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row>
    <row r="360" spans="1:29" ht="12.3">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row>
    <row r="361" spans="1:29" ht="12.3">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row>
    <row r="362" spans="1:29" ht="12.3">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row>
    <row r="363" spans="1:29" ht="12.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row>
    <row r="364" spans="1:29" ht="12.3">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row>
    <row r="365" spans="1:29" ht="12.3">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row>
    <row r="366" spans="1:29" ht="12.3">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row>
    <row r="367" spans="1:29" ht="12.3">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row>
    <row r="368" spans="1:29" ht="12.3">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row>
    <row r="369" spans="1:29" ht="12.3">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row>
    <row r="370" spans="1:29" ht="12.3">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row>
    <row r="371" spans="1:29" ht="12.3">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row>
    <row r="372" spans="1:29" ht="12.3">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row>
    <row r="373" spans="1:29" ht="12.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row>
    <row r="374" spans="1:29" ht="12.3">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row>
    <row r="375" spans="1:29" ht="12.3">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row>
    <row r="376" spans="1:29" ht="12.3">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row>
    <row r="377" spans="1:29" ht="12.3">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row>
    <row r="378" spans="1:29" ht="12.3">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row>
    <row r="379" spans="1:29" ht="12.3">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row>
    <row r="380" spans="1:29" ht="12.3">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row>
    <row r="381" spans="1:29" ht="12.3">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row>
    <row r="382" spans="1:29" ht="12.3">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row>
    <row r="383" spans="1:29" ht="12.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row>
    <row r="384" spans="1:29" ht="12.3">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row>
    <row r="385" spans="1:29" ht="12.3">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row>
    <row r="386" spans="1:29" ht="12.3">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row>
    <row r="387" spans="1:29" ht="12.3">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row>
    <row r="388" spans="1:29" ht="12.3">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row>
    <row r="389" spans="1:29" ht="12.3">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row>
    <row r="390" spans="1:29" ht="12.3">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row>
    <row r="391" spans="1:29" ht="12.3">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row>
    <row r="392" spans="1:29" ht="12.3">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row>
    <row r="393" spans="1:29" ht="12.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row>
    <row r="394" spans="1:29" ht="12.3">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row>
    <row r="395" spans="1:29" ht="12.3">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row>
    <row r="396" spans="1:29" ht="12.3">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row>
    <row r="397" spans="1:29" ht="12.3">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row>
    <row r="398" spans="1:29" ht="12.3">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row>
    <row r="399" spans="1:29" ht="12.3">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row>
    <row r="400" spans="1:29" ht="12.3">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row>
    <row r="401" spans="1:29" ht="12.3">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row>
    <row r="402" spans="1:29" ht="12.3">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row>
    <row r="403" spans="1:29" ht="12.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row>
    <row r="404" spans="1:29" ht="12.3">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row>
    <row r="405" spans="1:29" ht="12.3">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row>
    <row r="406" spans="1:29" ht="12.3">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row>
    <row r="407" spans="1:29" ht="12.3">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row>
    <row r="408" spans="1:29" ht="12.3">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row>
    <row r="409" spans="1:29" ht="12.3">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row>
    <row r="410" spans="1:29" ht="12.3">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row>
    <row r="411" spans="1:29" ht="12.3">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row>
    <row r="412" spans="1:29" ht="12.3">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row>
    <row r="413" spans="1:29" ht="12.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row>
    <row r="414" spans="1:29" ht="12.3">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row>
    <row r="415" spans="1:29" ht="12.3">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row>
    <row r="416" spans="1:29" ht="12.3">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row>
    <row r="417" spans="1:29" ht="12.3">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row>
    <row r="418" spans="1:29" ht="12.3">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row>
    <row r="419" spans="1:29" ht="12.3">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row>
    <row r="420" spans="1:29" ht="12.3">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row>
    <row r="421" spans="1:29" ht="12.3">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row>
    <row r="422" spans="1:29" ht="12.3">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row>
    <row r="423" spans="1:29" ht="1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row>
    <row r="424" spans="1:29" ht="12.3">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row>
    <row r="425" spans="1:29" ht="12.3">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row>
    <row r="426" spans="1:29" ht="12.3">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row>
    <row r="427" spans="1:29" ht="12.3">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row>
    <row r="428" spans="1:29" ht="12.3">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row>
    <row r="429" spans="1:29" ht="12.3">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row>
    <row r="430" spans="1:29" ht="12.3">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row>
    <row r="431" spans="1:29" ht="12.3">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row>
    <row r="432" spans="1:29" ht="12.3">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row>
    <row r="433" spans="1:29" ht="12.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row>
    <row r="434" spans="1:29" ht="12.3">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row>
    <row r="435" spans="1:29" ht="12.3">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row>
    <row r="436" spans="1:29" ht="12.3">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row>
    <row r="437" spans="1:29" ht="12.3">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row>
    <row r="438" spans="1:29" ht="12.3">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row>
    <row r="439" spans="1:29" ht="12.3">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row>
    <row r="440" spans="1:29" ht="12.3">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row>
    <row r="441" spans="1:29" ht="12.3">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row>
    <row r="442" spans="1:29" ht="12.3">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row>
    <row r="443" spans="1:29" ht="12.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row>
    <row r="444" spans="1:29" ht="12.3">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row>
    <row r="445" spans="1:29" ht="12.3">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row>
    <row r="446" spans="1:29" ht="12.3">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row>
    <row r="447" spans="1:29" ht="12.3">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row>
    <row r="448" spans="1:29" ht="12.3">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row>
    <row r="449" spans="1:29" ht="12.3">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row>
    <row r="450" spans="1:29" ht="12.3">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row>
    <row r="451" spans="1:29" ht="12.3">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row>
    <row r="452" spans="1:29" ht="12.3">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row>
    <row r="453" spans="1:29" ht="12.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row>
    <row r="454" spans="1:29" ht="12.3">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row>
    <row r="455" spans="1:29" ht="12.3">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row>
    <row r="456" spans="1:29" ht="12.3">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row>
    <row r="457" spans="1:29" ht="12.3">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row>
    <row r="458" spans="1:29" ht="12.3">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row>
    <row r="459" spans="1:29" ht="12.3">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row>
    <row r="460" spans="1:29" ht="12.3">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row>
    <row r="461" spans="1:29" ht="12.3">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row>
    <row r="462" spans="1:29" ht="12.3">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row>
    <row r="463" spans="1:29" ht="12.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row>
    <row r="464" spans="1:29" ht="12.3">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row>
    <row r="465" spans="1:29" ht="12.3">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row>
    <row r="466" spans="1:29" ht="12.3">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row>
    <row r="467" spans="1:29" ht="12.3">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row>
    <row r="468" spans="1:29" ht="12.3">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row>
    <row r="469" spans="1:29" ht="12.3">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row>
    <row r="470" spans="1:29" ht="12.3">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row>
    <row r="471" spans="1:29" ht="12.3">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row>
    <row r="472" spans="1:29" ht="12.3">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row>
    <row r="473" spans="1:29" ht="12.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row>
    <row r="474" spans="1:29" ht="12.3">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row>
    <row r="475" spans="1:29" ht="12.3">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row>
    <row r="476" spans="1:29" ht="12.3">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row>
    <row r="477" spans="1:29" ht="12.3">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row>
    <row r="478" spans="1:29" ht="12.3">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row>
    <row r="479" spans="1:29" ht="12.3">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row>
    <row r="480" spans="1:29" ht="12.3">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row>
    <row r="481" spans="1:29" ht="12.3">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row>
    <row r="482" spans="1:29" ht="12.3">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row>
    <row r="483" spans="1:29" ht="12.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row>
    <row r="484" spans="1:29" ht="12.3">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row>
    <row r="485" spans="1:29" ht="12.3">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row>
    <row r="486" spans="1:29" ht="12.3">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row>
    <row r="487" spans="1:29" ht="12.3">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row>
    <row r="488" spans="1:29" ht="12.3">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row>
    <row r="489" spans="1:29" ht="12.3">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row>
    <row r="490" spans="1:29" ht="12.3">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row>
    <row r="491" spans="1:29" ht="12.3">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row>
    <row r="492" spans="1:29" ht="12.3">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row>
    <row r="493" spans="1:29" ht="12.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row>
    <row r="494" spans="1:29" ht="12.3">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row>
    <row r="495" spans="1:29" ht="12.3">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row>
    <row r="496" spans="1:29" ht="12.3">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row>
    <row r="497" spans="1:29" ht="12.3">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row>
    <row r="498" spans="1:29" ht="12.3">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row>
    <row r="499" spans="1:29" ht="12.3">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row>
    <row r="500" spans="1:29" ht="12.3">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row>
    <row r="501" spans="1:29" ht="12.3">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row>
    <row r="502" spans="1:29" ht="12.3">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row>
    <row r="503" spans="1:29" ht="12.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row>
    <row r="504" spans="1:29" ht="12.3">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row>
    <row r="505" spans="1:29" ht="12.3">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row>
    <row r="506" spans="1:29" ht="12.3">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row>
    <row r="507" spans="1:29" ht="12.3">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row>
    <row r="508" spans="1:29" ht="12.3">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row>
    <row r="509" spans="1:29" ht="12.3">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row>
    <row r="510" spans="1:29" ht="12.3">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row>
    <row r="511" spans="1:29" ht="12.3">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row>
    <row r="512" spans="1:29" ht="12.3">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row>
    <row r="513" spans="1:29" ht="12.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row>
    <row r="514" spans="1:29" ht="12.3">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row>
    <row r="515" spans="1:29" ht="12.3">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row>
    <row r="516" spans="1:29" ht="12.3">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row>
    <row r="517" spans="1:29" ht="12.3">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row>
    <row r="518" spans="1:29" ht="12.3">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row>
    <row r="519" spans="1:29" ht="12.3">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row>
    <row r="520" spans="1:29" ht="12.3">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row>
    <row r="521" spans="1:29" ht="12.3">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row>
    <row r="522" spans="1:29" ht="12.3">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row>
    <row r="523" spans="1:29" ht="1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row>
    <row r="524" spans="1:29" ht="12.3">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row>
    <row r="525" spans="1:29" ht="12.3">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row>
    <row r="526" spans="1:29" ht="12.3">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row>
    <row r="527" spans="1:29" ht="12.3">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row>
    <row r="528" spans="1:29" ht="12.3">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row>
    <row r="529" spans="1:29" ht="12.3">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row>
    <row r="530" spans="1:29" ht="12.3">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row>
    <row r="531" spans="1:29" ht="12.3">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row>
    <row r="532" spans="1:29" ht="12.3">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row>
    <row r="533" spans="1:29" ht="12.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row>
    <row r="534" spans="1:29" ht="12.3">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row>
    <row r="535" spans="1:29" ht="12.3">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row>
    <row r="536" spans="1:29" ht="12.3">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row>
    <row r="537" spans="1:29" ht="12.3">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row>
    <row r="538" spans="1:29" ht="12.3">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row>
    <row r="539" spans="1:29" ht="12.3">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row>
    <row r="540" spans="1:29" ht="12.3">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row>
    <row r="541" spans="1:29" ht="12.3">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row>
    <row r="542" spans="1:29" ht="12.3">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row>
    <row r="543" spans="1:29" ht="12.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row>
    <row r="544" spans="1:29" ht="12.3">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row>
    <row r="545" spans="1:29" ht="12.3">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row>
    <row r="546" spans="1:29" ht="12.3">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row>
    <row r="547" spans="1:29" ht="12.3">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row>
    <row r="548" spans="1:29" ht="12.3">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row>
    <row r="549" spans="1:29" ht="12.3">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row>
    <row r="550" spans="1:29" ht="12.3">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row>
    <row r="551" spans="1:29" ht="12.3">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row>
    <row r="552" spans="1:29" ht="12.3">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row>
    <row r="553" spans="1:29" ht="12.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row>
    <row r="554" spans="1:29" ht="12.3">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row>
    <row r="555" spans="1:29" ht="12.3">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row>
    <row r="556" spans="1:29" ht="12.3">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row>
    <row r="557" spans="1:29" ht="12.3">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row>
    <row r="558" spans="1:29" ht="12.3">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row>
    <row r="559" spans="1:29" ht="12.3">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row>
    <row r="560" spans="1:29" ht="12.3">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row>
    <row r="561" spans="1:29" ht="12.3">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row>
    <row r="562" spans="1:29" ht="12.3">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row>
    <row r="563" spans="1:29" ht="12.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row>
    <row r="564" spans="1:29" ht="12.3">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row>
    <row r="565" spans="1:29" ht="12.3">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row>
    <row r="566" spans="1:29" ht="12.3">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row>
    <row r="567" spans="1:29" ht="12.3">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row>
    <row r="568" spans="1:29" ht="12.3">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row>
    <row r="569" spans="1:29" ht="12.3">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row>
    <row r="570" spans="1:29" ht="12.3">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row>
    <row r="571" spans="1:29" ht="12.3">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row>
    <row r="572" spans="1:29" ht="12.3">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row>
    <row r="573" spans="1:29" ht="12.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row>
    <row r="574" spans="1:29" ht="12.3">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row>
    <row r="575" spans="1:29" ht="12.3">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row>
    <row r="576" spans="1:29" ht="12.3">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row>
    <row r="577" spans="1:29" ht="12.3">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row>
    <row r="578" spans="1:29" ht="12.3">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row>
    <row r="579" spans="1:29" ht="12.3">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row>
    <row r="580" spans="1:29" ht="12.3">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row>
    <row r="581" spans="1:29" ht="12.3">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row>
    <row r="582" spans="1:29" ht="12.3">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row>
    <row r="583" spans="1:29" ht="12.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row>
    <row r="584" spans="1:29" ht="12.3">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row>
    <row r="585" spans="1:29" ht="12.3">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row>
    <row r="586" spans="1:29" ht="12.3">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row>
    <row r="587" spans="1:29" ht="12.3">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row>
    <row r="588" spans="1:29" ht="12.3">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row>
    <row r="589" spans="1:29" ht="12.3">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row>
    <row r="590" spans="1:29" ht="12.3">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row>
    <row r="591" spans="1:29" ht="12.3">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row>
    <row r="592" spans="1:29" ht="12.3">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row>
    <row r="593" spans="1:29" ht="12.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row>
    <row r="594" spans="1:29" ht="12.3">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row>
    <row r="595" spans="1:29" ht="12.3">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row>
    <row r="596" spans="1:29" ht="12.3">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row>
    <row r="597" spans="1:29" ht="12.3">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row>
    <row r="598" spans="1:29" ht="12.3">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row>
    <row r="599" spans="1:29" ht="12.3">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row>
    <row r="600" spans="1:29" ht="12.3">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row>
    <row r="601" spans="1:29" ht="12.3">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row>
    <row r="602" spans="1:29" ht="12.3">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row>
    <row r="603" spans="1:29" ht="12.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row>
    <row r="604" spans="1:29" ht="12.3">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row>
    <row r="605" spans="1:29" ht="12.3">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row>
    <row r="606" spans="1:29" ht="12.3">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row>
    <row r="607" spans="1:29" ht="12.3">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row>
    <row r="608" spans="1:29" ht="12.3">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row>
    <row r="609" spans="1:29" ht="12.3">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row>
    <row r="610" spans="1:29" ht="12.3">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row>
    <row r="611" spans="1:29" ht="12.3">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row>
    <row r="612" spans="1:29" ht="12.3">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row>
    <row r="613" spans="1:29" ht="12.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row>
    <row r="614" spans="1:29" ht="12.3">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row>
    <row r="615" spans="1:29" ht="12.3">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row>
    <row r="616" spans="1:29" ht="12.3">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row>
    <row r="617" spans="1:29" ht="12.3">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row>
    <row r="618" spans="1:29" ht="12.3">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row>
    <row r="619" spans="1:29" ht="12.3">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row>
    <row r="620" spans="1:29" ht="12.3">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row>
    <row r="621" spans="1:29" ht="12.3">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row>
    <row r="622" spans="1:29" ht="12.3">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row>
    <row r="623" spans="1:29" ht="1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row>
    <row r="624" spans="1:29" ht="12.3">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row>
    <row r="625" spans="1:29" ht="12.3">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row>
    <row r="626" spans="1:29" ht="12.3">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row>
    <row r="627" spans="1:29" ht="12.3">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row>
    <row r="628" spans="1:29" ht="12.3">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row>
    <row r="629" spans="1:29" ht="12.3">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row>
    <row r="630" spans="1:29" ht="12.3">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row>
    <row r="631" spans="1:29" ht="12.3">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row>
    <row r="632" spans="1:29" ht="12.3">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row>
    <row r="633" spans="1:29" ht="12.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row>
    <row r="634" spans="1:29" ht="12.3">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row>
    <row r="635" spans="1:29" ht="12.3">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row>
    <row r="636" spans="1:29" ht="12.3">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row>
    <row r="637" spans="1:29" ht="12.3">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row>
    <row r="638" spans="1:29" ht="12.3">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row>
    <row r="639" spans="1:29" ht="12.3">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row>
    <row r="640" spans="1:29" ht="12.3">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row>
    <row r="641" spans="1:29" ht="12.3">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row>
    <row r="642" spans="1:29" ht="12.3">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row>
    <row r="643" spans="1:29" ht="12.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row>
    <row r="644" spans="1:29" ht="12.3">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row>
    <row r="645" spans="1:29" ht="12.3">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row>
    <row r="646" spans="1:29" ht="12.3">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row>
    <row r="647" spans="1:29" ht="12.3">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row>
    <row r="648" spans="1:29" ht="12.3">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row>
    <row r="649" spans="1:29" ht="12.3">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row>
    <row r="650" spans="1:29" ht="12.3">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row>
    <row r="651" spans="1:29" ht="12.3">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row>
    <row r="652" spans="1:29" ht="12.3">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row>
    <row r="653" spans="1:29" ht="12.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row>
    <row r="654" spans="1:29" ht="12.3">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row>
    <row r="655" spans="1:29" ht="12.3">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row>
    <row r="656" spans="1:29" ht="12.3">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row>
    <row r="657" spans="1:29" ht="12.3">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row>
    <row r="658" spans="1:29" ht="12.3">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row>
    <row r="659" spans="1:29" ht="12.3">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row>
    <row r="660" spans="1:29" ht="12.3">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row>
    <row r="661" spans="1:29" ht="12.3">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row>
    <row r="662" spans="1:29" ht="12.3">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row>
    <row r="663" spans="1:29" ht="12.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row>
    <row r="664" spans="1:29" ht="12.3">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row>
    <row r="665" spans="1:29" ht="12.3">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row>
    <row r="666" spans="1:29" ht="12.3">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row>
    <row r="667" spans="1:29" ht="12.3">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row>
    <row r="668" spans="1:29" ht="12.3">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row>
    <row r="669" spans="1:29" ht="12.3">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row>
    <row r="670" spans="1:29" ht="12.3">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row>
    <row r="671" spans="1:29" ht="12.3">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row>
    <row r="672" spans="1:29" ht="12.3">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row>
    <row r="673" spans="1:29" ht="12.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row>
    <row r="674" spans="1:29" ht="12.3">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row>
    <row r="675" spans="1:29" ht="12.3">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row>
    <row r="676" spans="1:29" ht="12.3">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row>
    <row r="677" spans="1:29" ht="12.3">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row>
    <row r="678" spans="1:29" ht="12.3">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row>
    <row r="679" spans="1:29" ht="12.3">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row>
    <row r="680" spans="1:29" ht="12.3">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row>
    <row r="681" spans="1:29" ht="12.3">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row>
    <row r="682" spans="1:29" ht="12.3">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row>
    <row r="683" spans="1:29" ht="12.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row>
    <row r="684" spans="1:29" ht="12.3">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row>
    <row r="685" spans="1:29" ht="12.3">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row>
    <row r="686" spans="1:29" ht="12.3">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row>
    <row r="687" spans="1:29" ht="12.3">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row>
    <row r="688" spans="1:29" ht="12.3">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row>
    <row r="689" spans="1:29" ht="12.3">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row>
    <row r="690" spans="1:29" ht="12.3">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row>
    <row r="691" spans="1:29" ht="12.3">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row>
    <row r="692" spans="1:29" ht="12.3">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row>
    <row r="693" spans="1:29" ht="12.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row>
    <row r="694" spans="1:29" ht="12.3">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row>
    <row r="695" spans="1:29" ht="12.3">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row>
    <row r="696" spans="1:29" ht="12.3">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row>
    <row r="697" spans="1:29" ht="12.3">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row>
    <row r="698" spans="1:29" ht="12.3">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row>
    <row r="699" spans="1:29" ht="12.3">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row>
    <row r="700" spans="1:29" ht="12.3">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row>
    <row r="701" spans="1:29" ht="12.3">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row>
    <row r="702" spans="1:29" ht="12.3">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row>
    <row r="703" spans="1:29" ht="12.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row>
    <row r="704" spans="1:29" ht="12.3">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row>
    <row r="705" spans="1:29" ht="12.3">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row>
    <row r="706" spans="1:29" ht="12.3">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row>
    <row r="707" spans="1:29" ht="12.3">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row>
    <row r="708" spans="1:29" ht="12.3">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row>
    <row r="709" spans="1:29" ht="12.3">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row>
    <row r="710" spans="1:29" ht="12.3">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row>
    <row r="711" spans="1:29" ht="12.3">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row>
    <row r="712" spans="1:29" ht="12.3">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row>
    <row r="713" spans="1:29" ht="12.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row>
    <row r="714" spans="1:29" ht="12.3">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row>
    <row r="715" spans="1:29" ht="12.3">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row>
    <row r="716" spans="1:29" ht="12.3">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row>
    <row r="717" spans="1:29" ht="12.3">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row>
    <row r="718" spans="1:29" ht="12.3">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row>
    <row r="719" spans="1:29" ht="12.3">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row>
    <row r="720" spans="1:29" ht="12.3">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row>
    <row r="721" spans="1:29" ht="12.3">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row>
    <row r="722" spans="1:29" ht="12.3">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row>
    <row r="723" spans="1:29" ht="1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row>
    <row r="724" spans="1:29" ht="12.3">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row>
    <row r="725" spans="1:29" ht="12.3">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row>
    <row r="726" spans="1:29" ht="12.3">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row>
    <row r="727" spans="1:29" ht="12.3">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row>
    <row r="728" spans="1:29" ht="12.3">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row>
    <row r="729" spans="1:29" ht="12.3">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row>
    <row r="730" spans="1:29" ht="12.3">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row>
    <row r="731" spans="1:29" ht="12.3">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row>
    <row r="732" spans="1:29" ht="12.3">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row>
    <row r="733" spans="1:29" ht="12.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row>
    <row r="734" spans="1:29" ht="12.3">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row>
    <row r="735" spans="1:29" ht="12.3">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row>
    <row r="736" spans="1:29" ht="12.3">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row>
    <row r="737" spans="1:29" ht="12.3">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row>
    <row r="738" spans="1:29" ht="12.3">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row>
    <row r="739" spans="1:29" ht="12.3">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row>
    <row r="740" spans="1:29" ht="12.3">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row>
    <row r="741" spans="1:29" ht="12.3">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row>
    <row r="742" spans="1:29" ht="12.3">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row>
    <row r="743" spans="1:29" ht="12.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row>
    <row r="744" spans="1:29" ht="12.3">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row>
    <row r="745" spans="1:29" ht="12.3">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row>
    <row r="746" spans="1:29" ht="12.3">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row>
    <row r="747" spans="1:29" ht="12.3">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row>
    <row r="748" spans="1:29" ht="12.3">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row>
    <row r="749" spans="1:29" ht="12.3">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row>
    <row r="750" spans="1:29" ht="12.3">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row>
    <row r="751" spans="1:29" ht="12.3">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row>
    <row r="752" spans="1:29" ht="12.3">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row>
    <row r="753" spans="1:29" ht="12.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row>
    <row r="754" spans="1:29" ht="12.3">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row>
    <row r="755" spans="1:29" ht="12.3">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row>
    <row r="756" spans="1:29" ht="12.3">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row>
    <row r="757" spans="1:29" ht="12.3">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row>
    <row r="758" spans="1:29" ht="12.3">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row>
    <row r="759" spans="1:29" ht="12.3">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row>
    <row r="760" spans="1:29" ht="12.3">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row>
    <row r="761" spans="1:29" ht="12.3">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row>
    <row r="762" spans="1:29" ht="12.3">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row>
    <row r="763" spans="1:29" ht="12.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row>
    <row r="764" spans="1:29" ht="12.3">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row>
    <row r="765" spans="1:29" ht="12.3">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row>
    <row r="766" spans="1:29" ht="12.3">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row>
    <row r="767" spans="1:29" ht="12.3">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row>
    <row r="768" spans="1:29" ht="12.3">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row>
    <row r="769" spans="1:29" ht="12.3">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row>
    <row r="770" spans="1:29" ht="12.3">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row>
    <row r="771" spans="1:29" ht="12.3">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row>
    <row r="772" spans="1:29" ht="12.3">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row>
    <row r="773" spans="1:29" ht="12.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row>
    <row r="774" spans="1:29" ht="12.3">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row>
    <row r="775" spans="1:29" ht="12.3">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row>
    <row r="776" spans="1:29" ht="12.3">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row>
    <row r="777" spans="1:29" ht="12.3">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row>
    <row r="778" spans="1:29" ht="12.3">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row>
    <row r="779" spans="1:29" ht="12.3">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row>
    <row r="780" spans="1:29" ht="12.3">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row>
    <row r="781" spans="1:29" ht="12.3">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row>
    <row r="782" spans="1:29" ht="12.3">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row>
    <row r="783" spans="1:29" ht="12.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row>
    <row r="784" spans="1:29" ht="12.3">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row>
    <row r="785" spans="1:29" ht="12.3">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row>
    <row r="786" spans="1:29" ht="12.3">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row>
    <row r="787" spans="1:29" ht="12.3">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row>
    <row r="788" spans="1:29" ht="12.3">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row>
    <row r="789" spans="1:29" ht="12.3">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row>
    <row r="790" spans="1:29" ht="12.3">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row>
    <row r="791" spans="1:29" ht="12.3">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row>
    <row r="792" spans="1:29" ht="12.3">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row>
    <row r="793" spans="1:29" ht="12.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row>
    <row r="794" spans="1:29" ht="12.3">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row>
    <row r="795" spans="1:29" ht="12.3">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row>
    <row r="796" spans="1:29" ht="12.3">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row>
    <row r="797" spans="1:29" ht="12.3">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row>
    <row r="798" spans="1:29" ht="12.3">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row>
    <row r="799" spans="1:29" ht="12.3">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row>
    <row r="800" spans="1:29" ht="12.3">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row>
    <row r="801" spans="1:29" ht="12.3">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row>
    <row r="802" spans="1:29" ht="12.3">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row>
    <row r="803" spans="1:29" ht="12.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row>
    <row r="804" spans="1:29" ht="12.3">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row>
    <row r="805" spans="1:29" ht="12.3">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row>
    <row r="806" spans="1:29" ht="12.3">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row>
    <row r="807" spans="1:29" ht="12.3">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row>
    <row r="808" spans="1:29" ht="12.3">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row>
    <row r="809" spans="1:29" ht="12.3">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row>
    <row r="810" spans="1:29" ht="12.3">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row>
    <row r="811" spans="1:29" ht="12.3">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row>
    <row r="812" spans="1:29" ht="12.3">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row>
    <row r="813" spans="1:29" ht="12.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row>
    <row r="814" spans="1:29" ht="12.3">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row>
    <row r="815" spans="1:29" ht="12.3">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row>
    <row r="816" spans="1:29" ht="12.3">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row>
    <row r="817" spans="1:29" ht="12.3">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row>
    <row r="818" spans="1:29" ht="12.3">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row>
    <row r="819" spans="1:29" ht="12.3">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row>
    <row r="820" spans="1:29" ht="12.3">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row>
    <row r="821" spans="1:29" ht="12.3">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row>
    <row r="822" spans="1:29" ht="12.3">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row>
    <row r="823" spans="1:29" ht="1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row>
    <row r="824" spans="1:29" ht="12.3">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row>
    <row r="825" spans="1:29" ht="12.3">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row>
    <row r="826" spans="1:29" ht="12.3">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row>
    <row r="827" spans="1:29" ht="12.3">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row>
    <row r="828" spans="1:29" ht="12.3">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row>
    <row r="829" spans="1:29" ht="12.3">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row>
    <row r="830" spans="1:29" ht="12.3">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row>
    <row r="831" spans="1:29" ht="12.3">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row>
    <row r="832" spans="1:29" ht="12.3">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row>
    <row r="833" spans="1:29" ht="12.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row>
    <row r="834" spans="1:29" ht="12.3">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row>
    <row r="835" spans="1:29" ht="12.3">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row>
    <row r="836" spans="1:29" ht="12.3">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row>
    <row r="837" spans="1:29" ht="12.3">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row>
    <row r="838" spans="1:29" ht="12.3">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row>
    <row r="839" spans="1:29" ht="12.3">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row>
    <row r="840" spans="1:29" ht="12.3">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row>
    <row r="841" spans="1:29" ht="12.3">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row>
    <row r="842" spans="1:29" ht="12.3">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row>
    <row r="843" spans="1:29" ht="12.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row>
    <row r="844" spans="1:29" ht="12.3">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row>
    <row r="845" spans="1:29" ht="12.3">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row>
    <row r="846" spans="1:29" ht="12.3">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row>
    <row r="847" spans="1:29" ht="12.3">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row>
    <row r="848" spans="1:29" ht="12.3">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row>
    <row r="849" spans="1:29" ht="12.3">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row>
    <row r="850" spans="1:29" ht="12.3">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row>
    <row r="851" spans="1:29" ht="12.3">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row>
    <row r="852" spans="1:29" ht="12.3">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row>
    <row r="853" spans="1:29" ht="12.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row>
    <row r="854" spans="1:29" ht="12.3">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row>
    <row r="855" spans="1:29" ht="12.3">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row>
    <row r="856" spans="1:29" ht="12.3">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row>
    <row r="857" spans="1:29" ht="12.3">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row>
    <row r="858" spans="1:29" ht="12.3">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row>
    <row r="859" spans="1:29" ht="12.3">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row>
    <row r="860" spans="1:29" ht="12.3">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row>
    <row r="861" spans="1:29" ht="12.3">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row>
    <row r="862" spans="1:29" ht="12.3">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row>
    <row r="863" spans="1:29" ht="12.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row>
    <row r="864" spans="1:29" ht="12.3">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row>
    <row r="865" spans="1:29" ht="12.3">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row>
    <row r="866" spans="1:29" ht="12.3">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row>
    <row r="867" spans="1:29" ht="12.3">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row>
    <row r="868" spans="1:29" ht="12.3">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row>
    <row r="869" spans="1:29" ht="12.3">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row>
    <row r="870" spans="1:29" ht="12.3">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row>
    <row r="871" spans="1:29" ht="12.3">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row>
    <row r="872" spans="1:29" ht="12.3">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row>
    <row r="873" spans="1:29" ht="12.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row>
    <row r="874" spans="1:29" ht="12.3">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row>
    <row r="875" spans="1:29" ht="12.3">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row>
    <row r="876" spans="1:29" ht="12.3">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row>
    <row r="877" spans="1:29" ht="12.3">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row>
    <row r="878" spans="1:29" ht="12.3">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row>
    <row r="879" spans="1:29" ht="12.3">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row>
    <row r="880" spans="1:29" ht="12.3">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row>
    <row r="881" spans="1:29" ht="12.3">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row>
    <row r="882" spans="1:29" ht="12.3">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row>
    <row r="883" spans="1:29" ht="12.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row>
    <row r="884" spans="1:29" ht="12.3">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row>
    <row r="885" spans="1:29" ht="12.3">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row>
    <row r="886" spans="1:29" ht="12.3">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row>
    <row r="887" spans="1:29" ht="12.3">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row>
    <row r="888" spans="1:29" ht="12.3">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row>
    <row r="889" spans="1:29" ht="12.3">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row>
    <row r="890" spans="1:29" ht="12.3">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row>
    <row r="891" spans="1:29" ht="12.3">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row>
    <row r="892" spans="1:29" ht="12.3">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row>
    <row r="893" spans="1:29" ht="12.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row>
    <row r="894" spans="1:29" ht="12.3">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row>
    <row r="895" spans="1:29" ht="12.3">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row>
    <row r="896" spans="1:29" ht="12.3">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row>
    <row r="897" spans="1:29" ht="12.3">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row>
    <row r="898" spans="1:29" ht="12.3">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row>
    <row r="899" spans="1:29" ht="12.3">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row>
    <row r="900" spans="1:29" ht="12.3">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row>
    <row r="901" spans="1:29" ht="12.3">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row>
    <row r="902" spans="1:29" ht="12.3">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row>
    <row r="903" spans="1:29" ht="12.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row>
    <row r="904" spans="1:29" ht="12.3">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row>
    <row r="905" spans="1:29" ht="12.3">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row>
    <row r="906" spans="1:29" ht="12.3">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row>
    <row r="907" spans="1:29" ht="12.3">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row>
    <row r="908" spans="1:29" ht="12.3">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row>
    <row r="909" spans="1:29" ht="12.3">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row>
    <row r="910" spans="1:29" ht="12.3">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row>
    <row r="911" spans="1:29" ht="12.3">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row>
    <row r="912" spans="1:29" ht="12.3">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row>
    <row r="913" spans="1:29" ht="12.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row>
    <row r="914" spans="1:29" ht="12.3">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row>
    <row r="915" spans="1:29" ht="12.3">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row>
    <row r="916" spans="1:29" ht="12.3">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row>
    <row r="917" spans="1:29" ht="12.3">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row>
    <row r="918" spans="1:29" ht="12.3">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row>
    <row r="919" spans="1:29" ht="12.3">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row>
    <row r="920" spans="1:29" ht="12.3">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row>
    <row r="921" spans="1:29" ht="12.3">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row>
    <row r="922" spans="1:29" ht="12.3">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row>
    <row r="923" spans="1:29" ht="1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row>
    <row r="924" spans="1:29" ht="12.3">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row>
    <row r="925" spans="1:29" ht="12.3">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row>
    <row r="926" spans="1:29" ht="12.3">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row>
    <row r="927" spans="1:29" ht="12.3">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row>
    <row r="928" spans="1:29" ht="12.3">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row>
    <row r="929" spans="1:29" ht="12.3">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row>
    <row r="930" spans="1:29" ht="12.3">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row>
    <row r="931" spans="1:29" ht="12.3">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row>
    <row r="932" spans="1:29" ht="12.3">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row>
    <row r="933" spans="1:29" ht="12.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row>
    <row r="934" spans="1:29" ht="12.3">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row>
    <row r="935" spans="1:29" ht="12.3">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row>
    <row r="936" spans="1:29" ht="12.3">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row>
    <row r="937" spans="1:29" ht="12.3">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row>
    <row r="938" spans="1:29" ht="12.3">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row>
    <row r="939" spans="1:29" ht="12.3">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row>
    <row r="940" spans="1:29" ht="12.3">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row>
    <row r="941" spans="1:29" ht="12.3">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row>
    <row r="942" spans="1:29" ht="12.3">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row>
    <row r="943" spans="1:29" ht="12.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row>
    <row r="944" spans="1:29" ht="12.3">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row>
    <row r="945" spans="1:29" ht="12.3">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row>
    <row r="946" spans="1:29" ht="12.3">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row>
    <row r="947" spans="1:29" ht="12.3">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row>
    <row r="948" spans="1:29" ht="12.3">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row>
    <row r="949" spans="1:29" ht="12.3">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row>
    <row r="950" spans="1:29" ht="12.3">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row>
    <row r="951" spans="1:29" ht="12.3">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row>
    <row r="952" spans="1:29" ht="12.3">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row>
    <row r="953" spans="1:29" ht="12.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row>
    <row r="954" spans="1:29" ht="12.3">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row>
    <row r="955" spans="1:29" ht="12.3">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row>
    <row r="956" spans="1:29" ht="12.3">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row>
    <row r="957" spans="1:29" ht="12.3">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row>
    <row r="958" spans="1:29" ht="12.3">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row>
    <row r="959" spans="1:29" ht="12.3">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row>
    <row r="960" spans="1:29" ht="12.3">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row>
    <row r="961" spans="1:29" ht="12.3">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row>
    <row r="962" spans="1:29" ht="12.3">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row>
    <row r="963" spans="1:29" ht="12.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row>
    <row r="964" spans="1:29" ht="12.3">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row>
    <row r="965" spans="1:29" ht="12.3">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row>
    <row r="966" spans="1:29" ht="12.3">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row>
    <row r="967" spans="1:29" ht="12.3">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row>
    <row r="968" spans="1:29" ht="12.3">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row>
    <row r="969" spans="1:29" ht="12.3">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row>
    <row r="970" spans="1:29" ht="12.3">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row>
    <row r="971" spans="1:29" ht="12.3">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row>
    <row r="972" spans="1:29" ht="12.3">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row>
    <row r="973" spans="1:29" ht="12.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row>
    <row r="974" spans="1:29" ht="12.3">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row>
    <row r="975" spans="1:29" ht="12.3">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row>
    <row r="976" spans="1:29" ht="12.3">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row>
    <row r="977" spans="1:29" ht="12.3">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row>
    <row r="978" spans="1:29" ht="12.3">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row>
    <row r="979" spans="1:29" ht="12.3">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row>
    <row r="980" spans="1:29" ht="12.3">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row>
    <row r="981" spans="1:29" ht="12.3">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row>
    <row r="982" spans="1:29" ht="12.3">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row>
    <row r="983" spans="1:29" ht="12.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row>
    <row r="984" spans="1:29" ht="12.3">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row>
    <row r="985" spans="1:29" ht="12.3">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row>
    <row r="986" spans="1:29" ht="12.3">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row>
    <row r="987" spans="1:29" ht="12.3">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row>
    <row r="988" spans="1:29" ht="12.3">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row>
    <row r="989" spans="1:29" ht="12.3">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row>
    <row r="990" spans="1:29" ht="12.3">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row>
    <row r="991" spans="1:29" ht="12.3">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row>
    <row r="992" spans="1:29" ht="12.3">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row>
    <row r="993" spans="1:29" ht="12.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row>
    <row r="994" spans="1:29" ht="12.3">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row>
    <row r="995" spans="1:29" ht="12.3">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row>
    <row r="996" spans="1:29" ht="12.3">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row>
    <row r="997" spans="1:29" ht="12.3">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row>
    <row r="998" spans="1:29" ht="12.3">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row>
    <row r="999" spans="1:29" ht="12.3">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row>
    <row r="1000" spans="1:29" ht="12.3">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row>
    <row r="1001" spans="1:29" ht="12.3">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row>
    <row r="1002" spans="1:29" ht="12.3">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c r="AB1002" s="8"/>
      <c r="AC1002" s="8"/>
    </row>
    <row r="1003" spans="1:29" ht="12.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c r="AB1003" s="8"/>
      <c r="AC1003" s="8"/>
    </row>
    <row r="1004" spans="1:29" ht="12.3">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c r="AA1004" s="8"/>
      <c r="AB1004" s="8"/>
      <c r="AC1004" s="8"/>
    </row>
  </sheetData>
  <mergeCells count="2">
    <mergeCell ref="D2:G2"/>
    <mergeCell ref="D29:G29"/>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AD1004"/>
  <sheetViews>
    <sheetView workbookViewId="0"/>
  </sheetViews>
  <sheetFormatPr defaultColWidth="12.609375" defaultRowHeight="15.75" customHeight="1"/>
  <cols>
    <col min="1" max="1" width="12.109375" customWidth="1"/>
    <col min="2" max="2" width="3.71875" customWidth="1"/>
    <col min="3" max="3" width="12.88671875" customWidth="1"/>
    <col min="6" max="6" width="7.88671875" customWidth="1"/>
    <col min="7" max="7" width="10.38671875" customWidth="1"/>
    <col min="8" max="8" width="81.71875" customWidth="1"/>
    <col min="9" max="9" width="3.609375" customWidth="1"/>
  </cols>
  <sheetData>
    <row r="1" spans="1:30" ht="12.3">
      <c r="A1" s="8"/>
      <c r="B1" s="9"/>
      <c r="C1" s="9"/>
      <c r="D1" s="9"/>
      <c r="E1" s="9"/>
      <c r="F1" s="9"/>
      <c r="G1" s="9"/>
      <c r="H1" s="9"/>
      <c r="I1" s="8"/>
      <c r="J1" s="8"/>
      <c r="K1" s="8"/>
      <c r="L1" s="8"/>
      <c r="M1" s="8"/>
      <c r="N1" s="8"/>
      <c r="O1" s="8"/>
      <c r="P1" s="8"/>
      <c r="Q1" s="8"/>
      <c r="R1" s="8"/>
      <c r="S1" s="8"/>
      <c r="T1" s="8"/>
      <c r="U1" s="8"/>
      <c r="V1" s="8"/>
      <c r="W1" s="8"/>
      <c r="X1" s="8"/>
      <c r="Y1" s="8"/>
      <c r="Z1" s="8"/>
      <c r="AA1" s="8"/>
      <c r="AB1" s="8"/>
      <c r="AC1" s="8"/>
      <c r="AD1" s="8"/>
    </row>
    <row r="2" spans="1:30" ht="29.25" customHeight="1">
      <c r="A2" s="8"/>
      <c r="B2" s="56"/>
      <c r="C2" s="12" t="s">
        <v>711</v>
      </c>
      <c r="D2" s="138" t="s">
        <v>142</v>
      </c>
      <c r="E2" s="130"/>
      <c r="F2" s="130"/>
      <c r="G2" s="131"/>
      <c r="H2" s="16" t="s">
        <v>712</v>
      </c>
      <c r="I2" s="8"/>
      <c r="J2" s="8"/>
      <c r="K2" s="8"/>
      <c r="L2" s="8"/>
      <c r="M2" s="8"/>
      <c r="N2" s="8"/>
      <c r="O2" s="8"/>
      <c r="P2" s="8"/>
      <c r="Q2" s="8"/>
      <c r="R2" s="8"/>
      <c r="S2" s="8"/>
      <c r="T2" s="8"/>
      <c r="U2" s="8"/>
      <c r="V2" s="8"/>
      <c r="W2" s="8"/>
      <c r="X2" s="8"/>
      <c r="Y2" s="8"/>
      <c r="Z2" s="8"/>
      <c r="AA2" s="8"/>
      <c r="AB2" s="8"/>
      <c r="AC2" s="8"/>
      <c r="AD2" s="8"/>
    </row>
    <row r="3" spans="1:30" ht="36.9">
      <c r="A3" s="55"/>
      <c r="B3" s="49" t="s">
        <v>58</v>
      </c>
      <c r="C3" s="12" t="s">
        <v>59</v>
      </c>
      <c r="D3" s="12" t="s">
        <v>143</v>
      </c>
      <c r="E3" s="13" t="s">
        <v>144</v>
      </c>
      <c r="F3" s="13" t="s">
        <v>145</v>
      </c>
      <c r="G3" s="13" t="s">
        <v>146</v>
      </c>
      <c r="H3" s="12" t="s">
        <v>153</v>
      </c>
      <c r="I3" s="8"/>
      <c r="J3" s="8"/>
      <c r="K3" s="8"/>
      <c r="L3" s="8"/>
      <c r="M3" s="8"/>
      <c r="N3" s="8"/>
      <c r="O3" s="8"/>
      <c r="P3" s="8"/>
      <c r="Q3" s="8"/>
      <c r="R3" s="8"/>
      <c r="S3" s="8"/>
      <c r="T3" s="8"/>
      <c r="U3" s="8"/>
      <c r="V3" s="8"/>
      <c r="W3" s="8"/>
      <c r="X3" s="8"/>
      <c r="Y3" s="8"/>
      <c r="Z3" s="8"/>
      <c r="AA3" s="8"/>
      <c r="AB3" s="8"/>
      <c r="AC3" s="8"/>
      <c r="AD3" s="8"/>
    </row>
    <row r="4" spans="1:30" ht="12.3">
      <c r="A4" s="58"/>
      <c r="B4" s="50">
        <v>1</v>
      </c>
      <c r="C4" s="16" t="s">
        <v>75</v>
      </c>
      <c r="D4" s="17">
        <v>1.4247000000000001E-6</v>
      </c>
      <c r="E4" s="43"/>
      <c r="F4" s="18">
        <f>E4*100</f>
        <v>0</v>
      </c>
      <c r="G4" s="33">
        <f>E4*1023</f>
        <v>0</v>
      </c>
      <c r="H4" s="16" t="s">
        <v>161</v>
      </c>
      <c r="I4" s="8"/>
      <c r="J4" s="64" t="s">
        <v>162</v>
      </c>
      <c r="K4" s="8"/>
      <c r="L4" s="8"/>
      <c r="M4" s="8"/>
      <c r="O4" s="8"/>
      <c r="P4" s="8"/>
      <c r="Q4" s="8"/>
      <c r="R4" s="8"/>
      <c r="S4" s="8"/>
      <c r="T4" s="8"/>
      <c r="U4" s="8"/>
      <c r="V4" s="8"/>
      <c r="W4" s="8"/>
      <c r="X4" s="8"/>
      <c r="Y4" s="8"/>
      <c r="Z4" s="8"/>
      <c r="AA4" s="8"/>
      <c r="AB4" s="8"/>
      <c r="AC4" s="8"/>
      <c r="AD4" s="8"/>
    </row>
    <row r="5" spans="1:30" ht="12.3">
      <c r="A5" s="58"/>
      <c r="B5" s="50">
        <v>2</v>
      </c>
      <c r="C5" s="16" t="s">
        <v>76</v>
      </c>
      <c r="D5" s="17">
        <v>7.0312499999999997E-4</v>
      </c>
      <c r="E5" s="43"/>
      <c r="F5" s="18">
        <v>5</v>
      </c>
      <c r="G5" s="33">
        <v>106</v>
      </c>
      <c r="H5" s="16" t="s">
        <v>164</v>
      </c>
      <c r="I5" s="8"/>
      <c r="J5" s="56" t="s">
        <v>165</v>
      </c>
      <c r="K5" s="8"/>
      <c r="L5" s="8"/>
      <c r="M5" s="8"/>
      <c r="O5" s="8"/>
      <c r="P5" s="8"/>
      <c r="Q5" s="8"/>
      <c r="R5" s="8"/>
      <c r="S5" s="8"/>
      <c r="T5" s="8"/>
      <c r="U5" s="8"/>
      <c r="V5" s="8"/>
      <c r="W5" s="8"/>
      <c r="X5" s="8"/>
      <c r="Y5" s="8"/>
      <c r="Z5" s="8"/>
      <c r="AA5" s="8"/>
      <c r="AB5" s="8"/>
      <c r="AC5" s="8"/>
      <c r="AD5" s="8"/>
    </row>
    <row r="6" spans="1:30" ht="12.3">
      <c r="A6" s="58"/>
      <c r="B6" s="50">
        <v>3</v>
      </c>
      <c r="C6" s="16" t="s">
        <v>77</v>
      </c>
      <c r="D6" s="17">
        <v>1.4062499999999999E-3</v>
      </c>
      <c r="E6" s="43"/>
      <c r="F6" s="18">
        <v>5</v>
      </c>
      <c r="G6" s="33">
        <v>109</v>
      </c>
      <c r="H6" s="12"/>
      <c r="I6" s="8"/>
      <c r="J6" s="8"/>
      <c r="K6" s="8"/>
      <c r="L6" s="8"/>
      <c r="M6" s="8"/>
      <c r="O6" s="8"/>
      <c r="P6" s="8"/>
      <c r="Q6" s="8"/>
      <c r="R6" s="8"/>
      <c r="S6" s="8"/>
      <c r="T6" s="8"/>
      <c r="U6" s="8"/>
      <c r="V6" s="8"/>
      <c r="W6" s="8"/>
      <c r="X6" s="8"/>
      <c r="Y6" s="8"/>
      <c r="Z6" s="8"/>
      <c r="AA6" s="8"/>
      <c r="AB6" s="8"/>
      <c r="AC6" s="8"/>
      <c r="AD6" s="8"/>
    </row>
    <row r="7" spans="1:30" ht="13.8">
      <c r="A7" s="58"/>
      <c r="B7" s="50">
        <v>4</v>
      </c>
      <c r="C7" s="16" t="s">
        <v>78</v>
      </c>
      <c r="D7" s="17">
        <v>2.8124999999999999E-3</v>
      </c>
      <c r="E7" s="43"/>
      <c r="F7" s="18">
        <v>6</v>
      </c>
      <c r="G7" s="33">
        <v>114</v>
      </c>
      <c r="H7" s="109" t="s">
        <v>713</v>
      </c>
      <c r="I7" s="8"/>
      <c r="J7" s="2" t="s">
        <v>714</v>
      </c>
      <c r="K7" s="8"/>
      <c r="L7" s="8"/>
      <c r="M7" s="8"/>
      <c r="O7" s="8"/>
      <c r="P7" s="8"/>
      <c r="Q7" s="8"/>
      <c r="R7" s="8"/>
      <c r="S7" s="8"/>
      <c r="T7" s="8"/>
      <c r="U7" s="8"/>
      <c r="V7" s="8"/>
      <c r="W7" s="8"/>
      <c r="X7" s="8"/>
      <c r="Y7" s="8"/>
      <c r="Z7" s="8"/>
      <c r="AA7" s="8"/>
      <c r="AB7" s="8"/>
      <c r="AC7" s="8"/>
      <c r="AD7" s="8"/>
    </row>
    <row r="8" spans="1:30" ht="12.3">
      <c r="A8" s="58"/>
      <c r="B8" s="50">
        <v>5</v>
      </c>
      <c r="C8" s="16" t="s">
        <v>79</v>
      </c>
      <c r="D8" s="17">
        <v>5.6249999999999998E-3</v>
      </c>
      <c r="E8" s="43"/>
      <c r="F8" s="18">
        <v>7</v>
      </c>
      <c r="G8" s="33">
        <v>124</v>
      </c>
      <c r="H8" s="16"/>
      <c r="I8" s="8"/>
      <c r="J8" s="2" t="s">
        <v>715</v>
      </c>
      <c r="K8" s="8"/>
      <c r="L8" s="8"/>
      <c r="M8" s="8"/>
      <c r="O8" s="8"/>
      <c r="P8" s="8"/>
      <c r="Q8" s="8"/>
      <c r="R8" s="8"/>
      <c r="S8" s="8"/>
      <c r="T8" s="8"/>
      <c r="U8" s="8"/>
      <c r="V8" s="8"/>
      <c r="W8" s="8"/>
      <c r="X8" s="8"/>
      <c r="Y8" s="8"/>
      <c r="Z8" s="8"/>
      <c r="AA8" s="8"/>
      <c r="AB8" s="8"/>
      <c r="AC8" s="8"/>
      <c r="AD8" s="8"/>
    </row>
    <row r="9" spans="1:30" ht="12.3">
      <c r="A9" s="58"/>
      <c r="B9" s="50">
        <v>6</v>
      </c>
      <c r="C9" s="16" t="s">
        <v>80</v>
      </c>
      <c r="D9" s="17">
        <v>1.125E-2</v>
      </c>
      <c r="E9" s="43"/>
      <c r="F9" s="18">
        <v>9</v>
      </c>
      <c r="G9" s="33">
        <v>144</v>
      </c>
      <c r="H9" s="16"/>
      <c r="I9" s="8"/>
      <c r="J9" s="8" t="s">
        <v>716</v>
      </c>
      <c r="K9" s="8"/>
      <c r="L9" s="8"/>
      <c r="M9" s="8"/>
      <c r="O9" s="8"/>
      <c r="P9" s="8"/>
      <c r="Q9" s="8"/>
      <c r="R9" s="8"/>
      <c r="S9" s="8"/>
      <c r="T9" s="8"/>
      <c r="U9" s="8"/>
      <c r="V9" s="8"/>
      <c r="W9" s="8"/>
      <c r="X9" s="8"/>
      <c r="Y9" s="8"/>
      <c r="Z9" s="8"/>
      <c r="AA9" s="8"/>
      <c r="AB9" s="8"/>
      <c r="AC9" s="8"/>
      <c r="AD9" s="8"/>
    </row>
    <row r="10" spans="1:30" ht="12.3">
      <c r="A10" s="58"/>
      <c r="B10" s="50">
        <v>7</v>
      </c>
      <c r="C10" s="16" t="s">
        <v>81</v>
      </c>
      <c r="D10" s="17">
        <v>2.2499999999999999E-2</v>
      </c>
      <c r="E10" s="43"/>
      <c r="F10" s="18">
        <v>14</v>
      </c>
      <c r="G10" s="33">
        <v>184</v>
      </c>
      <c r="H10" s="16"/>
      <c r="I10" s="8"/>
      <c r="J10" s="8" t="s">
        <v>717</v>
      </c>
      <c r="K10" s="8"/>
      <c r="L10" s="8"/>
      <c r="M10" s="8"/>
      <c r="O10" s="8"/>
      <c r="P10" s="8"/>
      <c r="Q10" s="8"/>
      <c r="R10" s="8"/>
      <c r="S10" s="8"/>
      <c r="T10" s="8"/>
      <c r="U10" s="8"/>
      <c r="V10" s="8"/>
      <c r="W10" s="8"/>
      <c r="X10" s="8"/>
      <c r="Y10" s="8"/>
      <c r="Z10" s="8"/>
      <c r="AA10" s="8"/>
      <c r="AB10" s="8"/>
      <c r="AC10" s="8"/>
      <c r="AD10" s="8"/>
    </row>
    <row r="11" spans="1:30" ht="12.3">
      <c r="A11" s="58"/>
      <c r="B11" s="50">
        <v>8</v>
      </c>
      <c r="C11" s="16" t="s">
        <v>82</v>
      </c>
      <c r="D11" s="17">
        <v>4.4999999999999998E-2</v>
      </c>
      <c r="E11" s="43"/>
      <c r="F11" s="18">
        <v>23</v>
      </c>
      <c r="G11" s="33">
        <v>264</v>
      </c>
      <c r="H11" s="16"/>
      <c r="I11" s="8"/>
      <c r="J11" s="8" t="s">
        <v>718</v>
      </c>
      <c r="K11" s="8"/>
      <c r="L11" s="8"/>
      <c r="M11" s="8"/>
      <c r="P11" s="8"/>
      <c r="Q11" s="8"/>
      <c r="R11" s="8"/>
      <c r="S11" s="8"/>
      <c r="T11" s="8"/>
      <c r="U11" s="8"/>
      <c r="V11" s="8"/>
      <c r="W11" s="8"/>
      <c r="X11" s="8"/>
      <c r="Y11" s="8"/>
      <c r="Z11" s="8"/>
      <c r="AA11" s="8"/>
      <c r="AB11" s="8"/>
      <c r="AC11" s="8"/>
      <c r="AD11" s="8"/>
    </row>
    <row r="12" spans="1:30" ht="12.3">
      <c r="A12" s="58"/>
      <c r="B12" s="50">
        <v>9</v>
      </c>
      <c r="C12" s="16" t="s">
        <v>83</v>
      </c>
      <c r="D12" s="17">
        <v>0.09</v>
      </c>
      <c r="E12" s="43"/>
      <c r="F12" s="18">
        <v>36</v>
      </c>
      <c r="G12" s="33">
        <v>377</v>
      </c>
      <c r="H12" s="16"/>
      <c r="I12" s="8"/>
      <c r="J12" s="123" t="s">
        <v>719</v>
      </c>
      <c r="K12" s="8"/>
      <c r="L12" s="8"/>
      <c r="M12" s="8"/>
      <c r="O12" s="8"/>
      <c r="P12" s="8"/>
      <c r="Q12" s="8"/>
      <c r="R12" s="8"/>
      <c r="S12" s="8"/>
      <c r="T12" s="8"/>
      <c r="U12" s="8"/>
      <c r="V12" s="8"/>
      <c r="W12" s="8"/>
      <c r="X12" s="8"/>
      <c r="Y12" s="8"/>
      <c r="Z12" s="8"/>
      <c r="AA12" s="8"/>
      <c r="AB12" s="8"/>
      <c r="AC12" s="8"/>
      <c r="AD12" s="8"/>
    </row>
    <row r="13" spans="1:30" ht="12.3">
      <c r="A13" s="58"/>
      <c r="B13" s="50">
        <v>10</v>
      </c>
      <c r="C13" s="16" t="s">
        <v>84</v>
      </c>
      <c r="D13" s="17">
        <v>0.13500000000000001</v>
      </c>
      <c r="E13" s="43"/>
      <c r="F13" s="18">
        <f t="shared" ref="F13:F14" si="0">E13*100</f>
        <v>0</v>
      </c>
      <c r="G13" s="33">
        <f t="shared" ref="G13:G14" si="1">E13*1023</f>
        <v>0</v>
      </c>
      <c r="H13" s="16" t="s">
        <v>214</v>
      </c>
      <c r="I13" s="8"/>
      <c r="K13" s="8"/>
      <c r="L13" s="8"/>
      <c r="M13" s="8"/>
      <c r="O13" s="8"/>
      <c r="P13" s="8"/>
      <c r="Q13" s="8"/>
      <c r="R13" s="8"/>
      <c r="S13" s="8"/>
      <c r="T13" s="8"/>
      <c r="U13" s="8"/>
      <c r="V13" s="8"/>
      <c r="W13" s="8"/>
      <c r="X13" s="8"/>
      <c r="Y13" s="8"/>
      <c r="Z13" s="8"/>
      <c r="AA13" s="8"/>
      <c r="AB13" s="8"/>
      <c r="AC13" s="8"/>
      <c r="AD13" s="8"/>
    </row>
    <row r="14" spans="1:30" ht="12.3">
      <c r="A14" s="58"/>
      <c r="B14" s="50">
        <v>11</v>
      </c>
      <c r="C14" s="43" t="s">
        <v>85</v>
      </c>
      <c r="D14" s="69">
        <f>0.18*2^-0.1</f>
        <v>0.16794593847662534</v>
      </c>
      <c r="E14" s="43"/>
      <c r="F14" s="18">
        <f t="shared" si="0"/>
        <v>0</v>
      </c>
      <c r="G14" s="33">
        <f t="shared" si="1"/>
        <v>0</v>
      </c>
      <c r="H14" s="16" t="s">
        <v>720</v>
      </c>
      <c r="I14" s="8"/>
      <c r="J14" s="8"/>
      <c r="K14" s="8"/>
      <c r="L14" s="8"/>
      <c r="M14" s="8"/>
      <c r="O14" s="8"/>
      <c r="P14" s="8"/>
      <c r="Q14" s="8"/>
      <c r="R14" s="8"/>
      <c r="S14" s="8"/>
      <c r="T14" s="8"/>
      <c r="U14" s="8"/>
      <c r="V14" s="8"/>
      <c r="W14" s="8"/>
      <c r="X14" s="8"/>
      <c r="Y14" s="8"/>
      <c r="Z14" s="8"/>
      <c r="AA14" s="8"/>
      <c r="AB14" s="8"/>
      <c r="AC14" s="8"/>
      <c r="AD14" s="8"/>
    </row>
    <row r="15" spans="1:30" ht="12.3">
      <c r="A15" s="58"/>
      <c r="B15" s="50">
        <v>12</v>
      </c>
      <c r="C15" s="16" t="s">
        <v>86</v>
      </c>
      <c r="D15" s="17">
        <v>0.18</v>
      </c>
      <c r="E15" s="43"/>
      <c r="F15" s="18">
        <v>50</v>
      </c>
      <c r="G15" s="33">
        <v>502</v>
      </c>
      <c r="H15" s="16"/>
      <c r="I15" s="8"/>
      <c r="J15" s="8"/>
      <c r="K15" s="8"/>
      <c r="L15" s="8"/>
      <c r="M15" s="8"/>
      <c r="O15" s="8"/>
      <c r="P15" s="8"/>
      <c r="Q15" s="8"/>
      <c r="R15" s="8"/>
      <c r="S15" s="8"/>
      <c r="T15" s="8"/>
      <c r="U15" s="8"/>
      <c r="V15" s="8"/>
      <c r="W15" s="8"/>
      <c r="X15" s="8"/>
      <c r="Y15" s="8"/>
      <c r="Z15" s="8"/>
      <c r="AA15" s="8"/>
      <c r="AB15" s="8"/>
      <c r="AC15" s="8"/>
      <c r="AD15" s="8"/>
    </row>
    <row r="16" spans="1:30" ht="12.3">
      <c r="A16" s="58"/>
      <c r="B16" s="50">
        <v>13</v>
      </c>
      <c r="C16" s="43" t="s">
        <v>87</v>
      </c>
      <c r="D16" s="69">
        <f>0.18*2^0.2</f>
        <v>0.2067657038994663</v>
      </c>
      <c r="E16" s="43"/>
      <c r="F16" s="18">
        <f t="shared" ref="F16:F17" si="2">E16*100</f>
        <v>0</v>
      </c>
      <c r="G16" s="33">
        <f t="shared" ref="G16:G17" si="3">E16*1023</f>
        <v>0</v>
      </c>
      <c r="H16" s="16" t="s">
        <v>721</v>
      </c>
      <c r="I16" s="8"/>
      <c r="K16" s="8"/>
      <c r="L16" s="8"/>
      <c r="M16" s="8"/>
      <c r="O16" s="8"/>
      <c r="P16" s="8"/>
      <c r="Q16" s="8"/>
      <c r="R16" s="8"/>
      <c r="S16" s="8"/>
      <c r="T16" s="8"/>
      <c r="U16" s="8"/>
      <c r="V16" s="8"/>
      <c r="W16" s="8"/>
      <c r="X16" s="8"/>
      <c r="Y16" s="8"/>
      <c r="Z16" s="8"/>
      <c r="AA16" s="8"/>
      <c r="AB16" s="8"/>
      <c r="AC16" s="8"/>
      <c r="AD16" s="8"/>
    </row>
    <row r="17" spans="1:30" ht="12.3">
      <c r="A17" s="58"/>
      <c r="B17" s="50">
        <v>14</v>
      </c>
      <c r="C17" s="16" t="s">
        <v>88</v>
      </c>
      <c r="D17" s="17">
        <f>0.18*2^0.5</f>
        <v>0.2545584412271571</v>
      </c>
      <c r="E17" s="43"/>
      <c r="F17" s="18">
        <f t="shared" si="2"/>
        <v>0</v>
      </c>
      <c r="G17" s="33">
        <f t="shared" si="3"/>
        <v>0</v>
      </c>
      <c r="H17" s="16" t="s">
        <v>214</v>
      </c>
      <c r="I17" s="8"/>
      <c r="K17" s="8"/>
      <c r="L17" s="8"/>
      <c r="M17" s="8"/>
      <c r="O17" s="8"/>
      <c r="P17" s="8"/>
      <c r="Q17" s="8"/>
      <c r="R17" s="8"/>
      <c r="S17" s="8"/>
      <c r="T17" s="8"/>
      <c r="U17" s="8"/>
      <c r="V17" s="8"/>
      <c r="W17" s="8"/>
      <c r="X17" s="8"/>
      <c r="Y17" s="8"/>
      <c r="Z17" s="8"/>
      <c r="AA17" s="8"/>
      <c r="AB17" s="8"/>
      <c r="AC17" s="8"/>
      <c r="AD17" s="8"/>
    </row>
    <row r="18" spans="1:30" ht="12.3">
      <c r="A18" s="58"/>
      <c r="B18" s="50">
        <v>15</v>
      </c>
      <c r="C18" s="16" t="s">
        <v>89</v>
      </c>
      <c r="D18" s="17">
        <v>0.36</v>
      </c>
      <c r="E18" s="43"/>
      <c r="F18" s="18">
        <v>65</v>
      </c>
      <c r="G18" s="33">
        <v>633</v>
      </c>
      <c r="H18" s="16"/>
      <c r="I18" s="8"/>
      <c r="K18" s="8"/>
      <c r="L18" s="8"/>
      <c r="M18" s="8"/>
      <c r="O18" s="8"/>
      <c r="P18" s="8"/>
      <c r="Q18" s="8"/>
      <c r="R18" s="8"/>
      <c r="S18" s="8"/>
      <c r="T18" s="8"/>
      <c r="U18" s="8"/>
      <c r="V18" s="8"/>
      <c r="W18" s="8"/>
      <c r="X18" s="8"/>
      <c r="Y18" s="8"/>
      <c r="Z18" s="8"/>
      <c r="AA18" s="8"/>
      <c r="AB18" s="8"/>
      <c r="AC18" s="8"/>
      <c r="AD18" s="8"/>
    </row>
    <row r="19" spans="1:30" ht="12.3">
      <c r="A19" s="58"/>
      <c r="B19" s="50">
        <v>16</v>
      </c>
      <c r="C19" s="16" t="s">
        <v>90</v>
      </c>
      <c r="D19" s="17">
        <v>0.72</v>
      </c>
      <c r="E19" s="43"/>
      <c r="F19" s="18">
        <v>79</v>
      </c>
      <c r="G19" s="33">
        <v>757</v>
      </c>
      <c r="H19" s="16"/>
      <c r="I19" s="8"/>
      <c r="K19" s="8"/>
      <c r="L19" s="8"/>
      <c r="M19" s="8"/>
      <c r="O19" s="8"/>
      <c r="P19" s="8"/>
      <c r="Q19" s="8"/>
      <c r="R19" s="8"/>
      <c r="S19" s="8"/>
      <c r="T19" s="8"/>
      <c r="U19" s="8"/>
      <c r="V19" s="8"/>
      <c r="W19" s="8"/>
      <c r="X19" s="8"/>
      <c r="Y19" s="8"/>
      <c r="Z19" s="8"/>
      <c r="AA19" s="8"/>
      <c r="AB19" s="8"/>
      <c r="AC19" s="8"/>
      <c r="AD19" s="8"/>
    </row>
    <row r="20" spans="1:30" ht="12.3">
      <c r="A20" s="58"/>
      <c r="B20" s="82">
        <v>17</v>
      </c>
      <c r="C20" s="73" t="s">
        <v>91</v>
      </c>
      <c r="D20" s="74">
        <v>0.9</v>
      </c>
      <c r="E20" s="43"/>
      <c r="F20" s="76">
        <v>83</v>
      </c>
      <c r="G20" s="77">
        <v>795</v>
      </c>
      <c r="H20" s="73" t="s">
        <v>205</v>
      </c>
      <c r="I20" s="8"/>
      <c r="J20" s="8"/>
      <c r="K20" s="8"/>
      <c r="L20" s="8"/>
      <c r="M20" s="8"/>
      <c r="O20" s="8"/>
      <c r="P20" s="8"/>
      <c r="Q20" s="8"/>
      <c r="R20" s="8"/>
      <c r="S20" s="8"/>
      <c r="T20" s="8"/>
      <c r="U20" s="8"/>
      <c r="V20" s="8"/>
      <c r="W20" s="8"/>
      <c r="X20" s="8"/>
      <c r="Y20" s="8"/>
      <c r="Z20" s="8"/>
      <c r="AA20" s="8"/>
      <c r="AB20" s="8"/>
      <c r="AC20" s="8"/>
      <c r="AD20" s="8"/>
    </row>
    <row r="21" spans="1:30" ht="12.3">
      <c r="A21" s="58"/>
      <c r="B21" s="50">
        <v>18</v>
      </c>
      <c r="C21" s="16" t="s">
        <v>92</v>
      </c>
      <c r="D21" s="17">
        <v>1.44</v>
      </c>
      <c r="E21" s="43"/>
      <c r="F21" s="18">
        <v>92</v>
      </c>
      <c r="G21" s="33">
        <v>870</v>
      </c>
      <c r="H21" s="16"/>
      <c r="I21" s="8"/>
      <c r="J21" s="8"/>
      <c r="K21" s="8"/>
      <c r="L21" s="8"/>
      <c r="M21" s="8"/>
      <c r="O21" s="8"/>
      <c r="P21" s="8"/>
      <c r="Q21" s="8"/>
      <c r="R21" s="8"/>
      <c r="S21" s="8"/>
      <c r="T21" s="8"/>
      <c r="U21" s="8"/>
      <c r="V21" s="8"/>
      <c r="W21" s="8"/>
      <c r="X21" s="8"/>
      <c r="Y21" s="8"/>
      <c r="Z21" s="8"/>
      <c r="AA21" s="8"/>
      <c r="AB21" s="8"/>
      <c r="AC21" s="8"/>
      <c r="AD21" s="8"/>
    </row>
    <row r="22" spans="1:30" ht="12.3">
      <c r="A22" s="58"/>
      <c r="B22" s="50">
        <v>19</v>
      </c>
      <c r="C22" s="16" t="s">
        <v>93</v>
      </c>
      <c r="D22" s="17">
        <v>2.88</v>
      </c>
      <c r="E22" s="43"/>
      <c r="F22" s="18">
        <v>103</v>
      </c>
      <c r="G22" s="33">
        <v>970</v>
      </c>
      <c r="H22" s="16" t="s">
        <v>722</v>
      </c>
      <c r="I22" s="8"/>
      <c r="J22" s="8"/>
      <c r="K22" s="8"/>
      <c r="L22" s="8"/>
      <c r="M22" s="8"/>
      <c r="O22" s="8"/>
      <c r="P22" s="8"/>
      <c r="Q22" s="8"/>
      <c r="R22" s="8"/>
      <c r="S22" s="8"/>
      <c r="T22" s="8"/>
      <c r="U22" s="8"/>
      <c r="V22" s="8"/>
      <c r="W22" s="8"/>
      <c r="X22" s="8"/>
      <c r="Y22" s="8"/>
      <c r="Z22" s="8"/>
      <c r="AA22" s="8"/>
      <c r="AB22" s="8"/>
      <c r="AC22" s="8"/>
      <c r="AD22" s="8"/>
    </row>
    <row r="23" spans="1:30" ht="12.3">
      <c r="A23" s="58"/>
      <c r="B23" s="50">
        <v>20</v>
      </c>
      <c r="C23" s="16" t="s">
        <v>94</v>
      </c>
      <c r="D23" s="17">
        <v>5.76</v>
      </c>
      <c r="E23" s="43"/>
      <c r="F23" s="18">
        <f t="shared" ref="F23:F26" si="4">E23*100</f>
        <v>0</v>
      </c>
      <c r="G23" s="33">
        <f t="shared" ref="G23:G26" si="5">E23*1023</f>
        <v>0</v>
      </c>
      <c r="H23" s="16"/>
      <c r="I23" s="8"/>
      <c r="J23" s="8"/>
      <c r="K23" s="8"/>
      <c r="L23" s="8"/>
      <c r="M23" s="8"/>
      <c r="O23" s="8"/>
      <c r="P23" s="8"/>
      <c r="Q23" s="8"/>
      <c r="R23" s="8"/>
      <c r="S23" s="8"/>
      <c r="T23" s="8"/>
      <c r="U23" s="8"/>
      <c r="V23" s="8"/>
      <c r="W23" s="8"/>
      <c r="X23" s="8"/>
      <c r="Y23" s="8"/>
      <c r="Z23" s="8"/>
      <c r="AA23" s="8"/>
      <c r="AB23" s="8"/>
      <c r="AC23" s="8"/>
      <c r="AD23" s="8"/>
    </row>
    <row r="24" spans="1:30" ht="12.3">
      <c r="A24" s="58"/>
      <c r="B24" s="50">
        <v>21</v>
      </c>
      <c r="C24" s="16" t="s">
        <v>95</v>
      </c>
      <c r="D24" s="17">
        <v>11.52</v>
      </c>
      <c r="E24" s="43"/>
      <c r="F24" s="18">
        <f t="shared" si="4"/>
        <v>0</v>
      </c>
      <c r="G24" s="33">
        <f t="shared" si="5"/>
        <v>0</v>
      </c>
      <c r="H24" s="16"/>
      <c r="I24" s="8"/>
      <c r="K24" s="8"/>
      <c r="L24" s="8"/>
      <c r="M24" s="8"/>
      <c r="O24" s="8"/>
      <c r="P24" s="8"/>
      <c r="Q24" s="8"/>
      <c r="R24" s="8"/>
      <c r="S24" s="8"/>
      <c r="T24" s="8"/>
      <c r="U24" s="8"/>
      <c r="V24" s="8"/>
      <c r="W24" s="8"/>
      <c r="X24" s="8"/>
      <c r="Y24" s="8"/>
      <c r="Z24" s="8"/>
      <c r="AA24" s="8"/>
      <c r="AB24" s="8"/>
      <c r="AC24" s="8"/>
      <c r="AD24" s="8"/>
    </row>
    <row r="25" spans="1:30" ht="12.3">
      <c r="A25" s="58"/>
      <c r="B25" s="50">
        <v>22</v>
      </c>
      <c r="C25" s="16" t="s">
        <v>96</v>
      </c>
      <c r="D25" s="17">
        <v>23.04</v>
      </c>
      <c r="E25" s="43"/>
      <c r="F25" s="18">
        <f t="shared" si="4"/>
        <v>0</v>
      </c>
      <c r="G25" s="33">
        <f t="shared" si="5"/>
        <v>0</v>
      </c>
      <c r="H25" s="16"/>
      <c r="I25" s="8"/>
      <c r="K25" s="8"/>
      <c r="L25" s="8"/>
      <c r="M25" s="8"/>
      <c r="O25" s="8"/>
      <c r="P25" s="8"/>
      <c r="Q25" s="8"/>
      <c r="R25" s="8"/>
      <c r="S25" s="8"/>
      <c r="T25" s="8"/>
      <c r="U25" s="8"/>
      <c r="V25" s="8"/>
      <c r="W25" s="8"/>
      <c r="X25" s="8"/>
      <c r="Y25" s="8"/>
      <c r="Z25" s="8"/>
      <c r="AA25" s="8"/>
      <c r="AB25" s="8"/>
      <c r="AC25" s="8"/>
      <c r="AD25" s="8"/>
    </row>
    <row r="26" spans="1:30" ht="12.3">
      <c r="A26" s="58"/>
      <c r="B26" s="50">
        <v>23</v>
      </c>
      <c r="C26" s="16" t="s">
        <v>97</v>
      </c>
      <c r="D26" s="17">
        <v>46.08</v>
      </c>
      <c r="E26" s="43"/>
      <c r="F26" s="18">
        <f t="shared" si="4"/>
        <v>0</v>
      </c>
      <c r="G26" s="33">
        <f t="shared" si="5"/>
        <v>0</v>
      </c>
      <c r="H26" s="16"/>
      <c r="I26" s="8"/>
      <c r="J26" s="8"/>
      <c r="K26" s="8"/>
      <c r="L26" s="8"/>
      <c r="M26" s="8"/>
      <c r="O26" s="8"/>
      <c r="P26" s="8"/>
      <c r="Q26" s="8"/>
      <c r="R26" s="8"/>
      <c r="S26" s="8"/>
      <c r="T26" s="8"/>
      <c r="U26" s="8"/>
      <c r="V26" s="8"/>
      <c r="W26" s="8"/>
      <c r="X26" s="8"/>
      <c r="Y26" s="8"/>
      <c r="Z26" s="8"/>
      <c r="AA26" s="8"/>
      <c r="AB26" s="8"/>
      <c r="AC26" s="8"/>
      <c r="AD26" s="8"/>
    </row>
    <row r="27" spans="1:30" ht="12.3">
      <c r="A27" s="58"/>
      <c r="B27" s="50">
        <v>24</v>
      </c>
      <c r="C27" s="5"/>
      <c r="D27" s="5"/>
      <c r="E27" s="5"/>
      <c r="F27" s="5"/>
      <c r="G27" s="5"/>
      <c r="H27" s="43"/>
      <c r="I27" s="8"/>
      <c r="J27" s="8"/>
      <c r="K27" s="8"/>
      <c r="L27" s="8"/>
      <c r="M27" s="8"/>
      <c r="N27" s="8"/>
      <c r="O27" s="8"/>
      <c r="P27" s="8"/>
      <c r="Q27" s="8"/>
      <c r="R27" s="8"/>
      <c r="S27" s="8"/>
      <c r="T27" s="8"/>
      <c r="U27" s="8"/>
      <c r="V27" s="8"/>
      <c r="W27" s="8"/>
      <c r="X27" s="8"/>
      <c r="Y27" s="8"/>
      <c r="Z27" s="8"/>
      <c r="AA27" s="8"/>
      <c r="AB27" s="8"/>
      <c r="AC27" s="8"/>
      <c r="AD27" s="8"/>
    </row>
    <row r="28" spans="1:30" ht="12.3">
      <c r="A28" s="81"/>
      <c r="B28" s="81"/>
      <c r="C28" s="81"/>
      <c r="D28" s="81"/>
      <c r="E28" s="81"/>
      <c r="F28" s="81"/>
      <c r="G28" s="81"/>
      <c r="H28" s="81"/>
      <c r="I28" s="81"/>
      <c r="J28" s="81"/>
      <c r="K28" s="81"/>
      <c r="L28" s="81"/>
      <c r="M28" s="81"/>
      <c r="N28" s="81"/>
      <c r="O28" s="81"/>
      <c r="P28" s="81"/>
      <c r="Q28" s="81"/>
      <c r="R28" s="81"/>
      <c r="S28" s="81"/>
      <c r="T28" s="81"/>
      <c r="U28" s="81"/>
      <c r="V28" s="81"/>
      <c r="W28" s="81"/>
      <c r="X28" s="81"/>
      <c r="Y28" s="81"/>
      <c r="Z28" s="81"/>
      <c r="AA28" s="81"/>
      <c r="AB28" s="81"/>
      <c r="AC28" s="81"/>
      <c r="AD28" s="81"/>
    </row>
    <row r="29" spans="1:30" ht="12.3">
      <c r="A29" s="8"/>
      <c r="B29" s="43"/>
      <c r="C29" s="12" t="s">
        <v>711</v>
      </c>
      <c r="D29" s="135" t="s">
        <v>142</v>
      </c>
      <c r="E29" s="133"/>
      <c r="F29" s="133"/>
      <c r="G29" s="134"/>
      <c r="H29" s="41" t="s">
        <v>228</v>
      </c>
      <c r="I29" s="8"/>
      <c r="J29" s="8"/>
      <c r="Y29" s="8"/>
      <c r="Z29" s="8"/>
      <c r="AA29" s="8"/>
      <c r="AB29" s="8"/>
      <c r="AC29" s="8"/>
      <c r="AD29" s="8"/>
    </row>
    <row r="30" spans="1:30" ht="36.9">
      <c r="A30" s="8"/>
      <c r="B30" s="41" t="s">
        <v>58</v>
      </c>
      <c r="C30" s="41" t="s">
        <v>59</v>
      </c>
      <c r="D30" s="41" t="s">
        <v>143</v>
      </c>
      <c r="E30" s="83" t="s">
        <v>144</v>
      </c>
      <c r="F30" s="83" t="s">
        <v>145</v>
      </c>
      <c r="G30" s="83" t="s">
        <v>146</v>
      </c>
      <c r="H30" s="43"/>
      <c r="I30" s="8"/>
      <c r="Y30" s="8"/>
      <c r="Z30" s="8"/>
      <c r="AA30" s="8"/>
      <c r="AB30" s="8"/>
      <c r="AC30" s="8"/>
      <c r="AD30" s="8"/>
    </row>
    <row r="31" spans="1:30" ht="14.4">
      <c r="A31" s="58"/>
      <c r="B31" s="69">
        <v>1</v>
      </c>
      <c r="C31" s="43" t="s">
        <v>229</v>
      </c>
      <c r="D31" s="69">
        <v>7.0312499999999997E-4</v>
      </c>
      <c r="E31" s="43"/>
      <c r="F31" s="71">
        <f t="shared" ref="F31:F191" si="6">E31*100</f>
        <v>0</v>
      </c>
      <c r="G31" s="84">
        <f t="shared" ref="G31:G191" si="7">E31*1023</f>
        <v>0</v>
      </c>
      <c r="H31" s="43"/>
      <c r="I31" s="8"/>
      <c r="Y31" s="8"/>
      <c r="Z31" s="8"/>
      <c r="AA31" s="8"/>
      <c r="AB31" s="8"/>
      <c r="AC31" s="8"/>
      <c r="AD31" s="8"/>
    </row>
    <row r="32" spans="1:30" ht="14.4">
      <c r="A32" s="58"/>
      <c r="B32" s="69">
        <v>2</v>
      </c>
      <c r="C32" s="43" t="s">
        <v>230</v>
      </c>
      <c r="D32" s="69">
        <v>7.5359071584583004E-4</v>
      </c>
      <c r="E32" s="43"/>
      <c r="F32" s="71">
        <f t="shared" si="6"/>
        <v>0</v>
      </c>
      <c r="G32" s="84">
        <f t="shared" si="7"/>
        <v>0</v>
      </c>
      <c r="H32" s="43"/>
      <c r="I32" s="8"/>
      <c r="Y32" s="8"/>
      <c r="Z32" s="8"/>
      <c r="AA32" s="8"/>
      <c r="AB32" s="8"/>
      <c r="AC32" s="8"/>
      <c r="AD32" s="8"/>
    </row>
    <row r="33" spans="1:30" ht="14.4">
      <c r="A33" s="58"/>
      <c r="B33" s="69">
        <v>3</v>
      </c>
      <c r="C33" s="43" t="s">
        <v>231</v>
      </c>
      <c r="D33" s="69">
        <v>8.0767853085729003E-4</v>
      </c>
      <c r="E33" s="43"/>
      <c r="F33" s="71">
        <f t="shared" si="6"/>
        <v>0</v>
      </c>
      <c r="G33" s="84">
        <f t="shared" si="7"/>
        <v>0</v>
      </c>
      <c r="H33" s="43"/>
      <c r="I33" s="8"/>
      <c r="Y33" s="8"/>
      <c r="Z33" s="8"/>
      <c r="AA33" s="8"/>
      <c r="AB33" s="8"/>
      <c r="AC33" s="8"/>
      <c r="AD33" s="8"/>
    </row>
    <row r="34" spans="1:30" ht="14.4">
      <c r="A34" s="58"/>
      <c r="B34" s="69">
        <v>4</v>
      </c>
      <c r="C34" s="43" t="s">
        <v>232</v>
      </c>
      <c r="D34" s="69">
        <v>8.6564841563314401E-4</v>
      </c>
      <c r="E34" s="43"/>
      <c r="F34" s="71">
        <f t="shared" si="6"/>
        <v>0</v>
      </c>
      <c r="G34" s="84">
        <f t="shared" si="7"/>
        <v>0</v>
      </c>
      <c r="H34" s="43"/>
      <c r="I34" s="8"/>
      <c r="Y34" s="8"/>
      <c r="Z34" s="8"/>
      <c r="AA34" s="8"/>
      <c r="AB34" s="8"/>
      <c r="AC34" s="8"/>
      <c r="AD34" s="8"/>
    </row>
    <row r="35" spans="1:30" ht="14.4">
      <c r="A35" s="58"/>
      <c r="B35" s="69">
        <v>5</v>
      </c>
      <c r="C35" s="43" t="s">
        <v>233</v>
      </c>
      <c r="D35" s="69">
        <v>9.2777899976219098E-4</v>
      </c>
      <c r="E35" s="43"/>
      <c r="F35" s="71">
        <f t="shared" si="6"/>
        <v>0</v>
      </c>
      <c r="G35" s="84">
        <f t="shared" si="7"/>
        <v>0</v>
      </c>
      <c r="H35" s="43"/>
      <c r="I35" s="8"/>
      <c r="Y35" s="8"/>
      <c r="Z35" s="8"/>
      <c r="AA35" s="8"/>
      <c r="AB35" s="8"/>
      <c r="AC35" s="8"/>
      <c r="AD35" s="8"/>
    </row>
    <row r="36" spans="1:30" ht="14.4">
      <c r="A36" s="58"/>
      <c r="B36" s="69">
        <v>6</v>
      </c>
      <c r="C36" s="43" t="s">
        <v>234</v>
      </c>
      <c r="D36" s="69">
        <v>9.9436891104358197E-4</v>
      </c>
      <c r="E36" s="43"/>
      <c r="F36" s="71">
        <f t="shared" si="6"/>
        <v>0</v>
      </c>
      <c r="G36" s="84">
        <f t="shared" si="7"/>
        <v>0</v>
      </c>
      <c r="H36" s="43"/>
      <c r="I36" s="8"/>
      <c r="Y36" s="8"/>
      <c r="Z36" s="8"/>
      <c r="AA36" s="8"/>
      <c r="AB36" s="8"/>
      <c r="AC36" s="8"/>
      <c r="AD36" s="8"/>
    </row>
    <row r="37" spans="1:30" ht="14.4">
      <c r="A37" s="58"/>
      <c r="B37" s="69">
        <v>7</v>
      </c>
      <c r="C37" s="43" t="s">
        <v>235</v>
      </c>
      <c r="D37" s="69">
        <v>1.06573821082762E-3</v>
      </c>
      <c r="E37" s="43"/>
      <c r="F37" s="71">
        <f t="shared" si="6"/>
        <v>0</v>
      </c>
      <c r="G37" s="84">
        <f t="shared" si="7"/>
        <v>0</v>
      </c>
      <c r="H37" s="43"/>
      <c r="I37" s="8"/>
      <c r="Y37" s="8"/>
      <c r="Z37" s="8"/>
      <c r="AA37" s="8"/>
      <c r="AB37" s="8"/>
      <c r="AC37" s="8"/>
      <c r="AD37" s="8"/>
    </row>
    <row r="38" spans="1:30" ht="14.4">
      <c r="A38" s="58"/>
      <c r="B38" s="69">
        <v>8</v>
      </c>
      <c r="C38" s="43" t="s">
        <v>236</v>
      </c>
      <c r="D38" s="69">
        <v>1.1422299323759499E-3</v>
      </c>
      <c r="E38" s="43"/>
      <c r="F38" s="71">
        <f t="shared" si="6"/>
        <v>0</v>
      </c>
      <c r="G38" s="84">
        <f t="shared" si="7"/>
        <v>0</v>
      </c>
      <c r="H38" s="43"/>
      <c r="I38" s="8"/>
      <c r="Y38" s="8"/>
      <c r="Z38" s="8"/>
      <c r="AA38" s="8"/>
      <c r="AB38" s="8"/>
      <c r="AC38" s="8"/>
      <c r="AD38" s="8"/>
    </row>
    <row r="39" spans="1:30" ht="14.4">
      <c r="A39" s="58"/>
      <c r="B39" s="69">
        <v>9</v>
      </c>
      <c r="C39" s="43" t="s">
        <v>237</v>
      </c>
      <c r="D39" s="69">
        <v>1.22421172963517E-3</v>
      </c>
      <c r="E39" s="43"/>
      <c r="F39" s="71">
        <f t="shared" si="6"/>
        <v>0</v>
      </c>
      <c r="G39" s="84">
        <f t="shared" si="7"/>
        <v>0</v>
      </c>
      <c r="H39" s="43"/>
      <c r="I39" s="8"/>
      <c r="Y39" s="8"/>
      <c r="Z39" s="8"/>
      <c r="AA39" s="8"/>
      <c r="AB39" s="8"/>
      <c r="AC39" s="8"/>
      <c r="AD39" s="8"/>
    </row>
    <row r="40" spans="1:30" ht="14.4">
      <c r="A40" s="58"/>
      <c r="B40" s="69">
        <v>10</v>
      </c>
      <c r="C40" s="43" t="s">
        <v>238</v>
      </c>
      <c r="D40" s="69">
        <v>1.31207764434863E-3</v>
      </c>
      <c r="E40" s="43"/>
      <c r="F40" s="71">
        <f t="shared" si="6"/>
        <v>0</v>
      </c>
      <c r="G40" s="84">
        <f t="shared" si="7"/>
        <v>0</v>
      </c>
      <c r="H40" s="43"/>
      <c r="I40" s="8"/>
      <c r="Y40" s="8"/>
      <c r="Z40" s="8"/>
      <c r="AA40" s="8"/>
      <c r="AB40" s="8"/>
      <c r="AC40" s="8"/>
      <c r="AD40" s="8"/>
    </row>
    <row r="41" spans="1:30" ht="14.4">
      <c r="A41" s="58"/>
      <c r="B41" s="69">
        <v>11</v>
      </c>
      <c r="C41" s="43" t="s">
        <v>239</v>
      </c>
      <c r="D41" s="69">
        <v>1.4062499999999999E-3</v>
      </c>
      <c r="E41" s="43"/>
      <c r="F41" s="71">
        <f t="shared" si="6"/>
        <v>0</v>
      </c>
      <c r="G41" s="84">
        <f t="shared" si="7"/>
        <v>0</v>
      </c>
      <c r="H41" s="43"/>
      <c r="I41" s="8"/>
      <c r="Y41" s="8"/>
      <c r="Z41" s="8"/>
      <c r="AA41" s="8"/>
      <c r="AB41" s="8"/>
      <c r="AC41" s="8"/>
      <c r="AD41" s="8"/>
    </row>
    <row r="42" spans="1:30" ht="14.4">
      <c r="A42" s="58"/>
      <c r="B42" s="69">
        <v>12</v>
      </c>
      <c r="C42" s="43" t="s">
        <v>240</v>
      </c>
      <c r="D42" s="69">
        <v>1.5071814316916601E-3</v>
      </c>
      <c r="E42" s="43"/>
      <c r="F42" s="71">
        <f t="shared" si="6"/>
        <v>0</v>
      </c>
      <c r="G42" s="84">
        <f t="shared" si="7"/>
        <v>0</v>
      </c>
      <c r="H42" s="43"/>
      <c r="I42" s="8"/>
      <c r="Y42" s="8"/>
      <c r="Z42" s="8"/>
      <c r="AA42" s="8"/>
      <c r="AB42" s="8"/>
      <c r="AC42" s="8"/>
      <c r="AD42" s="8"/>
    </row>
    <row r="43" spans="1:30" ht="14.4">
      <c r="A43" s="58"/>
      <c r="B43" s="69">
        <v>13</v>
      </c>
      <c r="C43" s="43" t="s">
        <v>241</v>
      </c>
      <c r="D43" s="69">
        <v>1.6153570617145801E-3</v>
      </c>
      <c r="E43" s="43"/>
      <c r="F43" s="71">
        <f t="shared" si="6"/>
        <v>0</v>
      </c>
      <c r="G43" s="84">
        <f t="shared" si="7"/>
        <v>0</v>
      </c>
      <c r="H43" s="43"/>
      <c r="I43" s="8"/>
      <c r="Y43" s="8"/>
      <c r="Z43" s="8"/>
      <c r="AA43" s="8"/>
      <c r="AB43" s="8"/>
      <c r="AC43" s="8"/>
      <c r="AD43" s="8"/>
    </row>
    <row r="44" spans="1:30" ht="14.4">
      <c r="A44" s="58"/>
      <c r="B44" s="69">
        <v>14</v>
      </c>
      <c r="C44" s="43" t="s">
        <v>242</v>
      </c>
      <c r="D44" s="69">
        <v>1.73129683126628E-3</v>
      </c>
      <c r="E44" s="43"/>
      <c r="F44" s="71">
        <f t="shared" si="6"/>
        <v>0</v>
      </c>
      <c r="G44" s="84">
        <f t="shared" si="7"/>
        <v>0</v>
      </c>
      <c r="H44" s="43"/>
      <c r="I44" s="8"/>
      <c r="Y44" s="8"/>
      <c r="Z44" s="8"/>
      <c r="AA44" s="8"/>
      <c r="AB44" s="8"/>
      <c r="AC44" s="8"/>
      <c r="AD44" s="8"/>
    </row>
    <row r="45" spans="1:30" ht="14.4">
      <c r="A45" s="58"/>
      <c r="B45" s="69">
        <v>15</v>
      </c>
      <c r="C45" s="43" t="s">
        <v>243</v>
      </c>
      <c r="D45" s="69">
        <v>1.85555799952438E-3</v>
      </c>
      <c r="E45" s="43"/>
      <c r="F45" s="71">
        <f t="shared" si="6"/>
        <v>0</v>
      </c>
      <c r="G45" s="84">
        <f t="shared" si="7"/>
        <v>0</v>
      </c>
      <c r="H45" s="43"/>
      <c r="I45" s="8"/>
      <c r="Y45" s="8"/>
      <c r="Z45" s="8"/>
      <c r="AA45" s="8"/>
      <c r="AB45" s="8"/>
      <c r="AC45" s="8"/>
      <c r="AD45" s="8"/>
    </row>
    <row r="46" spans="1:30" ht="14.4">
      <c r="A46" s="58"/>
      <c r="B46" s="69">
        <v>16</v>
      </c>
      <c r="C46" s="43" t="s">
        <v>244</v>
      </c>
      <c r="D46" s="69">
        <v>1.98873782208716E-3</v>
      </c>
      <c r="E46" s="43"/>
      <c r="F46" s="71">
        <f t="shared" si="6"/>
        <v>0</v>
      </c>
      <c r="G46" s="84">
        <f t="shared" si="7"/>
        <v>0</v>
      </c>
      <c r="H46" s="43"/>
      <c r="I46" s="8"/>
      <c r="Y46" s="8"/>
      <c r="Z46" s="8"/>
      <c r="AA46" s="8"/>
      <c r="AB46" s="8"/>
      <c r="AC46" s="8"/>
      <c r="AD46" s="8"/>
    </row>
    <row r="47" spans="1:30" ht="14.4">
      <c r="A47" s="58"/>
      <c r="B47" s="69">
        <v>17</v>
      </c>
      <c r="C47" s="43" t="s">
        <v>245</v>
      </c>
      <c r="D47" s="69">
        <v>2.13147642165524E-3</v>
      </c>
      <c r="E47" s="43"/>
      <c r="F47" s="71">
        <f t="shared" si="6"/>
        <v>0</v>
      </c>
      <c r="G47" s="84">
        <f t="shared" si="7"/>
        <v>0</v>
      </c>
      <c r="H47" s="43"/>
      <c r="I47" s="8"/>
      <c r="Y47" s="8"/>
      <c r="Z47" s="8"/>
      <c r="AA47" s="8"/>
      <c r="AB47" s="8"/>
      <c r="AC47" s="8"/>
      <c r="AD47" s="8"/>
    </row>
    <row r="48" spans="1:30" ht="14.4">
      <c r="A48" s="58"/>
      <c r="B48" s="69">
        <v>18</v>
      </c>
      <c r="C48" s="43" t="s">
        <v>246</v>
      </c>
      <c r="D48" s="69">
        <v>2.2844598647519098E-3</v>
      </c>
      <c r="E48" s="43"/>
      <c r="F48" s="71">
        <f t="shared" si="6"/>
        <v>0</v>
      </c>
      <c r="G48" s="84">
        <f t="shared" si="7"/>
        <v>0</v>
      </c>
      <c r="H48" s="43"/>
      <c r="I48" s="8"/>
      <c r="Y48" s="8"/>
      <c r="Z48" s="8"/>
      <c r="AA48" s="8"/>
      <c r="AB48" s="8"/>
      <c r="AC48" s="8"/>
      <c r="AD48" s="8"/>
    </row>
    <row r="49" spans="1:30" ht="14.4">
      <c r="A49" s="58"/>
      <c r="B49" s="69">
        <v>19</v>
      </c>
      <c r="C49" s="43" t="s">
        <v>247</v>
      </c>
      <c r="D49" s="69">
        <v>2.44842345927034E-3</v>
      </c>
      <c r="E49" s="43"/>
      <c r="F49" s="71">
        <f t="shared" si="6"/>
        <v>0</v>
      </c>
      <c r="G49" s="84">
        <f t="shared" si="7"/>
        <v>0</v>
      </c>
      <c r="H49" s="43"/>
      <c r="I49" s="8"/>
      <c r="Y49" s="8"/>
      <c r="Z49" s="8"/>
      <c r="AA49" s="8"/>
      <c r="AB49" s="8"/>
      <c r="AC49" s="8"/>
      <c r="AD49" s="8"/>
    </row>
    <row r="50" spans="1:30" ht="14.4">
      <c r="A50" s="58"/>
      <c r="B50" s="69">
        <v>20</v>
      </c>
      <c r="C50" s="43" t="s">
        <v>248</v>
      </c>
      <c r="D50" s="69">
        <v>2.6241552886972701E-3</v>
      </c>
      <c r="E50" s="43"/>
      <c r="F50" s="71">
        <f t="shared" si="6"/>
        <v>0</v>
      </c>
      <c r="G50" s="84">
        <f t="shared" si="7"/>
        <v>0</v>
      </c>
      <c r="H50" s="43"/>
      <c r="I50" s="8"/>
      <c r="Y50" s="8"/>
      <c r="Z50" s="8"/>
      <c r="AA50" s="8"/>
      <c r="AB50" s="8"/>
      <c r="AC50" s="8"/>
      <c r="AD50" s="8"/>
    </row>
    <row r="51" spans="1:30" ht="14.4">
      <c r="A51" s="58"/>
      <c r="B51" s="69">
        <v>21</v>
      </c>
      <c r="C51" s="43" t="s">
        <v>249</v>
      </c>
      <c r="D51" s="69">
        <v>2.8124999999999999E-3</v>
      </c>
      <c r="E51" s="43"/>
      <c r="F51" s="71">
        <f t="shared" si="6"/>
        <v>0</v>
      </c>
      <c r="G51" s="84">
        <f t="shared" si="7"/>
        <v>0</v>
      </c>
      <c r="H51" s="43"/>
      <c r="I51" s="8"/>
      <c r="Y51" s="8"/>
      <c r="Z51" s="8"/>
      <c r="AA51" s="8"/>
      <c r="AB51" s="8"/>
      <c r="AC51" s="8"/>
      <c r="AD51" s="8"/>
    </row>
    <row r="52" spans="1:30" ht="14.4">
      <c r="A52" s="58"/>
      <c r="B52" s="69">
        <v>22</v>
      </c>
      <c r="C52" s="43" t="s">
        <v>250</v>
      </c>
      <c r="D52" s="69">
        <v>3.0143628633833202E-3</v>
      </c>
      <c r="E52" s="43"/>
      <c r="F52" s="71">
        <f t="shared" si="6"/>
        <v>0</v>
      </c>
      <c r="G52" s="84">
        <f t="shared" si="7"/>
        <v>0</v>
      </c>
      <c r="H52" s="43"/>
      <c r="I52" s="8"/>
      <c r="Y52" s="8"/>
      <c r="Z52" s="8"/>
      <c r="AA52" s="8"/>
      <c r="AB52" s="8"/>
      <c r="AC52" s="8"/>
      <c r="AD52" s="8"/>
    </row>
    <row r="53" spans="1:30" ht="14.4">
      <c r="A53" s="58"/>
      <c r="B53" s="69">
        <v>23</v>
      </c>
      <c r="C53" s="43" t="s">
        <v>251</v>
      </c>
      <c r="D53" s="69">
        <v>3.2307141234291601E-3</v>
      </c>
      <c r="E53" s="43"/>
      <c r="F53" s="71">
        <f t="shared" si="6"/>
        <v>0</v>
      </c>
      <c r="G53" s="84">
        <f t="shared" si="7"/>
        <v>0</v>
      </c>
      <c r="H53" s="43"/>
      <c r="I53" s="8"/>
      <c r="Y53" s="8"/>
      <c r="Z53" s="8"/>
      <c r="AA53" s="8"/>
      <c r="AB53" s="8"/>
      <c r="AC53" s="8"/>
      <c r="AD53" s="8"/>
    </row>
    <row r="54" spans="1:30" ht="14.4">
      <c r="A54" s="58"/>
      <c r="B54" s="69">
        <v>24</v>
      </c>
      <c r="C54" s="43" t="s">
        <v>252</v>
      </c>
      <c r="D54" s="69">
        <v>3.46259366253257E-3</v>
      </c>
      <c r="E54" s="43"/>
      <c r="F54" s="71">
        <f t="shared" si="6"/>
        <v>0</v>
      </c>
      <c r="G54" s="84">
        <f t="shared" si="7"/>
        <v>0</v>
      </c>
      <c r="H54" s="43"/>
      <c r="I54" s="8"/>
      <c r="Y54" s="8"/>
      <c r="Z54" s="8"/>
      <c r="AA54" s="8"/>
      <c r="AB54" s="8"/>
      <c r="AC54" s="8"/>
      <c r="AD54" s="8"/>
    </row>
    <row r="55" spans="1:30" ht="14.4">
      <c r="A55" s="58"/>
      <c r="B55" s="69">
        <v>25</v>
      </c>
      <c r="C55" s="43" t="s">
        <v>253</v>
      </c>
      <c r="D55" s="69">
        <v>3.71111599904876E-3</v>
      </c>
      <c r="E55" s="43"/>
      <c r="F55" s="71">
        <f t="shared" si="6"/>
        <v>0</v>
      </c>
      <c r="G55" s="84">
        <f t="shared" si="7"/>
        <v>0</v>
      </c>
      <c r="H55" s="43"/>
      <c r="I55" s="8"/>
      <c r="Y55" s="8"/>
      <c r="Z55" s="8"/>
      <c r="AA55" s="8"/>
      <c r="AB55" s="8"/>
      <c r="AC55" s="8"/>
      <c r="AD55" s="8"/>
    </row>
    <row r="56" spans="1:30" ht="14.4">
      <c r="A56" s="58"/>
      <c r="B56" s="69">
        <v>26</v>
      </c>
      <c r="C56" s="43" t="s">
        <v>254</v>
      </c>
      <c r="D56" s="69">
        <v>3.9774756441743296E-3</v>
      </c>
      <c r="E56" s="43"/>
      <c r="F56" s="71">
        <f t="shared" si="6"/>
        <v>0</v>
      </c>
      <c r="G56" s="84">
        <f t="shared" si="7"/>
        <v>0</v>
      </c>
      <c r="H56" s="43"/>
      <c r="I56" s="8"/>
      <c r="Y56" s="8"/>
      <c r="Z56" s="8"/>
      <c r="AA56" s="8"/>
      <c r="AB56" s="8"/>
      <c r="AC56" s="8"/>
      <c r="AD56" s="8"/>
    </row>
    <row r="57" spans="1:30" ht="14.4">
      <c r="A57" s="58"/>
      <c r="B57" s="69">
        <v>27</v>
      </c>
      <c r="C57" s="43" t="s">
        <v>255</v>
      </c>
      <c r="D57" s="69">
        <v>4.2629528433104904E-3</v>
      </c>
      <c r="E57" s="43"/>
      <c r="F57" s="71">
        <f t="shared" si="6"/>
        <v>0</v>
      </c>
      <c r="G57" s="84">
        <f t="shared" si="7"/>
        <v>0</v>
      </c>
      <c r="H57" s="43"/>
      <c r="I57" s="8"/>
      <c r="Y57" s="8"/>
      <c r="Z57" s="8"/>
      <c r="AA57" s="8"/>
      <c r="AB57" s="8"/>
      <c r="AC57" s="8"/>
      <c r="AD57" s="8"/>
    </row>
    <row r="58" spans="1:30" ht="14.4">
      <c r="A58" s="58"/>
      <c r="B58" s="69">
        <v>28</v>
      </c>
      <c r="C58" s="43" t="s">
        <v>256</v>
      </c>
      <c r="D58" s="69">
        <v>4.5689197295038196E-3</v>
      </c>
      <c r="E58" s="43"/>
      <c r="F58" s="71">
        <f t="shared" si="6"/>
        <v>0</v>
      </c>
      <c r="G58" s="84">
        <f t="shared" si="7"/>
        <v>0</v>
      </c>
      <c r="H58" s="43"/>
      <c r="I58" s="8"/>
      <c r="Y58" s="8"/>
      <c r="Z58" s="8"/>
      <c r="AA58" s="8"/>
      <c r="AB58" s="8"/>
      <c r="AC58" s="8"/>
      <c r="AD58" s="8"/>
    </row>
    <row r="59" spans="1:30" ht="14.4">
      <c r="A59" s="58"/>
      <c r="B59" s="69">
        <v>29</v>
      </c>
      <c r="C59" s="43" t="s">
        <v>257</v>
      </c>
      <c r="D59" s="69">
        <v>4.8968469185406904E-3</v>
      </c>
      <c r="E59" s="43"/>
      <c r="F59" s="71">
        <f t="shared" si="6"/>
        <v>0</v>
      </c>
      <c r="G59" s="84">
        <f t="shared" si="7"/>
        <v>0</v>
      </c>
      <c r="H59" s="43"/>
      <c r="I59" s="8"/>
      <c r="Y59" s="8"/>
      <c r="Z59" s="8"/>
      <c r="AA59" s="8"/>
      <c r="AB59" s="8"/>
      <c r="AC59" s="8"/>
      <c r="AD59" s="8"/>
    </row>
    <row r="60" spans="1:30" ht="14.4">
      <c r="A60" s="58"/>
      <c r="B60" s="69">
        <v>30</v>
      </c>
      <c r="C60" s="43" t="s">
        <v>258</v>
      </c>
      <c r="D60" s="69">
        <v>5.2483105773945401E-3</v>
      </c>
      <c r="E60" s="43"/>
      <c r="F60" s="71">
        <f t="shared" si="6"/>
        <v>0</v>
      </c>
      <c r="G60" s="84">
        <f t="shared" si="7"/>
        <v>0</v>
      </c>
      <c r="H60" s="43"/>
      <c r="I60" s="8"/>
      <c r="Y60" s="8"/>
      <c r="Z60" s="8"/>
      <c r="AA60" s="8"/>
      <c r="AB60" s="8"/>
      <c r="AC60" s="8"/>
      <c r="AD60" s="8"/>
    </row>
    <row r="61" spans="1:30" ht="14.4">
      <c r="A61" s="58"/>
      <c r="B61" s="69">
        <v>31</v>
      </c>
      <c r="C61" s="43" t="s">
        <v>259</v>
      </c>
      <c r="D61" s="69">
        <v>5.6249999999999998E-3</v>
      </c>
      <c r="E61" s="43"/>
      <c r="F61" s="71">
        <f t="shared" si="6"/>
        <v>0</v>
      </c>
      <c r="G61" s="84">
        <f t="shared" si="7"/>
        <v>0</v>
      </c>
      <c r="H61" s="43"/>
      <c r="I61" s="8"/>
      <c r="Y61" s="8"/>
      <c r="Z61" s="8"/>
      <c r="AA61" s="8"/>
      <c r="AB61" s="8"/>
      <c r="AC61" s="8"/>
      <c r="AD61" s="8"/>
    </row>
    <row r="62" spans="1:30" ht="14.4">
      <c r="A62" s="58"/>
      <c r="B62" s="69">
        <v>32</v>
      </c>
      <c r="C62" s="43" t="s">
        <v>260</v>
      </c>
      <c r="D62" s="69">
        <v>6.0287257267666403E-3</v>
      </c>
      <c r="E62" s="43"/>
      <c r="F62" s="71">
        <f t="shared" si="6"/>
        <v>0</v>
      </c>
      <c r="G62" s="84">
        <f t="shared" si="7"/>
        <v>0</v>
      </c>
      <c r="H62" s="43"/>
      <c r="I62" s="8"/>
      <c r="Y62" s="8"/>
      <c r="Z62" s="8"/>
      <c r="AA62" s="8"/>
      <c r="AB62" s="8"/>
      <c r="AC62" s="8"/>
      <c r="AD62" s="8"/>
    </row>
    <row r="63" spans="1:30" ht="14.4">
      <c r="A63" s="58"/>
      <c r="B63" s="69">
        <v>33</v>
      </c>
      <c r="C63" s="43" t="s">
        <v>261</v>
      </c>
      <c r="D63" s="69">
        <v>6.4614282468583202E-3</v>
      </c>
      <c r="E63" s="43"/>
      <c r="F63" s="71">
        <f t="shared" si="6"/>
        <v>0</v>
      </c>
      <c r="G63" s="84">
        <f t="shared" si="7"/>
        <v>0</v>
      </c>
      <c r="H63" s="43"/>
      <c r="I63" s="8"/>
      <c r="Y63" s="8"/>
      <c r="Z63" s="8"/>
      <c r="AA63" s="8"/>
      <c r="AB63" s="8"/>
      <c r="AC63" s="8"/>
      <c r="AD63" s="8"/>
    </row>
    <row r="64" spans="1:30" ht="14.4">
      <c r="A64" s="58"/>
      <c r="B64" s="69">
        <v>34</v>
      </c>
      <c r="C64" s="43" t="s">
        <v>262</v>
      </c>
      <c r="D64" s="69">
        <v>6.9251873250651503E-3</v>
      </c>
      <c r="E64" s="43"/>
      <c r="F64" s="71">
        <f t="shared" si="6"/>
        <v>0</v>
      </c>
      <c r="G64" s="84">
        <f t="shared" si="7"/>
        <v>0</v>
      </c>
      <c r="H64" s="43"/>
      <c r="I64" s="8"/>
      <c r="Y64" s="8"/>
      <c r="Z64" s="8"/>
      <c r="AA64" s="8"/>
      <c r="AB64" s="8"/>
      <c r="AC64" s="8"/>
      <c r="AD64" s="8"/>
    </row>
    <row r="65" spans="1:30" ht="14.4">
      <c r="A65" s="58"/>
      <c r="B65" s="69">
        <v>35</v>
      </c>
      <c r="C65" s="43" t="s">
        <v>263</v>
      </c>
      <c r="D65" s="69">
        <v>7.4222319980975296E-3</v>
      </c>
      <c r="E65" s="43"/>
      <c r="F65" s="71">
        <f t="shared" si="6"/>
        <v>0</v>
      </c>
      <c r="G65" s="84">
        <f t="shared" si="7"/>
        <v>0</v>
      </c>
      <c r="H65" s="43"/>
      <c r="I65" s="8"/>
      <c r="Y65" s="8"/>
      <c r="Z65" s="8"/>
      <c r="AA65" s="8"/>
      <c r="AB65" s="8"/>
      <c r="AC65" s="8"/>
      <c r="AD65" s="8"/>
    </row>
    <row r="66" spans="1:30" ht="14.4">
      <c r="A66" s="58"/>
      <c r="B66" s="69">
        <v>36</v>
      </c>
      <c r="C66" s="43" t="s">
        <v>264</v>
      </c>
      <c r="D66" s="69">
        <v>7.9549512883486592E-3</v>
      </c>
      <c r="E66" s="43"/>
      <c r="F66" s="71">
        <f t="shared" si="6"/>
        <v>0</v>
      </c>
      <c r="G66" s="84">
        <f t="shared" si="7"/>
        <v>0</v>
      </c>
      <c r="H66" s="43"/>
      <c r="I66" s="8"/>
      <c r="Y66" s="8"/>
      <c r="Z66" s="8"/>
      <c r="AA66" s="8"/>
      <c r="AB66" s="8"/>
      <c r="AC66" s="8"/>
      <c r="AD66" s="8"/>
    </row>
    <row r="67" spans="1:30" ht="14.4">
      <c r="A67" s="58"/>
      <c r="B67" s="69">
        <v>37</v>
      </c>
      <c r="C67" s="43" t="s">
        <v>265</v>
      </c>
      <c r="D67" s="69">
        <v>8.5259056866209808E-3</v>
      </c>
      <c r="E67" s="43"/>
      <c r="F67" s="71">
        <f t="shared" si="6"/>
        <v>0</v>
      </c>
      <c r="G67" s="84">
        <f t="shared" si="7"/>
        <v>0</v>
      </c>
      <c r="H67" s="43"/>
      <c r="I67" s="8"/>
      <c r="Y67" s="8"/>
      <c r="Z67" s="8"/>
      <c r="AA67" s="8"/>
      <c r="AB67" s="8"/>
      <c r="AC67" s="8"/>
      <c r="AD67" s="8"/>
    </row>
    <row r="68" spans="1:30" ht="14.4">
      <c r="A68" s="58"/>
      <c r="B68" s="69">
        <v>38</v>
      </c>
      <c r="C68" s="43" t="s">
        <v>266</v>
      </c>
      <c r="D68" s="69">
        <v>9.1378394590076496E-3</v>
      </c>
      <c r="E68" s="43"/>
      <c r="F68" s="71">
        <f t="shared" si="6"/>
        <v>0</v>
      </c>
      <c r="G68" s="84">
        <f t="shared" si="7"/>
        <v>0</v>
      </c>
      <c r="H68" s="43"/>
      <c r="I68" s="8"/>
      <c r="Y68" s="8"/>
      <c r="Z68" s="8"/>
      <c r="AA68" s="8"/>
      <c r="AB68" s="8"/>
      <c r="AC68" s="8"/>
      <c r="AD68" s="8"/>
    </row>
    <row r="69" spans="1:30" ht="14.4">
      <c r="A69" s="58"/>
      <c r="B69" s="69">
        <v>39</v>
      </c>
      <c r="C69" s="43" t="s">
        <v>267</v>
      </c>
      <c r="D69" s="69">
        <v>9.7936938370813895E-3</v>
      </c>
      <c r="E69" s="43"/>
      <c r="F69" s="71">
        <f t="shared" si="6"/>
        <v>0</v>
      </c>
      <c r="G69" s="84">
        <f t="shared" si="7"/>
        <v>0</v>
      </c>
      <c r="H69" s="43"/>
      <c r="I69" s="8"/>
      <c r="Y69" s="8"/>
      <c r="Z69" s="8"/>
      <c r="AA69" s="8"/>
      <c r="AB69" s="8"/>
      <c r="AC69" s="8"/>
      <c r="AD69" s="8"/>
    </row>
    <row r="70" spans="1:30" ht="14.4">
      <c r="A70" s="58"/>
      <c r="B70" s="69">
        <v>40</v>
      </c>
      <c r="C70" s="43" t="s">
        <v>268</v>
      </c>
      <c r="D70" s="69">
        <v>1.0496621154789E-2</v>
      </c>
      <c r="E70" s="43"/>
      <c r="F70" s="71">
        <f t="shared" si="6"/>
        <v>0</v>
      </c>
      <c r="G70" s="84">
        <f t="shared" si="7"/>
        <v>0</v>
      </c>
      <c r="H70" s="43"/>
      <c r="I70" s="8"/>
      <c r="Y70" s="8"/>
      <c r="Z70" s="8"/>
      <c r="AA70" s="8"/>
      <c r="AB70" s="8"/>
      <c r="AC70" s="8"/>
      <c r="AD70" s="8"/>
    </row>
    <row r="71" spans="1:30" ht="14.4">
      <c r="A71" s="58"/>
      <c r="B71" s="69">
        <v>41</v>
      </c>
      <c r="C71" s="43" t="s">
        <v>269</v>
      </c>
      <c r="D71" s="69">
        <v>1.125E-2</v>
      </c>
      <c r="E71" s="43"/>
      <c r="F71" s="71">
        <f t="shared" si="6"/>
        <v>0</v>
      </c>
      <c r="G71" s="84">
        <f t="shared" si="7"/>
        <v>0</v>
      </c>
      <c r="H71" s="43"/>
      <c r="I71" s="8"/>
      <c r="Y71" s="8"/>
      <c r="Z71" s="8"/>
      <c r="AA71" s="8"/>
      <c r="AB71" s="8"/>
      <c r="AC71" s="8"/>
      <c r="AD71" s="8"/>
    </row>
    <row r="72" spans="1:30" ht="14.4">
      <c r="A72" s="58"/>
      <c r="B72" s="69">
        <v>42</v>
      </c>
      <c r="C72" s="43" t="s">
        <v>270</v>
      </c>
      <c r="D72" s="69">
        <v>1.2057451453533201E-2</v>
      </c>
      <c r="E72" s="43"/>
      <c r="F72" s="71">
        <f t="shared" si="6"/>
        <v>0</v>
      </c>
      <c r="G72" s="84">
        <f t="shared" si="7"/>
        <v>0</v>
      </c>
      <c r="H72" s="43"/>
      <c r="I72" s="8"/>
      <c r="Y72" s="8"/>
      <c r="Z72" s="8"/>
      <c r="AA72" s="8"/>
      <c r="AB72" s="8"/>
      <c r="AC72" s="8"/>
      <c r="AD72" s="8"/>
    </row>
    <row r="73" spans="1:30" ht="14.4">
      <c r="A73" s="58"/>
      <c r="B73" s="69">
        <v>43</v>
      </c>
      <c r="C73" s="43" t="s">
        <v>271</v>
      </c>
      <c r="D73" s="69">
        <v>1.2922856493716601E-2</v>
      </c>
      <c r="E73" s="43"/>
      <c r="F73" s="71">
        <f t="shared" si="6"/>
        <v>0</v>
      </c>
      <c r="G73" s="84">
        <f t="shared" si="7"/>
        <v>0</v>
      </c>
      <c r="H73" s="43"/>
      <c r="I73" s="8"/>
      <c r="Y73" s="8"/>
      <c r="Z73" s="8"/>
      <c r="AA73" s="8"/>
      <c r="AB73" s="8"/>
      <c r="AC73" s="8"/>
      <c r="AD73" s="8"/>
    </row>
    <row r="74" spans="1:30" ht="14.4">
      <c r="A74" s="58"/>
      <c r="B74" s="69">
        <v>44</v>
      </c>
      <c r="C74" s="43" t="s">
        <v>272</v>
      </c>
      <c r="D74" s="69">
        <v>1.3850374650130301E-2</v>
      </c>
      <c r="E74" s="43"/>
      <c r="F74" s="71">
        <f t="shared" si="6"/>
        <v>0</v>
      </c>
      <c r="G74" s="84">
        <f t="shared" si="7"/>
        <v>0</v>
      </c>
      <c r="H74" s="43"/>
      <c r="I74" s="8"/>
      <c r="Y74" s="8"/>
      <c r="Z74" s="8"/>
      <c r="AA74" s="8"/>
      <c r="AB74" s="8"/>
      <c r="AC74" s="8"/>
      <c r="AD74" s="8"/>
    </row>
    <row r="75" spans="1:30" ht="14.4">
      <c r="A75" s="58"/>
      <c r="B75" s="69">
        <v>45</v>
      </c>
      <c r="C75" s="43" t="s">
        <v>273</v>
      </c>
      <c r="D75" s="69">
        <v>1.4844463996195E-2</v>
      </c>
      <c r="E75" s="43"/>
      <c r="F75" s="71">
        <f t="shared" si="6"/>
        <v>0</v>
      </c>
      <c r="G75" s="84">
        <f t="shared" si="7"/>
        <v>0</v>
      </c>
      <c r="H75" s="43"/>
      <c r="I75" s="8"/>
      <c r="Y75" s="8"/>
      <c r="Z75" s="8"/>
      <c r="AA75" s="8"/>
      <c r="AB75" s="8"/>
      <c r="AC75" s="8"/>
      <c r="AD75" s="8"/>
    </row>
    <row r="76" spans="1:30" ht="14.4">
      <c r="A76" s="58"/>
      <c r="B76" s="69">
        <v>46</v>
      </c>
      <c r="C76" s="43" t="s">
        <v>274</v>
      </c>
      <c r="D76" s="69">
        <v>1.5909902576697301E-2</v>
      </c>
      <c r="E76" s="43"/>
      <c r="F76" s="71">
        <f t="shared" si="6"/>
        <v>0</v>
      </c>
      <c r="G76" s="84">
        <f t="shared" si="7"/>
        <v>0</v>
      </c>
      <c r="H76" s="43"/>
      <c r="I76" s="8"/>
      <c r="Y76" s="8"/>
      <c r="Z76" s="8"/>
      <c r="AA76" s="8"/>
      <c r="AB76" s="8"/>
      <c r="AC76" s="8"/>
      <c r="AD76" s="8"/>
    </row>
    <row r="77" spans="1:30" ht="14.4">
      <c r="A77" s="58"/>
      <c r="B77" s="69">
        <v>47</v>
      </c>
      <c r="C77" s="43" t="s">
        <v>275</v>
      </c>
      <c r="D77" s="69">
        <v>1.7051811373241899E-2</v>
      </c>
      <c r="E77" s="43"/>
      <c r="F77" s="71">
        <f t="shared" si="6"/>
        <v>0</v>
      </c>
      <c r="G77" s="84">
        <f t="shared" si="7"/>
        <v>0</v>
      </c>
      <c r="H77" s="43"/>
      <c r="I77" s="8"/>
      <c r="Y77" s="8"/>
      <c r="Z77" s="8"/>
      <c r="AA77" s="8"/>
      <c r="AB77" s="8"/>
      <c r="AC77" s="8"/>
      <c r="AD77" s="8"/>
    </row>
    <row r="78" spans="1:30" ht="14.4">
      <c r="A78" s="58"/>
      <c r="B78" s="69">
        <v>48</v>
      </c>
      <c r="C78" s="43" t="s">
        <v>276</v>
      </c>
      <c r="D78" s="69">
        <v>1.8275678918015299E-2</v>
      </c>
      <c r="E78" s="43"/>
      <c r="F78" s="71">
        <f t="shared" si="6"/>
        <v>0</v>
      </c>
      <c r="G78" s="84">
        <f t="shared" si="7"/>
        <v>0</v>
      </c>
      <c r="H78" s="43"/>
      <c r="I78" s="8"/>
      <c r="Y78" s="8"/>
      <c r="Z78" s="8"/>
      <c r="AA78" s="8"/>
      <c r="AB78" s="8"/>
      <c r="AC78" s="8"/>
      <c r="AD78" s="8"/>
    </row>
    <row r="79" spans="1:30" ht="14.4">
      <c r="A79" s="58"/>
      <c r="B79" s="69">
        <v>49</v>
      </c>
      <c r="C79" s="43" t="s">
        <v>277</v>
      </c>
      <c r="D79" s="69">
        <v>1.9587387674162699E-2</v>
      </c>
      <c r="E79" s="43"/>
      <c r="F79" s="71">
        <f t="shared" si="6"/>
        <v>0</v>
      </c>
      <c r="G79" s="84">
        <f t="shared" si="7"/>
        <v>0</v>
      </c>
      <c r="H79" s="43"/>
      <c r="I79" s="8"/>
      <c r="Y79" s="8"/>
      <c r="Z79" s="8"/>
      <c r="AA79" s="8"/>
      <c r="AB79" s="8"/>
      <c r="AC79" s="8"/>
      <c r="AD79" s="8"/>
    </row>
    <row r="80" spans="1:30" ht="14.4">
      <c r="A80" s="58"/>
      <c r="B80" s="69">
        <v>50</v>
      </c>
      <c r="C80" s="43" t="s">
        <v>278</v>
      </c>
      <c r="D80" s="69">
        <v>2.0993242309578102E-2</v>
      </c>
      <c r="E80" s="43"/>
      <c r="F80" s="71">
        <f t="shared" si="6"/>
        <v>0</v>
      </c>
      <c r="G80" s="84">
        <f t="shared" si="7"/>
        <v>0</v>
      </c>
      <c r="H80" s="43"/>
      <c r="I80" s="8"/>
      <c r="Y80" s="8"/>
      <c r="Z80" s="8"/>
      <c r="AA80" s="8"/>
      <c r="AB80" s="8"/>
      <c r="AC80" s="8"/>
      <c r="AD80" s="8"/>
    </row>
    <row r="81" spans="1:30" ht="14.4">
      <c r="A81" s="58"/>
      <c r="B81" s="69">
        <v>51</v>
      </c>
      <c r="C81" s="43" t="s">
        <v>279</v>
      </c>
      <c r="D81" s="69">
        <v>2.2499999999999999E-2</v>
      </c>
      <c r="E81" s="43"/>
      <c r="F81" s="71">
        <f t="shared" si="6"/>
        <v>0</v>
      </c>
      <c r="G81" s="84">
        <f t="shared" si="7"/>
        <v>0</v>
      </c>
      <c r="H81" s="43"/>
      <c r="I81" s="8"/>
      <c r="Y81" s="8"/>
      <c r="Z81" s="8"/>
      <c r="AA81" s="8"/>
      <c r="AB81" s="8"/>
      <c r="AC81" s="8"/>
      <c r="AD81" s="8"/>
    </row>
    <row r="82" spans="1:30" ht="14.4">
      <c r="A82" s="58"/>
      <c r="B82" s="69">
        <v>52</v>
      </c>
      <c r="C82" s="43" t="s">
        <v>280</v>
      </c>
      <c r="D82" s="69">
        <v>2.4114902907066499E-2</v>
      </c>
      <c r="E82" s="43"/>
      <c r="F82" s="71">
        <f t="shared" si="6"/>
        <v>0</v>
      </c>
      <c r="G82" s="84">
        <f t="shared" si="7"/>
        <v>0</v>
      </c>
      <c r="H82" s="43"/>
      <c r="I82" s="8"/>
      <c r="Y82" s="8"/>
      <c r="Z82" s="8"/>
      <c r="AA82" s="8"/>
      <c r="AB82" s="8"/>
      <c r="AC82" s="8"/>
      <c r="AD82" s="8"/>
    </row>
    <row r="83" spans="1:30" ht="14.4">
      <c r="A83" s="58"/>
      <c r="B83" s="69">
        <v>53</v>
      </c>
      <c r="C83" s="43" t="s">
        <v>281</v>
      </c>
      <c r="D83" s="69">
        <v>2.5845712987433201E-2</v>
      </c>
      <c r="E83" s="43"/>
      <c r="F83" s="71">
        <f t="shared" si="6"/>
        <v>0</v>
      </c>
      <c r="G83" s="84">
        <f t="shared" si="7"/>
        <v>0</v>
      </c>
      <c r="H83" s="43"/>
      <c r="I83" s="8"/>
      <c r="Y83" s="8"/>
      <c r="Z83" s="8"/>
      <c r="AA83" s="8"/>
      <c r="AB83" s="8"/>
      <c r="AC83" s="8"/>
      <c r="AD83" s="8"/>
    </row>
    <row r="84" spans="1:30" ht="14.4">
      <c r="A84" s="58"/>
      <c r="B84" s="69">
        <v>54</v>
      </c>
      <c r="C84" s="43" t="s">
        <v>282</v>
      </c>
      <c r="D84" s="69">
        <v>2.7700749300260601E-2</v>
      </c>
      <c r="E84" s="43"/>
      <c r="F84" s="71">
        <f t="shared" si="6"/>
        <v>0</v>
      </c>
      <c r="G84" s="84">
        <f t="shared" si="7"/>
        <v>0</v>
      </c>
      <c r="H84" s="43"/>
      <c r="I84" s="8"/>
      <c r="Y84" s="8"/>
      <c r="Z84" s="8"/>
      <c r="AA84" s="8"/>
      <c r="AB84" s="8"/>
      <c r="AC84" s="8"/>
      <c r="AD84" s="8"/>
    </row>
    <row r="85" spans="1:30" ht="14.4">
      <c r="A85" s="58"/>
      <c r="B85" s="69">
        <v>55</v>
      </c>
      <c r="C85" s="43" t="s">
        <v>283</v>
      </c>
      <c r="D85" s="69">
        <v>2.9688927992390101E-2</v>
      </c>
      <c r="E85" s="43"/>
      <c r="F85" s="71">
        <f t="shared" si="6"/>
        <v>0</v>
      </c>
      <c r="G85" s="84">
        <f t="shared" si="7"/>
        <v>0</v>
      </c>
      <c r="H85" s="43"/>
      <c r="I85" s="8"/>
      <c r="J85" s="8"/>
      <c r="Y85" s="8"/>
      <c r="Z85" s="8"/>
      <c r="AA85" s="8"/>
      <c r="AB85" s="8"/>
      <c r="AC85" s="8"/>
      <c r="AD85" s="8"/>
    </row>
    <row r="86" spans="1:30" ht="14.4">
      <c r="A86" s="58"/>
      <c r="B86" s="69">
        <v>56</v>
      </c>
      <c r="C86" s="43" t="s">
        <v>284</v>
      </c>
      <c r="D86" s="69">
        <v>3.1819805153394602E-2</v>
      </c>
      <c r="E86" s="43"/>
      <c r="F86" s="71">
        <f t="shared" si="6"/>
        <v>0</v>
      </c>
      <c r="G86" s="84">
        <f t="shared" si="7"/>
        <v>0</v>
      </c>
      <c r="H86" s="43"/>
      <c r="I86" s="8"/>
      <c r="J86" s="8"/>
      <c r="Y86" s="8"/>
      <c r="Z86" s="8"/>
      <c r="AA86" s="8"/>
      <c r="AB86" s="8"/>
      <c r="AC86" s="8"/>
      <c r="AD86" s="8"/>
    </row>
    <row r="87" spans="1:30" ht="14.4">
      <c r="A87" s="58"/>
      <c r="B87" s="69">
        <v>57</v>
      </c>
      <c r="C87" s="43" t="s">
        <v>285</v>
      </c>
      <c r="D87" s="69">
        <v>3.4103622746483903E-2</v>
      </c>
      <c r="E87" s="43"/>
      <c r="F87" s="71">
        <f t="shared" si="6"/>
        <v>0</v>
      </c>
      <c r="G87" s="84">
        <f t="shared" si="7"/>
        <v>0</v>
      </c>
      <c r="H87" s="43"/>
      <c r="I87" s="8"/>
      <c r="J87" s="8"/>
      <c r="Y87" s="8"/>
      <c r="Z87" s="8"/>
      <c r="AA87" s="8"/>
      <c r="AB87" s="8"/>
      <c r="AC87" s="8"/>
      <c r="AD87" s="8"/>
    </row>
    <row r="88" spans="1:30" ht="14.4">
      <c r="A88" s="58"/>
      <c r="B88" s="69">
        <v>58</v>
      </c>
      <c r="C88" s="43" t="s">
        <v>286</v>
      </c>
      <c r="D88" s="69">
        <v>3.6551357836030599E-2</v>
      </c>
      <c r="E88" s="43"/>
      <c r="F88" s="71">
        <f t="shared" si="6"/>
        <v>0</v>
      </c>
      <c r="G88" s="84">
        <f t="shared" si="7"/>
        <v>0</v>
      </c>
      <c r="H88" s="43"/>
      <c r="I88" s="8"/>
      <c r="J88" s="8"/>
      <c r="Y88" s="8"/>
      <c r="Z88" s="8"/>
      <c r="AA88" s="8"/>
      <c r="AB88" s="8"/>
      <c r="AC88" s="8"/>
      <c r="AD88" s="8"/>
    </row>
    <row r="89" spans="1:30" ht="14.4">
      <c r="A89" s="58"/>
      <c r="B89" s="69">
        <v>59</v>
      </c>
      <c r="C89" s="43" t="s">
        <v>287</v>
      </c>
      <c r="D89" s="69">
        <v>3.9174775348325502E-2</v>
      </c>
      <c r="E89" s="43"/>
      <c r="F89" s="71">
        <f t="shared" si="6"/>
        <v>0</v>
      </c>
      <c r="G89" s="84">
        <f t="shared" si="7"/>
        <v>0</v>
      </c>
      <c r="H89" s="43"/>
      <c r="I89" s="8"/>
      <c r="J89" s="8"/>
      <c r="Y89" s="8"/>
      <c r="Z89" s="8"/>
      <c r="AA89" s="8"/>
      <c r="AB89" s="8"/>
      <c r="AC89" s="8"/>
      <c r="AD89" s="8"/>
    </row>
    <row r="90" spans="1:30" ht="14.4">
      <c r="A90" s="58"/>
      <c r="B90" s="69">
        <v>60</v>
      </c>
      <c r="C90" s="43" t="s">
        <v>288</v>
      </c>
      <c r="D90" s="69">
        <v>4.19864846191563E-2</v>
      </c>
      <c r="E90" s="43"/>
      <c r="F90" s="71">
        <f t="shared" si="6"/>
        <v>0</v>
      </c>
      <c r="G90" s="84">
        <f t="shared" si="7"/>
        <v>0</v>
      </c>
      <c r="H90" s="43"/>
      <c r="I90" s="8"/>
      <c r="J90" s="8"/>
      <c r="Y90" s="8"/>
      <c r="Z90" s="8"/>
      <c r="AA90" s="8"/>
      <c r="AB90" s="8"/>
      <c r="AC90" s="8"/>
      <c r="AD90" s="8"/>
    </row>
    <row r="91" spans="1:30" ht="14.4">
      <c r="A91" s="58"/>
      <c r="B91" s="69">
        <v>61</v>
      </c>
      <c r="C91" s="43" t="s">
        <v>289</v>
      </c>
      <c r="D91" s="69">
        <v>4.4999999999999998E-2</v>
      </c>
      <c r="E91" s="43"/>
      <c r="F91" s="71">
        <f t="shared" si="6"/>
        <v>0</v>
      </c>
      <c r="G91" s="84">
        <f t="shared" si="7"/>
        <v>0</v>
      </c>
      <c r="H91" s="43"/>
      <c r="I91" s="8"/>
      <c r="J91" s="8"/>
      <c r="Y91" s="8"/>
      <c r="Z91" s="8"/>
      <c r="AA91" s="8"/>
      <c r="AB91" s="8"/>
      <c r="AC91" s="8"/>
      <c r="AD91" s="8"/>
    </row>
    <row r="92" spans="1:30" ht="14.4">
      <c r="A92" s="58"/>
      <c r="B92" s="69">
        <v>62</v>
      </c>
      <c r="C92" s="43" t="s">
        <v>290</v>
      </c>
      <c r="D92" s="69">
        <v>4.8229805814133102E-2</v>
      </c>
      <c r="E92" s="43"/>
      <c r="F92" s="71">
        <f t="shared" si="6"/>
        <v>0</v>
      </c>
      <c r="G92" s="84">
        <f t="shared" si="7"/>
        <v>0</v>
      </c>
      <c r="H92" s="43"/>
      <c r="I92" s="8"/>
      <c r="J92" s="8"/>
      <c r="Y92" s="8"/>
      <c r="Z92" s="8"/>
      <c r="AA92" s="8"/>
      <c r="AB92" s="8"/>
      <c r="AC92" s="8"/>
      <c r="AD92" s="8"/>
    </row>
    <row r="93" spans="1:30" ht="14.4">
      <c r="A93" s="58"/>
      <c r="B93" s="69">
        <v>63</v>
      </c>
      <c r="C93" s="43" t="s">
        <v>291</v>
      </c>
      <c r="D93" s="69">
        <v>5.1691425974866499E-2</v>
      </c>
      <c r="E93" s="43"/>
      <c r="F93" s="71">
        <f t="shared" si="6"/>
        <v>0</v>
      </c>
      <c r="G93" s="84">
        <f t="shared" si="7"/>
        <v>0</v>
      </c>
      <c r="H93" s="43"/>
      <c r="I93" s="8"/>
      <c r="J93" s="8"/>
      <c r="Y93" s="8"/>
      <c r="Z93" s="8"/>
      <c r="AA93" s="8"/>
      <c r="AB93" s="8"/>
      <c r="AC93" s="8"/>
      <c r="AD93" s="8"/>
    </row>
    <row r="94" spans="1:30" ht="14.4">
      <c r="A94" s="58"/>
      <c r="B94" s="69">
        <v>64</v>
      </c>
      <c r="C94" s="43" t="s">
        <v>292</v>
      </c>
      <c r="D94" s="69">
        <v>5.5401498600521203E-2</v>
      </c>
      <c r="E94" s="43"/>
      <c r="F94" s="71">
        <f t="shared" si="6"/>
        <v>0</v>
      </c>
      <c r="G94" s="84">
        <f t="shared" si="7"/>
        <v>0</v>
      </c>
      <c r="H94" s="43"/>
      <c r="I94" s="8"/>
      <c r="J94" s="8"/>
      <c r="Y94" s="8"/>
      <c r="Z94" s="8"/>
      <c r="AA94" s="8"/>
      <c r="AB94" s="8"/>
      <c r="AC94" s="8"/>
      <c r="AD94" s="8"/>
    </row>
    <row r="95" spans="1:30" ht="14.4">
      <c r="A95" s="58"/>
      <c r="B95" s="69">
        <v>65</v>
      </c>
      <c r="C95" s="43" t="s">
        <v>293</v>
      </c>
      <c r="D95" s="69">
        <v>5.9377855984780202E-2</v>
      </c>
      <c r="E95" s="43"/>
      <c r="F95" s="71">
        <f t="shared" si="6"/>
        <v>0</v>
      </c>
      <c r="G95" s="84">
        <f t="shared" si="7"/>
        <v>0</v>
      </c>
      <c r="H95" s="43"/>
      <c r="I95" s="8"/>
      <c r="J95" s="8"/>
      <c r="Y95" s="8"/>
      <c r="Z95" s="8"/>
      <c r="AA95" s="8"/>
      <c r="AB95" s="8"/>
      <c r="AC95" s="8"/>
      <c r="AD95" s="8"/>
    </row>
    <row r="96" spans="1:30" ht="14.4">
      <c r="A96" s="58"/>
      <c r="B96" s="69">
        <v>66</v>
      </c>
      <c r="C96" s="43" t="s">
        <v>294</v>
      </c>
      <c r="D96" s="69">
        <v>6.3639610306789204E-2</v>
      </c>
      <c r="E96" s="43"/>
      <c r="F96" s="71">
        <f t="shared" si="6"/>
        <v>0</v>
      </c>
      <c r="G96" s="84">
        <f t="shared" si="7"/>
        <v>0</v>
      </c>
      <c r="H96" s="43"/>
      <c r="I96" s="8"/>
      <c r="J96" s="8"/>
      <c r="Y96" s="8"/>
      <c r="Z96" s="8"/>
      <c r="AA96" s="8"/>
      <c r="AB96" s="8"/>
      <c r="AC96" s="8"/>
      <c r="AD96" s="8"/>
    </row>
    <row r="97" spans="1:30" ht="14.4">
      <c r="A97" s="58"/>
      <c r="B97" s="69">
        <v>67</v>
      </c>
      <c r="C97" s="43" t="s">
        <v>295</v>
      </c>
      <c r="D97" s="69">
        <v>6.8207245492967902E-2</v>
      </c>
      <c r="E97" s="43"/>
      <c r="F97" s="71">
        <f t="shared" si="6"/>
        <v>0</v>
      </c>
      <c r="G97" s="84">
        <f t="shared" si="7"/>
        <v>0</v>
      </c>
      <c r="H97" s="43"/>
      <c r="I97" s="8"/>
      <c r="J97" s="8"/>
      <c r="Y97" s="8"/>
      <c r="Z97" s="8"/>
      <c r="AA97" s="8"/>
      <c r="AB97" s="8"/>
      <c r="AC97" s="8"/>
      <c r="AD97" s="8"/>
    </row>
    <row r="98" spans="1:30" ht="14.4">
      <c r="A98" s="58"/>
      <c r="B98" s="69">
        <v>68</v>
      </c>
      <c r="C98" s="43" t="s">
        <v>296</v>
      </c>
      <c r="D98" s="69">
        <v>7.31027156720611E-2</v>
      </c>
      <c r="E98" s="43"/>
      <c r="F98" s="71">
        <f t="shared" si="6"/>
        <v>0</v>
      </c>
      <c r="G98" s="84">
        <f t="shared" si="7"/>
        <v>0</v>
      </c>
      <c r="H98" s="43"/>
      <c r="I98" s="8"/>
      <c r="J98" s="8"/>
      <c r="Y98" s="8"/>
      <c r="Z98" s="8"/>
      <c r="AA98" s="8"/>
      <c r="AB98" s="8"/>
      <c r="AC98" s="8"/>
      <c r="AD98" s="8"/>
    </row>
    <row r="99" spans="1:30" ht="14.4">
      <c r="A99" s="58"/>
      <c r="B99" s="69">
        <v>69</v>
      </c>
      <c r="C99" s="43" t="s">
        <v>297</v>
      </c>
      <c r="D99" s="69">
        <v>7.8349550696651102E-2</v>
      </c>
      <c r="E99" s="43"/>
      <c r="F99" s="71">
        <f t="shared" si="6"/>
        <v>0</v>
      </c>
      <c r="G99" s="84">
        <f t="shared" si="7"/>
        <v>0</v>
      </c>
      <c r="H99" s="43"/>
      <c r="I99" s="8"/>
      <c r="J99" s="8"/>
      <c r="Y99" s="8"/>
      <c r="Z99" s="8"/>
      <c r="AA99" s="8"/>
      <c r="AB99" s="8"/>
      <c r="AC99" s="8"/>
      <c r="AD99" s="8"/>
    </row>
    <row r="100" spans="1:30" ht="14.4">
      <c r="A100" s="58"/>
      <c r="B100" s="69">
        <v>70</v>
      </c>
      <c r="C100" s="43" t="s">
        <v>298</v>
      </c>
      <c r="D100" s="69">
        <v>8.39729692383126E-2</v>
      </c>
      <c r="E100" s="43"/>
      <c r="F100" s="71">
        <f t="shared" si="6"/>
        <v>0</v>
      </c>
      <c r="G100" s="84">
        <f t="shared" si="7"/>
        <v>0</v>
      </c>
      <c r="H100" s="43"/>
      <c r="I100" s="8"/>
      <c r="J100" s="8"/>
      <c r="Y100" s="8"/>
      <c r="Z100" s="8"/>
      <c r="AA100" s="8"/>
      <c r="AB100" s="8"/>
      <c r="AC100" s="8"/>
      <c r="AD100" s="8"/>
    </row>
    <row r="101" spans="1:30" ht="14.4">
      <c r="A101" s="58"/>
      <c r="B101" s="69">
        <v>71</v>
      </c>
      <c r="C101" s="43" t="s">
        <v>299</v>
      </c>
      <c r="D101" s="69">
        <v>0.09</v>
      </c>
      <c r="E101" s="43"/>
      <c r="F101" s="71">
        <f t="shared" si="6"/>
        <v>0</v>
      </c>
      <c r="G101" s="84">
        <f t="shared" si="7"/>
        <v>0</v>
      </c>
      <c r="H101" s="43"/>
      <c r="I101" s="8"/>
      <c r="J101" s="8"/>
      <c r="Y101" s="8"/>
      <c r="Z101" s="8"/>
      <c r="AA101" s="8"/>
      <c r="AB101" s="8"/>
      <c r="AC101" s="8"/>
      <c r="AD101" s="8"/>
    </row>
    <row r="102" spans="1:30" ht="14.4">
      <c r="A102" s="58"/>
      <c r="B102" s="69">
        <v>72</v>
      </c>
      <c r="C102" s="43" t="s">
        <v>300</v>
      </c>
      <c r="D102" s="69">
        <v>9.6459611628266301E-2</v>
      </c>
      <c r="E102" s="43"/>
      <c r="F102" s="71">
        <f t="shared" si="6"/>
        <v>0</v>
      </c>
      <c r="G102" s="84">
        <f t="shared" si="7"/>
        <v>0</v>
      </c>
      <c r="H102" s="43"/>
      <c r="I102" s="8"/>
      <c r="J102" s="8"/>
      <c r="Y102" s="8"/>
      <c r="Z102" s="8"/>
      <c r="AA102" s="8"/>
      <c r="AB102" s="8"/>
      <c r="AC102" s="8"/>
      <c r="AD102" s="8"/>
    </row>
    <row r="103" spans="1:30" ht="14.4">
      <c r="A103" s="58"/>
      <c r="B103" s="69">
        <v>73</v>
      </c>
      <c r="C103" s="43" t="s">
        <v>301</v>
      </c>
      <c r="D103" s="69">
        <v>0.103382851949733</v>
      </c>
      <c r="E103" s="43"/>
      <c r="F103" s="71">
        <f t="shared" si="6"/>
        <v>0</v>
      </c>
      <c r="G103" s="84">
        <f t="shared" si="7"/>
        <v>0</v>
      </c>
      <c r="H103" s="43"/>
      <c r="I103" s="8"/>
      <c r="J103" s="8"/>
      <c r="Y103" s="8"/>
      <c r="Z103" s="8"/>
      <c r="AA103" s="8"/>
      <c r="AB103" s="8"/>
      <c r="AC103" s="8"/>
      <c r="AD103" s="8"/>
    </row>
    <row r="104" spans="1:30" ht="14.4">
      <c r="A104" s="58"/>
      <c r="B104" s="69">
        <v>74</v>
      </c>
      <c r="C104" s="43" t="s">
        <v>302</v>
      </c>
      <c r="D104" s="69">
        <v>0.110802997201042</v>
      </c>
      <c r="E104" s="43"/>
      <c r="F104" s="71">
        <f t="shared" si="6"/>
        <v>0</v>
      </c>
      <c r="G104" s="84">
        <f t="shared" si="7"/>
        <v>0</v>
      </c>
      <c r="H104" s="43"/>
      <c r="I104" s="8"/>
      <c r="J104" s="8"/>
      <c r="Y104" s="8"/>
      <c r="Z104" s="8"/>
      <c r="AA104" s="8"/>
      <c r="AB104" s="8"/>
      <c r="AC104" s="8"/>
      <c r="AD104" s="8"/>
    </row>
    <row r="105" spans="1:30" ht="14.4">
      <c r="A105" s="58"/>
      <c r="B105" s="69">
        <v>75</v>
      </c>
      <c r="C105" s="43" t="s">
        <v>303</v>
      </c>
      <c r="D105" s="69">
        <v>0.11875571196956</v>
      </c>
      <c r="E105" s="43"/>
      <c r="F105" s="71">
        <f t="shared" si="6"/>
        <v>0</v>
      </c>
      <c r="G105" s="84">
        <f t="shared" si="7"/>
        <v>0</v>
      </c>
      <c r="H105" s="43"/>
      <c r="I105" s="8"/>
      <c r="J105" s="8"/>
      <c r="Y105" s="8"/>
      <c r="Z105" s="8"/>
      <c r="AA105" s="8"/>
      <c r="AB105" s="8"/>
      <c r="AC105" s="8"/>
      <c r="AD105" s="8"/>
    </row>
    <row r="106" spans="1:30" ht="14.4">
      <c r="A106" s="58"/>
      <c r="B106" s="69">
        <v>76</v>
      </c>
      <c r="C106" s="43" t="s">
        <v>304</v>
      </c>
      <c r="D106" s="69">
        <v>0.12727922061357799</v>
      </c>
      <c r="E106" s="43"/>
      <c r="F106" s="71">
        <f t="shared" si="6"/>
        <v>0</v>
      </c>
      <c r="G106" s="84">
        <f t="shared" si="7"/>
        <v>0</v>
      </c>
      <c r="H106" s="43"/>
      <c r="I106" s="8"/>
      <c r="J106" s="8"/>
      <c r="Y106" s="8"/>
      <c r="Z106" s="8"/>
      <c r="AA106" s="8"/>
      <c r="AB106" s="8"/>
      <c r="AC106" s="8"/>
      <c r="AD106" s="8"/>
    </row>
    <row r="107" spans="1:30" ht="14.4">
      <c r="A107" s="58"/>
      <c r="B107" s="69">
        <v>77</v>
      </c>
      <c r="C107" s="43" t="s">
        <v>305</v>
      </c>
      <c r="D107" s="69">
        <v>0.136414490985935</v>
      </c>
      <c r="E107" s="43"/>
      <c r="F107" s="71">
        <f t="shared" si="6"/>
        <v>0</v>
      </c>
      <c r="G107" s="84">
        <f t="shared" si="7"/>
        <v>0</v>
      </c>
      <c r="H107" s="43"/>
      <c r="I107" s="8"/>
      <c r="J107" s="8"/>
      <c r="Y107" s="8"/>
      <c r="Z107" s="8"/>
      <c r="AA107" s="8"/>
      <c r="AB107" s="8"/>
      <c r="AC107" s="8"/>
      <c r="AD107" s="8"/>
    </row>
    <row r="108" spans="1:30" ht="14.4">
      <c r="A108" s="58"/>
      <c r="B108" s="69">
        <v>78</v>
      </c>
      <c r="C108" s="43" t="s">
        <v>306</v>
      </c>
      <c r="D108" s="69">
        <v>0.14620543134412201</v>
      </c>
      <c r="E108" s="43"/>
      <c r="F108" s="71">
        <f t="shared" si="6"/>
        <v>0</v>
      </c>
      <c r="G108" s="84">
        <f t="shared" si="7"/>
        <v>0</v>
      </c>
      <c r="H108" s="43"/>
      <c r="I108" s="8"/>
      <c r="J108" s="8"/>
      <c r="Y108" s="8"/>
      <c r="Z108" s="8"/>
      <c r="AA108" s="8"/>
      <c r="AB108" s="8"/>
      <c r="AC108" s="8"/>
      <c r="AD108" s="8"/>
    </row>
    <row r="109" spans="1:30" ht="14.4">
      <c r="A109" s="58"/>
      <c r="B109" s="69">
        <v>79</v>
      </c>
      <c r="C109" s="43" t="s">
        <v>307</v>
      </c>
      <c r="D109" s="69">
        <v>0.15669910139330201</v>
      </c>
      <c r="E109" s="43"/>
      <c r="F109" s="71">
        <f t="shared" si="6"/>
        <v>0</v>
      </c>
      <c r="G109" s="84">
        <f t="shared" si="7"/>
        <v>0</v>
      </c>
      <c r="H109" s="43"/>
      <c r="I109" s="8"/>
      <c r="J109" s="8"/>
      <c r="Y109" s="8"/>
      <c r="Z109" s="8"/>
      <c r="AA109" s="8"/>
      <c r="AB109" s="8"/>
      <c r="AC109" s="8"/>
      <c r="AD109" s="8"/>
    </row>
    <row r="110" spans="1:30" ht="14.4">
      <c r="A110" s="58"/>
      <c r="B110" s="69">
        <v>80</v>
      </c>
      <c r="C110" s="43" t="s">
        <v>85</v>
      </c>
      <c r="D110" s="69">
        <v>0.16794593847662501</v>
      </c>
      <c r="E110" s="43"/>
      <c r="F110" s="71">
        <f t="shared" si="6"/>
        <v>0</v>
      </c>
      <c r="G110" s="84">
        <f t="shared" si="7"/>
        <v>0</v>
      </c>
      <c r="H110" s="43"/>
      <c r="I110" s="8"/>
      <c r="J110" s="8"/>
      <c r="Y110" s="8"/>
      <c r="Z110" s="8"/>
      <c r="AA110" s="8"/>
      <c r="AB110" s="8"/>
      <c r="AC110" s="8"/>
      <c r="AD110" s="8"/>
    </row>
    <row r="111" spans="1:30" ht="14.4">
      <c r="A111" s="58"/>
      <c r="B111" s="69">
        <v>81</v>
      </c>
      <c r="C111" s="43" t="s">
        <v>308</v>
      </c>
      <c r="D111" s="69">
        <v>0.18</v>
      </c>
      <c r="E111" s="43"/>
      <c r="F111" s="71">
        <f t="shared" si="6"/>
        <v>0</v>
      </c>
      <c r="G111" s="84">
        <f t="shared" si="7"/>
        <v>0</v>
      </c>
      <c r="H111" s="43"/>
      <c r="I111" s="8"/>
      <c r="J111" s="8"/>
      <c r="Y111" s="8"/>
      <c r="Z111" s="8"/>
      <c r="AA111" s="8"/>
      <c r="AB111" s="8"/>
      <c r="AC111" s="8"/>
      <c r="AD111" s="8"/>
    </row>
    <row r="112" spans="1:30" ht="14.4">
      <c r="A112" s="58"/>
      <c r="B112" s="69">
        <v>82</v>
      </c>
      <c r="C112" s="43" t="s">
        <v>309</v>
      </c>
      <c r="D112" s="69">
        <v>0.19291922325653199</v>
      </c>
      <c r="E112" s="43"/>
      <c r="F112" s="71">
        <f t="shared" si="6"/>
        <v>0</v>
      </c>
      <c r="G112" s="84">
        <f t="shared" si="7"/>
        <v>0</v>
      </c>
      <c r="H112" s="43"/>
      <c r="I112" s="8"/>
      <c r="J112" s="8"/>
      <c r="Y112" s="8"/>
      <c r="Z112" s="8"/>
      <c r="AA112" s="8"/>
      <c r="AB112" s="8"/>
      <c r="AC112" s="8"/>
      <c r="AD112" s="8"/>
    </row>
    <row r="113" spans="1:30" ht="14.4">
      <c r="A113" s="58"/>
      <c r="B113" s="69">
        <v>83</v>
      </c>
      <c r="C113" s="43" t="s">
        <v>87</v>
      </c>
      <c r="D113" s="69">
        <v>0.206765703899466</v>
      </c>
      <c r="E113" s="43"/>
      <c r="F113" s="71">
        <f t="shared" si="6"/>
        <v>0</v>
      </c>
      <c r="G113" s="84">
        <f t="shared" si="7"/>
        <v>0</v>
      </c>
      <c r="H113" s="43"/>
      <c r="I113" s="8"/>
      <c r="J113" s="8"/>
      <c r="Y113" s="8"/>
      <c r="Z113" s="8"/>
      <c r="AA113" s="8"/>
      <c r="AB113" s="8"/>
      <c r="AC113" s="8"/>
      <c r="AD113" s="8"/>
    </row>
    <row r="114" spans="1:30" ht="14.4">
      <c r="A114" s="58"/>
      <c r="B114" s="69">
        <v>84</v>
      </c>
      <c r="C114" s="43" t="s">
        <v>310</v>
      </c>
      <c r="D114" s="69">
        <v>0.22160599440208401</v>
      </c>
      <c r="E114" s="43"/>
      <c r="F114" s="71">
        <f t="shared" si="6"/>
        <v>0</v>
      </c>
      <c r="G114" s="84">
        <f t="shared" si="7"/>
        <v>0</v>
      </c>
      <c r="H114" s="43"/>
      <c r="I114" s="8"/>
      <c r="J114" s="8"/>
      <c r="Y114" s="8"/>
      <c r="Z114" s="8"/>
      <c r="AA114" s="8"/>
      <c r="AB114" s="8"/>
      <c r="AC114" s="8"/>
      <c r="AD114" s="8"/>
    </row>
    <row r="115" spans="1:30" ht="14.4">
      <c r="A115" s="58"/>
      <c r="B115" s="69">
        <v>85</v>
      </c>
      <c r="C115" s="43" t="s">
        <v>311</v>
      </c>
      <c r="D115" s="69">
        <v>0.23751142393912</v>
      </c>
      <c r="E115" s="43"/>
      <c r="F115" s="71">
        <f t="shared" si="6"/>
        <v>0</v>
      </c>
      <c r="G115" s="84">
        <f t="shared" si="7"/>
        <v>0</v>
      </c>
      <c r="H115" s="43"/>
      <c r="I115" s="8"/>
      <c r="J115" s="8"/>
      <c r="Y115" s="8"/>
      <c r="Z115" s="8"/>
      <c r="AA115" s="8"/>
      <c r="AB115" s="8"/>
      <c r="AC115" s="8"/>
      <c r="AD115" s="8"/>
    </row>
    <row r="116" spans="1:30" ht="14.4">
      <c r="A116" s="58"/>
      <c r="B116" s="69">
        <v>86</v>
      </c>
      <c r="C116" s="43" t="s">
        <v>312</v>
      </c>
      <c r="D116" s="69">
        <v>0.25455844122715698</v>
      </c>
      <c r="E116" s="43"/>
      <c r="F116" s="71">
        <f t="shared" si="6"/>
        <v>0</v>
      </c>
      <c r="G116" s="84">
        <f t="shared" si="7"/>
        <v>0</v>
      </c>
      <c r="H116" s="43"/>
      <c r="I116" s="8"/>
      <c r="J116" s="8"/>
      <c r="Y116" s="8"/>
      <c r="Z116" s="8"/>
      <c r="AA116" s="8"/>
      <c r="AB116" s="8"/>
      <c r="AC116" s="8"/>
      <c r="AD116" s="8"/>
    </row>
    <row r="117" spans="1:30" ht="14.4">
      <c r="A117" s="58"/>
      <c r="B117" s="69">
        <v>87</v>
      </c>
      <c r="C117" s="43" t="s">
        <v>313</v>
      </c>
      <c r="D117" s="69">
        <v>0.272828981971871</v>
      </c>
      <c r="E117" s="43"/>
      <c r="F117" s="71">
        <f t="shared" si="6"/>
        <v>0</v>
      </c>
      <c r="G117" s="84">
        <f t="shared" si="7"/>
        <v>0</v>
      </c>
      <c r="H117" s="43"/>
      <c r="I117" s="8"/>
      <c r="J117" s="8"/>
      <c r="Y117" s="8"/>
      <c r="Z117" s="8"/>
      <c r="AA117" s="8"/>
      <c r="AB117" s="8"/>
      <c r="AC117" s="8"/>
      <c r="AD117" s="8"/>
    </row>
    <row r="118" spans="1:30" ht="14.4">
      <c r="A118" s="58"/>
      <c r="B118" s="69">
        <v>88</v>
      </c>
      <c r="C118" s="43" t="s">
        <v>314</v>
      </c>
      <c r="D118" s="69">
        <v>0.29241086268824401</v>
      </c>
      <c r="E118" s="43"/>
      <c r="F118" s="71">
        <f t="shared" si="6"/>
        <v>0</v>
      </c>
      <c r="G118" s="84">
        <f t="shared" si="7"/>
        <v>0</v>
      </c>
      <c r="H118" s="43"/>
      <c r="I118" s="8"/>
      <c r="J118" s="8"/>
      <c r="Y118" s="8"/>
      <c r="Z118" s="8"/>
      <c r="AA118" s="8"/>
      <c r="AB118" s="8"/>
      <c r="AC118" s="8"/>
      <c r="AD118" s="8"/>
    </row>
    <row r="119" spans="1:30" ht="14.4">
      <c r="A119" s="58"/>
      <c r="B119" s="69">
        <v>89</v>
      </c>
      <c r="C119" s="43" t="s">
        <v>315</v>
      </c>
      <c r="D119" s="69">
        <v>0.31339820278660402</v>
      </c>
      <c r="E119" s="43"/>
      <c r="F119" s="71">
        <f t="shared" si="6"/>
        <v>0</v>
      </c>
      <c r="G119" s="84">
        <f t="shared" si="7"/>
        <v>0</v>
      </c>
      <c r="H119" s="43"/>
      <c r="I119" s="8"/>
      <c r="J119" s="8"/>
      <c r="Y119" s="8"/>
      <c r="Z119" s="8"/>
      <c r="AA119" s="8"/>
      <c r="AB119" s="8"/>
      <c r="AC119" s="8"/>
      <c r="AD119" s="8"/>
    </row>
    <row r="120" spans="1:30" ht="14.4">
      <c r="A120" s="58"/>
      <c r="B120" s="69">
        <v>90</v>
      </c>
      <c r="C120" s="43" t="s">
        <v>316</v>
      </c>
      <c r="D120" s="69">
        <v>0.33589187695325001</v>
      </c>
      <c r="E120" s="43"/>
      <c r="F120" s="71">
        <f t="shared" si="6"/>
        <v>0</v>
      </c>
      <c r="G120" s="84">
        <f t="shared" si="7"/>
        <v>0</v>
      </c>
      <c r="H120" s="43"/>
      <c r="I120" s="8"/>
      <c r="J120" s="8"/>
      <c r="Y120" s="8"/>
      <c r="Z120" s="8"/>
      <c r="AA120" s="8"/>
      <c r="AB120" s="8"/>
      <c r="AC120" s="8"/>
      <c r="AD120" s="8"/>
    </row>
    <row r="121" spans="1:30" ht="14.4">
      <c r="A121" s="58"/>
      <c r="B121" s="69">
        <v>91</v>
      </c>
      <c r="C121" s="43" t="s">
        <v>317</v>
      </c>
      <c r="D121" s="69">
        <v>0.36</v>
      </c>
      <c r="E121" s="43"/>
      <c r="F121" s="71">
        <f t="shared" si="6"/>
        <v>0</v>
      </c>
      <c r="G121" s="84">
        <f t="shared" si="7"/>
        <v>0</v>
      </c>
      <c r="H121" s="43"/>
      <c r="I121" s="8"/>
      <c r="J121" s="8"/>
      <c r="Y121" s="8"/>
      <c r="Z121" s="8"/>
      <c r="AA121" s="8"/>
      <c r="AB121" s="8"/>
      <c r="AC121" s="8"/>
      <c r="AD121" s="8"/>
    </row>
    <row r="122" spans="1:30" ht="14.4">
      <c r="A122" s="58"/>
      <c r="B122" s="69">
        <v>92</v>
      </c>
      <c r="C122" s="43" t="s">
        <v>318</v>
      </c>
      <c r="D122" s="69">
        <v>0.38583844651306498</v>
      </c>
      <c r="E122" s="43"/>
      <c r="F122" s="71">
        <f t="shared" si="6"/>
        <v>0</v>
      </c>
      <c r="G122" s="84">
        <f t="shared" si="7"/>
        <v>0</v>
      </c>
      <c r="H122" s="43"/>
      <c r="I122" s="8"/>
      <c r="J122" s="8"/>
      <c r="Y122" s="8"/>
      <c r="Z122" s="8"/>
      <c r="AA122" s="8"/>
      <c r="AB122" s="8"/>
      <c r="AC122" s="8"/>
      <c r="AD122" s="8"/>
    </row>
    <row r="123" spans="1:30" ht="14.4">
      <c r="A123" s="58"/>
      <c r="B123" s="69">
        <v>93</v>
      </c>
      <c r="C123" s="43" t="s">
        <v>319</v>
      </c>
      <c r="D123" s="69">
        <v>0.41353140779893199</v>
      </c>
      <c r="E123" s="43"/>
      <c r="F123" s="71">
        <f t="shared" si="6"/>
        <v>0</v>
      </c>
      <c r="G123" s="84">
        <f t="shared" si="7"/>
        <v>0</v>
      </c>
      <c r="H123" s="43"/>
      <c r="I123" s="8"/>
      <c r="J123" s="8"/>
      <c r="Y123" s="8"/>
      <c r="Z123" s="8"/>
      <c r="AA123" s="8"/>
      <c r="AB123" s="8"/>
      <c r="AC123" s="8"/>
      <c r="AD123" s="8"/>
    </row>
    <row r="124" spans="1:30" ht="14.4">
      <c r="A124" s="58"/>
      <c r="B124" s="69">
        <v>94</v>
      </c>
      <c r="C124" s="43" t="s">
        <v>320</v>
      </c>
      <c r="D124" s="69">
        <v>0.44321198880416901</v>
      </c>
      <c r="E124" s="43"/>
      <c r="F124" s="71">
        <f t="shared" si="6"/>
        <v>0</v>
      </c>
      <c r="G124" s="84">
        <f t="shared" si="7"/>
        <v>0</v>
      </c>
      <c r="H124" s="43"/>
      <c r="I124" s="8"/>
      <c r="J124" s="8"/>
      <c r="K124" s="8"/>
      <c r="L124" s="8"/>
      <c r="M124" s="8"/>
      <c r="N124" s="8"/>
      <c r="O124" s="8"/>
      <c r="P124" s="8"/>
      <c r="Q124" s="8"/>
      <c r="R124" s="8"/>
      <c r="S124" s="8"/>
      <c r="T124" s="8"/>
      <c r="U124" s="8"/>
      <c r="V124" s="8"/>
      <c r="W124" s="8"/>
      <c r="X124" s="8"/>
      <c r="Y124" s="8"/>
      <c r="Z124" s="8"/>
      <c r="AA124" s="8"/>
      <c r="AB124" s="8"/>
      <c r="AC124" s="8"/>
      <c r="AD124" s="8"/>
    </row>
    <row r="125" spans="1:30" ht="14.4">
      <c r="A125" s="58"/>
      <c r="B125" s="69">
        <v>95</v>
      </c>
      <c r="C125" s="43" t="s">
        <v>321</v>
      </c>
      <c r="D125" s="69">
        <v>0.47502284787824101</v>
      </c>
      <c r="E125" s="43"/>
      <c r="F125" s="71">
        <f t="shared" si="6"/>
        <v>0</v>
      </c>
      <c r="G125" s="84">
        <f t="shared" si="7"/>
        <v>0</v>
      </c>
      <c r="H125" s="43"/>
      <c r="I125" s="8"/>
      <c r="J125" s="8"/>
      <c r="K125" s="8"/>
      <c r="L125" s="8"/>
      <c r="M125" s="8"/>
      <c r="N125" s="8"/>
      <c r="O125" s="8"/>
      <c r="P125" s="8"/>
      <c r="Q125" s="8"/>
      <c r="R125" s="8"/>
      <c r="S125" s="8"/>
      <c r="T125" s="8"/>
      <c r="U125" s="8"/>
      <c r="V125" s="8"/>
      <c r="W125" s="8"/>
      <c r="X125" s="8"/>
      <c r="Y125" s="8"/>
      <c r="Z125" s="8"/>
      <c r="AA125" s="8"/>
      <c r="AB125" s="8"/>
      <c r="AC125" s="8"/>
      <c r="AD125" s="8"/>
    </row>
    <row r="126" spans="1:30" ht="14.4">
      <c r="A126" s="58"/>
      <c r="B126" s="69">
        <v>96</v>
      </c>
      <c r="C126" s="43" t="s">
        <v>322</v>
      </c>
      <c r="D126" s="69">
        <v>0.50911688245431397</v>
      </c>
      <c r="E126" s="43"/>
      <c r="F126" s="71">
        <f t="shared" si="6"/>
        <v>0</v>
      </c>
      <c r="G126" s="84">
        <f t="shared" si="7"/>
        <v>0</v>
      </c>
      <c r="H126" s="43"/>
      <c r="I126" s="8"/>
      <c r="J126" s="8"/>
      <c r="K126" s="8"/>
      <c r="L126" s="8"/>
      <c r="M126" s="8"/>
      <c r="N126" s="8"/>
      <c r="O126" s="8"/>
      <c r="P126" s="8"/>
      <c r="Q126" s="8"/>
      <c r="R126" s="8"/>
      <c r="S126" s="8"/>
      <c r="T126" s="8"/>
      <c r="U126" s="8"/>
      <c r="V126" s="8"/>
      <c r="W126" s="8"/>
      <c r="X126" s="8"/>
      <c r="Y126" s="8"/>
      <c r="Z126" s="8"/>
      <c r="AA126" s="8"/>
      <c r="AB126" s="8"/>
      <c r="AC126" s="8"/>
      <c r="AD126" s="8"/>
    </row>
    <row r="127" spans="1:30" ht="14.4">
      <c r="A127" s="58"/>
      <c r="B127" s="69">
        <v>97</v>
      </c>
      <c r="C127" s="43" t="s">
        <v>323</v>
      </c>
      <c r="D127" s="69">
        <v>0.545657963943743</v>
      </c>
      <c r="E127" s="43"/>
      <c r="F127" s="71">
        <f t="shared" si="6"/>
        <v>0</v>
      </c>
      <c r="G127" s="84">
        <f t="shared" si="7"/>
        <v>0</v>
      </c>
      <c r="H127" s="43"/>
      <c r="I127" s="8"/>
      <c r="J127" s="8"/>
      <c r="K127" s="8"/>
      <c r="L127" s="8"/>
      <c r="M127" s="8"/>
      <c r="N127" s="8"/>
      <c r="O127" s="8"/>
      <c r="P127" s="8"/>
      <c r="Q127" s="8"/>
      <c r="R127" s="8"/>
      <c r="S127" s="8"/>
      <c r="T127" s="8"/>
      <c r="U127" s="8"/>
      <c r="V127" s="8"/>
      <c r="W127" s="8"/>
      <c r="X127" s="8"/>
      <c r="Y127" s="8"/>
      <c r="Z127" s="8"/>
      <c r="AA127" s="8"/>
      <c r="AB127" s="8"/>
      <c r="AC127" s="8"/>
      <c r="AD127" s="8"/>
    </row>
    <row r="128" spans="1:30" ht="14.4">
      <c r="A128" s="58"/>
      <c r="B128" s="69">
        <v>98</v>
      </c>
      <c r="C128" s="43" t="s">
        <v>324</v>
      </c>
      <c r="D128" s="69">
        <v>0.58482172537648902</v>
      </c>
      <c r="E128" s="43"/>
      <c r="F128" s="71">
        <f t="shared" si="6"/>
        <v>0</v>
      </c>
      <c r="G128" s="84">
        <f t="shared" si="7"/>
        <v>0</v>
      </c>
      <c r="H128" s="43"/>
      <c r="I128" s="8"/>
      <c r="J128" s="8"/>
      <c r="K128" s="8"/>
      <c r="L128" s="8"/>
      <c r="M128" s="8"/>
      <c r="N128" s="8"/>
      <c r="O128" s="8"/>
      <c r="P128" s="8"/>
      <c r="Q128" s="8"/>
      <c r="R128" s="8"/>
      <c r="S128" s="8"/>
      <c r="T128" s="8"/>
      <c r="U128" s="8"/>
      <c r="V128" s="8"/>
      <c r="W128" s="8"/>
      <c r="X128" s="8"/>
      <c r="Y128" s="8"/>
      <c r="Z128" s="8"/>
      <c r="AA128" s="8"/>
      <c r="AB128" s="8"/>
      <c r="AC128" s="8"/>
      <c r="AD128" s="8"/>
    </row>
    <row r="129" spans="1:30" ht="14.4">
      <c r="A129" s="58"/>
      <c r="B129" s="69">
        <v>99</v>
      </c>
      <c r="C129" s="43" t="s">
        <v>325</v>
      </c>
      <c r="D129" s="69">
        <v>0.62679640557320904</v>
      </c>
      <c r="E129" s="43"/>
      <c r="F129" s="71">
        <f t="shared" si="6"/>
        <v>0</v>
      </c>
      <c r="G129" s="84">
        <f t="shared" si="7"/>
        <v>0</v>
      </c>
      <c r="H129" s="43"/>
      <c r="I129" s="8"/>
      <c r="J129" s="8"/>
      <c r="K129" s="8"/>
      <c r="L129" s="8"/>
      <c r="M129" s="8"/>
      <c r="N129" s="8"/>
      <c r="O129" s="8"/>
      <c r="P129" s="8"/>
      <c r="Q129" s="8"/>
      <c r="R129" s="8"/>
      <c r="S129" s="8"/>
      <c r="T129" s="8"/>
      <c r="U129" s="8"/>
      <c r="V129" s="8"/>
      <c r="W129" s="8"/>
      <c r="X129" s="8"/>
      <c r="Y129" s="8"/>
      <c r="Z129" s="8"/>
      <c r="AA129" s="8"/>
      <c r="AB129" s="8"/>
      <c r="AC129" s="8"/>
      <c r="AD129" s="8"/>
    </row>
    <row r="130" spans="1:30" ht="14.4">
      <c r="A130" s="58"/>
      <c r="B130" s="69">
        <v>100</v>
      </c>
      <c r="C130" s="43" t="s">
        <v>326</v>
      </c>
      <c r="D130" s="69">
        <v>0.67178375390650102</v>
      </c>
      <c r="E130" s="43"/>
      <c r="F130" s="71">
        <f t="shared" si="6"/>
        <v>0</v>
      </c>
      <c r="G130" s="84">
        <f t="shared" si="7"/>
        <v>0</v>
      </c>
      <c r="H130" s="43"/>
      <c r="I130" s="8"/>
      <c r="J130" s="8"/>
      <c r="K130" s="8"/>
      <c r="L130" s="8"/>
      <c r="M130" s="8"/>
      <c r="N130" s="8"/>
      <c r="O130" s="8"/>
      <c r="P130" s="8"/>
      <c r="Q130" s="8"/>
      <c r="R130" s="8"/>
      <c r="S130" s="8"/>
      <c r="T130" s="8"/>
      <c r="U130" s="8"/>
      <c r="V130" s="8"/>
      <c r="W130" s="8"/>
      <c r="X130" s="8"/>
      <c r="Y130" s="8"/>
      <c r="Z130" s="8"/>
      <c r="AA130" s="8"/>
      <c r="AB130" s="8"/>
      <c r="AC130" s="8"/>
      <c r="AD130" s="8"/>
    </row>
    <row r="131" spans="1:30" ht="14.4">
      <c r="A131" s="58"/>
      <c r="B131" s="69">
        <v>101</v>
      </c>
      <c r="C131" s="43" t="s">
        <v>327</v>
      </c>
      <c r="D131" s="69">
        <v>0.72</v>
      </c>
      <c r="E131" s="43"/>
      <c r="F131" s="71">
        <f t="shared" si="6"/>
        <v>0</v>
      </c>
      <c r="G131" s="84">
        <f t="shared" si="7"/>
        <v>0</v>
      </c>
      <c r="H131" s="43"/>
      <c r="I131" s="8"/>
      <c r="J131" s="8"/>
      <c r="K131" s="8"/>
      <c r="L131" s="8"/>
      <c r="M131" s="8"/>
      <c r="N131" s="8"/>
      <c r="O131" s="8"/>
      <c r="P131" s="8"/>
      <c r="Q131" s="8"/>
      <c r="R131" s="8"/>
      <c r="S131" s="8"/>
      <c r="T131" s="8"/>
      <c r="U131" s="8"/>
      <c r="V131" s="8"/>
      <c r="W131" s="8"/>
      <c r="X131" s="8"/>
      <c r="Y131" s="8"/>
      <c r="Z131" s="8"/>
      <c r="AA131" s="8"/>
      <c r="AB131" s="8"/>
      <c r="AC131" s="8"/>
      <c r="AD131" s="8"/>
    </row>
    <row r="132" spans="1:30" ht="14.4">
      <c r="A132" s="58"/>
      <c r="B132" s="69">
        <v>102</v>
      </c>
      <c r="C132" s="43" t="s">
        <v>328</v>
      </c>
      <c r="D132" s="69">
        <v>0.77167689302613096</v>
      </c>
      <c r="E132" s="43"/>
      <c r="F132" s="71">
        <f t="shared" si="6"/>
        <v>0</v>
      </c>
      <c r="G132" s="84">
        <f t="shared" si="7"/>
        <v>0</v>
      </c>
      <c r="H132" s="43"/>
      <c r="I132" s="8"/>
      <c r="J132" s="8"/>
      <c r="K132" s="8"/>
      <c r="L132" s="8"/>
      <c r="M132" s="8"/>
      <c r="N132" s="8"/>
      <c r="O132" s="8"/>
      <c r="P132" s="8"/>
      <c r="Q132" s="8"/>
      <c r="R132" s="8"/>
      <c r="S132" s="8"/>
      <c r="T132" s="8"/>
      <c r="U132" s="8"/>
      <c r="V132" s="8"/>
      <c r="W132" s="8"/>
      <c r="X132" s="8"/>
      <c r="Y132" s="8"/>
      <c r="Z132" s="8"/>
      <c r="AA132" s="8"/>
      <c r="AB132" s="8"/>
      <c r="AC132" s="8"/>
      <c r="AD132" s="8"/>
    </row>
    <row r="133" spans="1:30" ht="14.4">
      <c r="A133" s="58"/>
      <c r="B133" s="69">
        <v>103</v>
      </c>
      <c r="C133" s="43" t="s">
        <v>329</v>
      </c>
      <c r="D133" s="69">
        <v>0.82706281559786499</v>
      </c>
      <c r="E133" s="43"/>
      <c r="F133" s="71">
        <f t="shared" si="6"/>
        <v>0</v>
      </c>
      <c r="G133" s="84">
        <f t="shared" si="7"/>
        <v>0</v>
      </c>
      <c r="H133" s="43"/>
      <c r="I133" s="8"/>
      <c r="J133" s="8"/>
      <c r="K133" s="8"/>
      <c r="L133" s="8"/>
      <c r="M133" s="8"/>
      <c r="N133" s="8"/>
      <c r="O133" s="8"/>
      <c r="P133" s="8"/>
      <c r="Q133" s="8"/>
      <c r="R133" s="8"/>
      <c r="S133" s="8"/>
      <c r="T133" s="8"/>
      <c r="U133" s="8"/>
      <c r="V133" s="8"/>
      <c r="W133" s="8"/>
      <c r="X133" s="8"/>
      <c r="Y133" s="8"/>
      <c r="Z133" s="8"/>
      <c r="AA133" s="8"/>
      <c r="AB133" s="8"/>
      <c r="AC133" s="8"/>
      <c r="AD133" s="8"/>
    </row>
    <row r="134" spans="1:30" ht="14.4">
      <c r="A134" s="58"/>
      <c r="B134" s="69">
        <v>104</v>
      </c>
      <c r="C134" s="43" t="s">
        <v>330</v>
      </c>
      <c r="D134" s="69">
        <v>0.88642397760833902</v>
      </c>
      <c r="E134" s="43"/>
      <c r="F134" s="71">
        <f t="shared" si="6"/>
        <v>0</v>
      </c>
      <c r="G134" s="84">
        <f t="shared" si="7"/>
        <v>0</v>
      </c>
      <c r="H134" s="43"/>
      <c r="I134" s="8"/>
      <c r="J134" s="8"/>
      <c r="K134" s="8"/>
      <c r="L134" s="8"/>
      <c r="M134" s="8"/>
      <c r="N134" s="8"/>
      <c r="O134" s="8"/>
      <c r="P134" s="8"/>
      <c r="Q134" s="8"/>
      <c r="R134" s="8"/>
      <c r="S134" s="8"/>
      <c r="T134" s="8"/>
      <c r="U134" s="8"/>
      <c r="V134" s="8"/>
      <c r="W134" s="8"/>
      <c r="X134" s="8"/>
      <c r="Y134" s="8"/>
      <c r="Z134" s="8"/>
      <c r="AA134" s="8"/>
      <c r="AB134" s="8"/>
      <c r="AC134" s="8"/>
      <c r="AD134" s="8"/>
    </row>
    <row r="135" spans="1:30" ht="14.4">
      <c r="A135" s="58"/>
      <c r="B135" s="69">
        <v>105</v>
      </c>
      <c r="C135" s="43" t="s">
        <v>331</v>
      </c>
      <c r="D135" s="69">
        <v>0.95004569575648301</v>
      </c>
      <c r="E135" s="43"/>
      <c r="F135" s="71">
        <f t="shared" si="6"/>
        <v>0</v>
      </c>
      <c r="G135" s="84">
        <f t="shared" si="7"/>
        <v>0</v>
      </c>
      <c r="H135" s="43"/>
      <c r="I135" s="8"/>
      <c r="J135" s="8"/>
      <c r="K135" s="8"/>
      <c r="L135" s="8"/>
      <c r="M135" s="8"/>
      <c r="N135" s="8"/>
      <c r="O135" s="8"/>
      <c r="P135" s="8"/>
      <c r="Q135" s="8"/>
      <c r="R135" s="8"/>
      <c r="S135" s="8"/>
      <c r="T135" s="8"/>
      <c r="U135" s="8"/>
      <c r="V135" s="8"/>
      <c r="W135" s="8"/>
      <c r="X135" s="8"/>
      <c r="Y135" s="8"/>
      <c r="Z135" s="8"/>
      <c r="AA135" s="8"/>
      <c r="AB135" s="8"/>
      <c r="AC135" s="8"/>
      <c r="AD135" s="8"/>
    </row>
    <row r="136" spans="1:30" ht="14.4">
      <c r="A136" s="58"/>
      <c r="B136" s="69">
        <v>106</v>
      </c>
      <c r="C136" s="43" t="s">
        <v>332</v>
      </c>
      <c r="D136" s="69">
        <v>1.0182337649086199</v>
      </c>
      <c r="E136" s="43"/>
      <c r="F136" s="71">
        <f t="shared" si="6"/>
        <v>0</v>
      </c>
      <c r="G136" s="84">
        <f t="shared" si="7"/>
        <v>0</v>
      </c>
      <c r="H136" s="43"/>
      <c r="I136" s="8"/>
      <c r="J136" s="8"/>
      <c r="K136" s="8"/>
      <c r="L136" s="8"/>
      <c r="M136" s="8"/>
      <c r="N136" s="8"/>
      <c r="O136" s="8"/>
      <c r="P136" s="8"/>
      <c r="Q136" s="8"/>
      <c r="R136" s="8"/>
      <c r="S136" s="8"/>
      <c r="T136" s="8"/>
      <c r="U136" s="8"/>
      <c r="V136" s="8"/>
      <c r="W136" s="8"/>
      <c r="X136" s="8"/>
      <c r="Y136" s="8"/>
      <c r="Z136" s="8"/>
      <c r="AA136" s="8"/>
      <c r="AB136" s="8"/>
      <c r="AC136" s="8"/>
      <c r="AD136" s="8"/>
    </row>
    <row r="137" spans="1:30" ht="14.4">
      <c r="A137" s="58"/>
      <c r="B137" s="69">
        <v>107</v>
      </c>
      <c r="C137" s="43" t="s">
        <v>333</v>
      </c>
      <c r="D137" s="69">
        <v>1.09131592788748</v>
      </c>
      <c r="E137" s="43"/>
      <c r="F137" s="71">
        <f t="shared" si="6"/>
        <v>0</v>
      </c>
      <c r="G137" s="84">
        <f t="shared" si="7"/>
        <v>0</v>
      </c>
      <c r="H137" s="43"/>
      <c r="I137" s="8"/>
      <c r="J137" s="8"/>
      <c r="K137" s="8"/>
      <c r="L137" s="8"/>
      <c r="M137" s="8"/>
      <c r="N137" s="8"/>
      <c r="O137" s="8"/>
      <c r="P137" s="8"/>
      <c r="Q137" s="8"/>
      <c r="R137" s="8"/>
      <c r="S137" s="8"/>
      <c r="T137" s="8"/>
      <c r="U137" s="8"/>
      <c r="V137" s="8"/>
      <c r="W137" s="8"/>
      <c r="X137" s="8"/>
      <c r="Y137" s="8"/>
      <c r="Z137" s="8"/>
      <c r="AA137" s="8"/>
      <c r="AB137" s="8"/>
      <c r="AC137" s="8"/>
      <c r="AD137" s="8"/>
    </row>
    <row r="138" spans="1:30" ht="14.4">
      <c r="A138" s="58"/>
      <c r="B138" s="69">
        <v>108</v>
      </c>
      <c r="C138" s="43" t="s">
        <v>334</v>
      </c>
      <c r="D138" s="69">
        <v>1.16964345075297</v>
      </c>
      <c r="E138" s="43"/>
      <c r="F138" s="71">
        <f t="shared" si="6"/>
        <v>0</v>
      </c>
      <c r="G138" s="84">
        <f t="shared" si="7"/>
        <v>0</v>
      </c>
      <c r="H138" s="43"/>
      <c r="I138" s="8"/>
      <c r="J138" s="8"/>
      <c r="K138" s="8"/>
      <c r="L138" s="8"/>
      <c r="M138" s="8"/>
      <c r="N138" s="8"/>
      <c r="O138" s="8"/>
      <c r="P138" s="8"/>
      <c r="Q138" s="8"/>
      <c r="R138" s="8"/>
      <c r="S138" s="8"/>
      <c r="T138" s="8"/>
      <c r="U138" s="8"/>
      <c r="V138" s="8"/>
      <c r="W138" s="8"/>
      <c r="X138" s="8"/>
      <c r="Y138" s="8"/>
      <c r="Z138" s="8"/>
      <c r="AA138" s="8"/>
      <c r="AB138" s="8"/>
      <c r="AC138" s="8"/>
      <c r="AD138" s="8"/>
    </row>
    <row r="139" spans="1:30" ht="14.4">
      <c r="A139" s="58"/>
      <c r="B139" s="69">
        <v>109</v>
      </c>
      <c r="C139" s="43" t="s">
        <v>335</v>
      </c>
      <c r="D139" s="69">
        <v>1.2535928111464101</v>
      </c>
      <c r="E139" s="43"/>
      <c r="F139" s="71">
        <f t="shared" si="6"/>
        <v>0</v>
      </c>
      <c r="G139" s="84">
        <f t="shared" si="7"/>
        <v>0</v>
      </c>
      <c r="H139" s="43"/>
      <c r="I139" s="8"/>
      <c r="J139" s="8"/>
      <c r="K139" s="8"/>
      <c r="L139" s="8"/>
      <c r="M139" s="8"/>
      <c r="N139" s="8"/>
      <c r="O139" s="8"/>
      <c r="P139" s="8"/>
      <c r="Q139" s="8"/>
      <c r="R139" s="8"/>
      <c r="S139" s="8"/>
      <c r="T139" s="8"/>
      <c r="U139" s="8"/>
      <c r="V139" s="8"/>
      <c r="W139" s="8"/>
      <c r="X139" s="8"/>
      <c r="Y139" s="8"/>
      <c r="Z139" s="8"/>
      <c r="AA139" s="8"/>
      <c r="AB139" s="8"/>
      <c r="AC139" s="8"/>
      <c r="AD139" s="8"/>
    </row>
    <row r="140" spans="1:30" ht="14.4">
      <c r="A140" s="58"/>
      <c r="B140" s="69">
        <v>110</v>
      </c>
      <c r="C140" s="43" t="s">
        <v>336</v>
      </c>
      <c r="D140" s="69">
        <v>1.3435675078130001</v>
      </c>
      <c r="E140" s="43"/>
      <c r="F140" s="71">
        <f t="shared" si="6"/>
        <v>0</v>
      </c>
      <c r="G140" s="84">
        <f t="shared" si="7"/>
        <v>0</v>
      </c>
      <c r="H140" s="43"/>
      <c r="I140" s="8"/>
      <c r="J140" s="8"/>
      <c r="K140" s="8"/>
      <c r="L140" s="8"/>
      <c r="M140" s="8"/>
      <c r="N140" s="8"/>
      <c r="O140" s="8"/>
      <c r="P140" s="8"/>
      <c r="Q140" s="8"/>
      <c r="R140" s="8"/>
      <c r="S140" s="8"/>
      <c r="T140" s="8"/>
      <c r="U140" s="8"/>
      <c r="V140" s="8"/>
      <c r="W140" s="8"/>
      <c r="X140" s="8"/>
      <c r="Y140" s="8"/>
      <c r="Z140" s="8"/>
      <c r="AA140" s="8"/>
      <c r="AB140" s="8"/>
      <c r="AC140" s="8"/>
      <c r="AD140" s="8"/>
    </row>
    <row r="141" spans="1:30" ht="14.4">
      <c r="A141" s="58"/>
      <c r="B141" s="69">
        <v>111</v>
      </c>
      <c r="C141" s="43" t="s">
        <v>337</v>
      </c>
      <c r="D141" s="69">
        <v>1.44</v>
      </c>
      <c r="E141" s="43"/>
      <c r="F141" s="71">
        <f t="shared" si="6"/>
        <v>0</v>
      </c>
      <c r="G141" s="84">
        <f t="shared" si="7"/>
        <v>0</v>
      </c>
      <c r="H141" s="43"/>
      <c r="I141" s="8"/>
      <c r="J141" s="8"/>
      <c r="K141" s="8"/>
      <c r="L141" s="8"/>
      <c r="M141" s="8"/>
      <c r="N141" s="8"/>
      <c r="O141" s="8"/>
      <c r="P141" s="8"/>
      <c r="Q141" s="8"/>
      <c r="R141" s="8"/>
      <c r="S141" s="8"/>
      <c r="T141" s="8"/>
      <c r="U141" s="8"/>
      <c r="V141" s="8"/>
      <c r="W141" s="8"/>
      <c r="X141" s="8"/>
      <c r="Y141" s="8"/>
      <c r="Z141" s="8"/>
      <c r="AA141" s="8"/>
      <c r="AB141" s="8"/>
      <c r="AC141" s="8"/>
      <c r="AD141" s="8"/>
    </row>
    <row r="142" spans="1:30" ht="14.4">
      <c r="A142" s="58"/>
      <c r="B142" s="69">
        <v>112</v>
      </c>
      <c r="C142" s="43" t="s">
        <v>338</v>
      </c>
      <c r="D142" s="69">
        <v>1.5433537860522599</v>
      </c>
      <c r="E142" s="43"/>
      <c r="F142" s="71">
        <f t="shared" si="6"/>
        <v>0</v>
      </c>
      <c r="G142" s="84">
        <f t="shared" si="7"/>
        <v>0</v>
      </c>
      <c r="H142" s="43"/>
      <c r="I142" s="8"/>
      <c r="J142" s="8"/>
      <c r="K142" s="8"/>
      <c r="L142" s="8"/>
      <c r="M142" s="8"/>
      <c r="N142" s="8"/>
      <c r="O142" s="8"/>
      <c r="P142" s="8"/>
      <c r="Q142" s="8"/>
      <c r="R142" s="8"/>
      <c r="S142" s="8"/>
      <c r="T142" s="8"/>
      <c r="U142" s="8"/>
      <c r="V142" s="8"/>
      <c r="W142" s="8"/>
      <c r="X142" s="8"/>
      <c r="Y142" s="8"/>
      <c r="Z142" s="8"/>
      <c r="AA142" s="8"/>
      <c r="AB142" s="8"/>
      <c r="AC142" s="8"/>
      <c r="AD142" s="8"/>
    </row>
    <row r="143" spans="1:30" ht="14.4">
      <c r="A143" s="58"/>
      <c r="B143" s="69">
        <v>113</v>
      </c>
      <c r="C143" s="43" t="s">
        <v>339</v>
      </c>
      <c r="D143" s="69">
        <v>1.65412563119573</v>
      </c>
      <c r="E143" s="43"/>
      <c r="F143" s="71">
        <f t="shared" si="6"/>
        <v>0</v>
      </c>
      <c r="G143" s="84">
        <f t="shared" si="7"/>
        <v>0</v>
      </c>
      <c r="H143" s="43"/>
      <c r="I143" s="8"/>
      <c r="J143" s="8"/>
      <c r="K143" s="8"/>
      <c r="L143" s="8"/>
      <c r="M143" s="8"/>
      <c r="N143" s="8"/>
      <c r="O143" s="8"/>
      <c r="P143" s="8"/>
      <c r="Q143" s="8"/>
      <c r="R143" s="8"/>
      <c r="S143" s="8"/>
      <c r="T143" s="8"/>
      <c r="U143" s="8"/>
      <c r="V143" s="8"/>
      <c r="W143" s="8"/>
      <c r="X143" s="8"/>
      <c r="Y143" s="8"/>
      <c r="Z143" s="8"/>
      <c r="AA143" s="8"/>
      <c r="AB143" s="8"/>
      <c r="AC143" s="8"/>
      <c r="AD143" s="8"/>
    </row>
    <row r="144" spans="1:30" ht="14.4">
      <c r="A144" s="58"/>
      <c r="B144" s="69">
        <v>114</v>
      </c>
      <c r="C144" s="43" t="s">
        <v>340</v>
      </c>
      <c r="D144" s="69">
        <v>1.77284795521667</v>
      </c>
      <c r="E144" s="43"/>
      <c r="F144" s="71">
        <f t="shared" si="6"/>
        <v>0</v>
      </c>
      <c r="G144" s="84">
        <f t="shared" si="7"/>
        <v>0</v>
      </c>
      <c r="H144" s="43"/>
      <c r="I144" s="8"/>
      <c r="J144" s="8"/>
      <c r="K144" s="8"/>
      <c r="L144" s="8"/>
      <c r="M144" s="8"/>
      <c r="N144" s="8"/>
      <c r="O144" s="8"/>
      <c r="P144" s="8"/>
      <c r="Q144" s="8"/>
      <c r="R144" s="8"/>
      <c r="S144" s="8"/>
      <c r="T144" s="8"/>
      <c r="U144" s="8"/>
      <c r="V144" s="8"/>
      <c r="W144" s="8"/>
      <c r="X144" s="8"/>
      <c r="Y144" s="8"/>
      <c r="Z144" s="8"/>
      <c r="AA144" s="8"/>
      <c r="AB144" s="8"/>
      <c r="AC144" s="8"/>
      <c r="AD144" s="8"/>
    </row>
    <row r="145" spans="1:30" ht="14.4">
      <c r="A145" s="58"/>
      <c r="B145" s="69">
        <v>115</v>
      </c>
      <c r="C145" s="43" t="s">
        <v>341</v>
      </c>
      <c r="D145" s="69">
        <v>1.90009139151296</v>
      </c>
      <c r="E145" s="43"/>
      <c r="F145" s="71">
        <f t="shared" si="6"/>
        <v>0</v>
      </c>
      <c r="G145" s="84">
        <f t="shared" si="7"/>
        <v>0</v>
      </c>
      <c r="H145" s="43"/>
      <c r="I145" s="8"/>
      <c r="J145" s="8"/>
      <c r="K145" s="8"/>
      <c r="L145" s="8"/>
      <c r="M145" s="8"/>
      <c r="N145" s="8"/>
      <c r="O145" s="8"/>
      <c r="P145" s="8"/>
      <c r="Q145" s="8"/>
      <c r="R145" s="8"/>
      <c r="S145" s="8"/>
      <c r="T145" s="8"/>
      <c r="U145" s="8"/>
      <c r="V145" s="8"/>
      <c r="W145" s="8"/>
      <c r="X145" s="8"/>
      <c r="Y145" s="8"/>
      <c r="Z145" s="8"/>
      <c r="AA145" s="8"/>
      <c r="AB145" s="8"/>
      <c r="AC145" s="8"/>
      <c r="AD145" s="8"/>
    </row>
    <row r="146" spans="1:30" ht="14.4">
      <c r="A146" s="58"/>
      <c r="B146" s="69">
        <v>116</v>
      </c>
      <c r="C146" s="43" t="s">
        <v>342</v>
      </c>
      <c r="D146" s="69">
        <v>2.0364675298172501</v>
      </c>
      <c r="E146" s="43"/>
      <c r="F146" s="71">
        <f t="shared" si="6"/>
        <v>0</v>
      </c>
      <c r="G146" s="84">
        <f t="shared" si="7"/>
        <v>0</v>
      </c>
      <c r="H146" s="43"/>
      <c r="I146" s="8"/>
      <c r="J146" s="8"/>
      <c r="K146" s="8"/>
      <c r="L146" s="8"/>
      <c r="M146" s="8"/>
      <c r="N146" s="8"/>
      <c r="O146" s="8"/>
      <c r="P146" s="8"/>
      <c r="Q146" s="8"/>
      <c r="R146" s="8"/>
      <c r="S146" s="8"/>
      <c r="T146" s="8"/>
      <c r="U146" s="8"/>
      <c r="V146" s="8"/>
      <c r="W146" s="8"/>
      <c r="X146" s="8"/>
      <c r="Y146" s="8"/>
      <c r="Z146" s="8"/>
      <c r="AA146" s="8"/>
      <c r="AB146" s="8"/>
      <c r="AC146" s="8"/>
      <c r="AD146" s="8"/>
    </row>
    <row r="147" spans="1:30" ht="14.4">
      <c r="A147" s="58"/>
      <c r="B147" s="69">
        <v>117</v>
      </c>
      <c r="C147" s="43" t="s">
        <v>343</v>
      </c>
      <c r="D147" s="69">
        <v>2.1826318557749702</v>
      </c>
      <c r="E147" s="43"/>
      <c r="F147" s="71">
        <f t="shared" si="6"/>
        <v>0</v>
      </c>
      <c r="G147" s="84">
        <f t="shared" si="7"/>
        <v>0</v>
      </c>
      <c r="H147" s="43"/>
      <c r="I147" s="8"/>
      <c r="J147" s="8"/>
      <c r="K147" s="8"/>
      <c r="L147" s="8"/>
      <c r="M147" s="8"/>
      <c r="N147" s="8"/>
      <c r="O147" s="8"/>
      <c r="P147" s="8"/>
      <c r="Q147" s="8"/>
      <c r="R147" s="8"/>
      <c r="S147" s="8"/>
      <c r="T147" s="8"/>
      <c r="U147" s="8"/>
      <c r="V147" s="8"/>
      <c r="W147" s="8"/>
      <c r="X147" s="8"/>
      <c r="Y147" s="8"/>
      <c r="Z147" s="8"/>
      <c r="AA147" s="8"/>
      <c r="AB147" s="8"/>
      <c r="AC147" s="8"/>
      <c r="AD147" s="8"/>
    </row>
    <row r="148" spans="1:30" ht="14.4">
      <c r="A148" s="58"/>
      <c r="B148" s="69">
        <v>118</v>
      </c>
      <c r="C148" s="43" t="s">
        <v>344</v>
      </c>
      <c r="D148" s="69">
        <v>2.3392869015059499</v>
      </c>
      <c r="E148" s="43"/>
      <c r="F148" s="71">
        <f t="shared" si="6"/>
        <v>0</v>
      </c>
      <c r="G148" s="84">
        <f t="shared" si="7"/>
        <v>0</v>
      </c>
      <c r="H148" s="43"/>
      <c r="I148" s="8"/>
      <c r="J148" s="8"/>
      <c r="K148" s="8"/>
      <c r="L148" s="8"/>
      <c r="M148" s="8"/>
      <c r="N148" s="8"/>
      <c r="O148" s="8"/>
      <c r="P148" s="8"/>
      <c r="Q148" s="8"/>
      <c r="R148" s="8"/>
      <c r="S148" s="8"/>
      <c r="T148" s="8"/>
      <c r="U148" s="8"/>
      <c r="V148" s="8"/>
      <c r="W148" s="8"/>
      <c r="X148" s="8"/>
      <c r="Y148" s="8"/>
      <c r="Z148" s="8"/>
      <c r="AA148" s="8"/>
      <c r="AB148" s="8"/>
      <c r="AC148" s="8"/>
      <c r="AD148" s="8"/>
    </row>
    <row r="149" spans="1:30" ht="14.4">
      <c r="A149" s="58"/>
      <c r="B149" s="69">
        <v>119</v>
      </c>
      <c r="C149" s="43" t="s">
        <v>345</v>
      </c>
      <c r="D149" s="69">
        <v>2.5071856222928299</v>
      </c>
      <c r="E149" s="43"/>
      <c r="F149" s="71">
        <f t="shared" si="6"/>
        <v>0</v>
      </c>
      <c r="G149" s="84">
        <f t="shared" si="7"/>
        <v>0</v>
      </c>
      <c r="H149" s="43"/>
      <c r="I149" s="8"/>
      <c r="J149" s="8"/>
      <c r="K149" s="8"/>
      <c r="L149" s="8"/>
      <c r="M149" s="8"/>
      <c r="N149" s="8"/>
      <c r="O149" s="8"/>
      <c r="P149" s="8"/>
      <c r="Q149" s="8"/>
      <c r="R149" s="8"/>
      <c r="S149" s="8"/>
      <c r="T149" s="8"/>
      <c r="U149" s="8"/>
      <c r="V149" s="8"/>
      <c r="W149" s="8"/>
      <c r="X149" s="8"/>
      <c r="Y149" s="8"/>
      <c r="Z149" s="8"/>
      <c r="AA149" s="8"/>
      <c r="AB149" s="8"/>
      <c r="AC149" s="8"/>
      <c r="AD149" s="8"/>
    </row>
    <row r="150" spans="1:30" ht="14.4">
      <c r="A150" s="58"/>
      <c r="B150" s="69">
        <v>120</v>
      </c>
      <c r="C150" s="43" t="s">
        <v>346</v>
      </c>
      <c r="D150" s="69">
        <v>2.6871350156260001</v>
      </c>
      <c r="E150" s="43"/>
      <c r="F150" s="71">
        <f t="shared" si="6"/>
        <v>0</v>
      </c>
      <c r="G150" s="84">
        <f t="shared" si="7"/>
        <v>0</v>
      </c>
      <c r="H150" s="43"/>
      <c r="I150" s="8"/>
      <c r="J150" s="8"/>
      <c r="K150" s="8"/>
      <c r="L150" s="8"/>
      <c r="M150" s="8"/>
      <c r="N150" s="8"/>
      <c r="O150" s="8"/>
      <c r="P150" s="8"/>
      <c r="Q150" s="8"/>
      <c r="R150" s="8"/>
      <c r="S150" s="8"/>
      <c r="T150" s="8"/>
      <c r="U150" s="8"/>
      <c r="V150" s="8"/>
      <c r="W150" s="8"/>
      <c r="X150" s="8"/>
      <c r="Y150" s="8"/>
      <c r="Z150" s="8"/>
      <c r="AA150" s="8"/>
      <c r="AB150" s="8"/>
      <c r="AC150" s="8"/>
      <c r="AD150" s="8"/>
    </row>
    <row r="151" spans="1:30" ht="14.4">
      <c r="A151" s="58"/>
      <c r="B151" s="69">
        <v>121</v>
      </c>
      <c r="C151" s="43" t="s">
        <v>347</v>
      </c>
      <c r="D151" s="69">
        <v>2.88</v>
      </c>
      <c r="E151" s="43"/>
      <c r="F151" s="71">
        <f t="shared" si="6"/>
        <v>0</v>
      </c>
      <c r="G151" s="84">
        <f t="shared" si="7"/>
        <v>0</v>
      </c>
      <c r="H151" s="43"/>
      <c r="I151" s="8"/>
      <c r="J151" s="8"/>
      <c r="K151" s="8"/>
      <c r="L151" s="8"/>
      <c r="M151" s="8"/>
      <c r="N151" s="8"/>
      <c r="O151" s="8"/>
      <c r="P151" s="8"/>
      <c r="Q151" s="8"/>
      <c r="R151" s="8"/>
      <c r="S151" s="8"/>
      <c r="T151" s="8"/>
      <c r="U151" s="8"/>
      <c r="V151" s="8"/>
      <c r="W151" s="8"/>
      <c r="X151" s="8"/>
      <c r="Y151" s="8"/>
      <c r="Z151" s="8"/>
      <c r="AA151" s="8"/>
      <c r="AB151" s="8"/>
      <c r="AC151" s="8"/>
      <c r="AD151" s="8"/>
    </row>
    <row r="152" spans="1:30" ht="14.4">
      <c r="A152" s="58"/>
      <c r="B152" s="69">
        <v>122</v>
      </c>
      <c r="C152" s="43" t="s">
        <v>348</v>
      </c>
      <c r="D152" s="69">
        <v>3.0867075721045198</v>
      </c>
      <c r="E152" s="43"/>
      <c r="F152" s="71">
        <f t="shared" si="6"/>
        <v>0</v>
      </c>
      <c r="G152" s="84">
        <f t="shared" si="7"/>
        <v>0</v>
      </c>
      <c r="H152" s="43"/>
      <c r="I152" s="8"/>
      <c r="J152" s="8"/>
      <c r="K152" s="8"/>
      <c r="L152" s="8"/>
      <c r="M152" s="8"/>
      <c r="N152" s="8"/>
      <c r="O152" s="8"/>
      <c r="P152" s="8"/>
      <c r="Q152" s="8"/>
      <c r="R152" s="8"/>
      <c r="S152" s="8"/>
      <c r="T152" s="8"/>
      <c r="U152" s="8"/>
      <c r="V152" s="8"/>
      <c r="W152" s="8"/>
      <c r="X152" s="8"/>
      <c r="Y152" s="8"/>
      <c r="Z152" s="8"/>
      <c r="AA152" s="8"/>
      <c r="AB152" s="8"/>
      <c r="AC152" s="8"/>
      <c r="AD152" s="8"/>
    </row>
    <row r="153" spans="1:30" ht="14.4">
      <c r="A153" s="58"/>
      <c r="B153" s="69">
        <v>123</v>
      </c>
      <c r="C153" s="43" t="s">
        <v>349</v>
      </c>
      <c r="D153" s="69">
        <v>3.3082512623914599</v>
      </c>
      <c r="E153" s="43"/>
      <c r="F153" s="71">
        <f t="shared" si="6"/>
        <v>0</v>
      </c>
      <c r="G153" s="84">
        <f t="shared" si="7"/>
        <v>0</v>
      </c>
      <c r="H153" s="43"/>
      <c r="I153" s="8"/>
      <c r="J153" s="8"/>
      <c r="K153" s="8"/>
      <c r="L153" s="8"/>
      <c r="M153" s="8"/>
      <c r="N153" s="8"/>
      <c r="O153" s="8"/>
      <c r="P153" s="8"/>
      <c r="Q153" s="8"/>
      <c r="R153" s="8"/>
      <c r="S153" s="8"/>
      <c r="T153" s="8"/>
      <c r="U153" s="8"/>
      <c r="V153" s="8"/>
      <c r="W153" s="8"/>
      <c r="X153" s="8"/>
      <c r="Y153" s="8"/>
      <c r="Z153" s="8"/>
      <c r="AA153" s="8"/>
      <c r="AB153" s="8"/>
      <c r="AC153" s="8"/>
      <c r="AD153" s="8"/>
    </row>
    <row r="154" spans="1:30" ht="14.4">
      <c r="A154" s="58"/>
      <c r="B154" s="69">
        <v>124</v>
      </c>
      <c r="C154" s="43" t="s">
        <v>350</v>
      </c>
      <c r="D154" s="69">
        <v>3.5456959104333499</v>
      </c>
      <c r="E154" s="43"/>
      <c r="F154" s="71">
        <f t="shared" si="6"/>
        <v>0</v>
      </c>
      <c r="G154" s="84">
        <f t="shared" si="7"/>
        <v>0</v>
      </c>
      <c r="H154" s="43"/>
      <c r="I154" s="8"/>
      <c r="J154" s="8"/>
      <c r="K154" s="8"/>
      <c r="L154" s="8"/>
      <c r="M154" s="8"/>
      <c r="N154" s="8"/>
      <c r="O154" s="8"/>
      <c r="P154" s="8"/>
      <c r="Q154" s="8"/>
      <c r="R154" s="8"/>
      <c r="S154" s="8"/>
      <c r="T154" s="8"/>
      <c r="U154" s="8"/>
      <c r="V154" s="8"/>
      <c r="W154" s="8"/>
      <c r="X154" s="8"/>
      <c r="Y154" s="8"/>
      <c r="Z154" s="8"/>
      <c r="AA154" s="8"/>
      <c r="AB154" s="8"/>
      <c r="AC154" s="8"/>
      <c r="AD154" s="8"/>
    </row>
    <row r="155" spans="1:30" ht="14.4">
      <c r="A155" s="58"/>
      <c r="B155" s="69">
        <v>125</v>
      </c>
      <c r="C155" s="43" t="s">
        <v>351</v>
      </c>
      <c r="D155" s="69">
        <v>3.8001827830259298</v>
      </c>
      <c r="E155" s="43"/>
      <c r="F155" s="71">
        <f t="shared" si="6"/>
        <v>0</v>
      </c>
      <c r="G155" s="84">
        <f t="shared" si="7"/>
        <v>0</v>
      </c>
      <c r="H155" s="43"/>
      <c r="I155" s="8"/>
      <c r="J155" s="8"/>
      <c r="K155" s="8"/>
      <c r="L155" s="8"/>
      <c r="M155" s="8"/>
      <c r="N155" s="8"/>
      <c r="O155" s="8"/>
      <c r="P155" s="8"/>
      <c r="Q155" s="8"/>
      <c r="R155" s="8"/>
      <c r="S155" s="8"/>
      <c r="T155" s="8"/>
      <c r="U155" s="8"/>
      <c r="V155" s="8"/>
      <c r="W155" s="8"/>
      <c r="X155" s="8"/>
      <c r="Y155" s="8"/>
      <c r="Z155" s="8"/>
      <c r="AA155" s="8"/>
      <c r="AB155" s="8"/>
      <c r="AC155" s="8"/>
      <c r="AD155" s="8"/>
    </row>
    <row r="156" spans="1:30" ht="14.4">
      <c r="A156" s="58"/>
      <c r="B156" s="69">
        <v>126</v>
      </c>
      <c r="C156" s="43" t="s">
        <v>352</v>
      </c>
      <c r="D156" s="69">
        <v>4.07293505963451</v>
      </c>
      <c r="E156" s="43"/>
      <c r="F156" s="71">
        <f t="shared" si="6"/>
        <v>0</v>
      </c>
      <c r="G156" s="84">
        <f t="shared" si="7"/>
        <v>0</v>
      </c>
      <c r="H156" s="43"/>
      <c r="I156" s="8"/>
      <c r="J156" s="8"/>
      <c r="K156" s="8"/>
      <c r="L156" s="8"/>
      <c r="M156" s="8"/>
      <c r="N156" s="8"/>
      <c r="O156" s="8"/>
      <c r="P156" s="8"/>
      <c r="Q156" s="8"/>
      <c r="R156" s="8"/>
      <c r="S156" s="8"/>
      <c r="T156" s="8"/>
      <c r="U156" s="8"/>
      <c r="V156" s="8"/>
      <c r="W156" s="8"/>
      <c r="X156" s="8"/>
      <c r="Y156" s="8"/>
      <c r="Z156" s="8"/>
      <c r="AA156" s="8"/>
      <c r="AB156" s="8"/>
      <c r="AC156" s="8"/>
      <c r="AD156" s="8"/>
    </row>
    <row r="157" spans="1:30" ht="14.4">
      <c r="A157" s="58"/>
      <c r="B157" s="69">
        <v>127</v>
      </c>
      <c r="C157" s="43" t="s">
        <v>353</v>
      </c>
      <c r="D157" s="69">
        <v>4.3652637115499404</v>
      </c>
      <c r="E157" s="43"/>
      <c r="F157" s="71">
        <f t="shared" si="6"/>
        <v>0</v>
      </c>
      <c r="G157" s="84">
        <f t="shared" si="7"/>
        <v>0</v>
      </c>
      <c r="H157" s="43"/>
      <c r="I157" s="8"/>
      <c r="J157" s="8"/>
      <c r="K157" s="8"/>
      <c r="L157" s="8"/>
      <c r="M157" s="8"/>
      <c r="N157" s="8"/>
      <c r="O157" s="8"/>
      <c r="P157" s="8"/>
      <c r="Q157" s="8"/>
      <c r="R157" s="8"/>
      <c r="S157" s="8"/>
      <c r="T157" s="8"/>
      <c r="U157" s="8"/>
      <c r="V157" s="8"/>
      <c r="W157" s="8"/>
      <c r="X157" s="8"/>
      <c r="Y157" s="8"/>
      <c r="Z157" s="8"/>
      <c r="AA157" s="8"/>
      <c r="AB157" s="8"/>
      <c r="AC157" s="8"/>
      <c r="AD157" s="8"/>
    </row>
    <row r="158" spans="1:30" ht="14.4">
      <c r="A158" s="58"/>
      <c r="B158" s="69">
        <v>128</v>
      </c>
      <c r="C158" s="43" t="s">
        <v>354</v>
      </c>
      <c r="D158" s="69">
        <v>4.6785738030119104</v>
      </c>
      <c r="E158" s="43"/>
      <c r="F158" s="71">
        <f t="shared" si="6"/>
        <v>0</v>
      </c>
      <c r="G158" s="84">
        <f t="shared" si="7"/>
        <v>0</v>
      </c>
      <c r="H158" s="43"/>
      <c r="I158" s="8"/>
      <c r="J158" s="8"/>
      <c r="K158" s="8"/>
      <c r="L158" s="8"/>
      <c r="M158" s="8"/>
      <c r="N158" s="8"/>
      <c r="O158" s="8"/>
      <c r="P158" s="8"/>
      <c r="Q158" s="8"/>
      <c r="R158" s="8"/>
      <c r="S158" s="8"/>
      <c r="T158" s="8"/>
      <c r="U158" s="8"/>
      <c r="V158" s="8"/>
      <c r="W158" s="8"/>
      <c r="X158" s="8"/>
      <c r="Y158" s="8"/>
      <c r="Z158" s="8"/>
      <c r="AA158" s="8"/>
      <c r="AB158" s="8"/>
      <c r="AC158" s="8"/>
      <c r="AD158" s="8"/>
    </row>
    <row r="159" spans="1:30" ht="14.4">
      <c r="A159" s="58"/>
      <c r="B159" s="69">
        <v>129</v>
      </c>
      <c r="C159" s="43" t="s">
        <v>355</v>
      </c>
      <c r="D159" s="69">
        <v>5.0143712445856696</v>
      </c>
      <c r="E159" s="43"/>
      <c r="F159" s="71">
        <f t="shared" si="6"/>
        <v>0</v>
      </c>
      <c r="G159" s="84">
        <f t="shared" si="7"/>
        <v>0</v>
      </c>
      <c r="H159" s="43"/>
      <c r="I159" s="8"/>
      <c r="J159" s="8"/>
      <c r="K159" s="8"/>
      <c r="L159" s="8"/>
      <c r="M159" s="8"/>
      <c r="N159" s="8"/>
      <c r="O159" s="8"/>
      <c r="P159" s="8"/>
      <c r="Q159" s="8"/>
      <c r="R159" s="8"/>
      <c r="S159" s="8"/>
      <c r="T159" s="8"/>
      <c r="U159" s="8"/>
      <c r="V159" s="8"/>
      <c r="W159" s="8"/>
      <c r="X159" s="8"/>
      <c r="Y159" s="8"/>
      <c r="Z159" s="8"/>
      <c r="AA159" s="8"/>
      <c r="AB159" s="8"/>
      <c r="AC159" s="8"/>
      <c r="AD159" s="8"/>
    </row>
    <row r="160" spans="1:30" ht="14.4">
      <c r="A160" s="58"/>
      <c r="B160" s="69">
        <v>130</v>
      </c>
      <c r="C160" s="43" t="s">
        <v>356</v>
      </c>
      <c r="D160" s="69">
        <v>5.37427003125201</v>
      </c>
      <c r="E160" s="43"/>
      <c r="F160" s="71">
        <f t="shared" si="6"/>
        <v>0</v>
      </c>
      <c r="G160" s="84">
        <f t="shared" si="7"/>
        <v>0</v>
      </c>
      <c r="H160" s="43"/>
      <c r="I160" s="8"/>
      <c r="J160" s="8"/>
      <c r="K160" s="8"/>
      <c r="L160" s="8"/>
      <c r="M160" s="8"/>
      <c r="N160" s="8"/>
      <c r="O160" s="8"/>
      <c r="P160" s="8"/>
      <c r="Q160" s="8"/>
      <c r="R160" s="8"/>
      <c r="S160" s="8"/>
      <c r="T160" s="8"/>
      <c r="U160" s="8"/>
      <c r="V160" s="8"/>
      <c r="W160" s="8"/>
      <c r="X160" s="8"/>
      <c r="Y160" s="8"/>
      <c r="Z160" s="8"/>
      <c r="AA160" s="8"/>
      <c r="AB160" s="8"/>
      <c r="AC160" s="8"/>
      <c r="AD160" s="8"/>
    </row>
    <row r="161" spans="1:30" ht="14.4">
      <c r="A161" s="58"/>
      <c r="B161" s="69">
        <v>131</v>
      </c>
      <c r="C161" s="43" t="s">
        <v>357</v>
      </c>
      <c r="D161" s="69">
        <v>5.76</v>
      </c>
      <c r="E161" s="43"/>
      <c r="F161" s="71">
        <f t="shared" si="6"/>
        <v>0</v>
      </c>
      <c r="G161" s="84">
        <f t="shared" si="7"/>
        <v>0</v>
      </c>
      <c r="H161" s="43"/>
      <c r="I161" s="8"/>
      <c r="J161" s="8"/>
      <c r="K161" s="8"/>
      <c r="L161" s="8"/>
      <c r="M161" s="8"/>
      <c r="N161" s="8"/>
      <c r="O161" s="8"/>
      <c r="P161" s="8"/>
      <c r="Q161" s="8"/>
      <c r="R161" s="8"/>
      <c r="S161" s="8"/>
      <c r="T161" s="8"/>
      <c r="U161" s="8"/>
      <c r="V161" s="8"/>
      <c r="W161" s="8"/>
      <c r="X161" s="8"/>
      <c r="Y161" s="8"/>
      <c r="Z161" s="8"/>
      <c r="AA161" s="8"/>
      <c r="AB161" s="8"/>
      <c r="AC161" s="8"/>
      <c r="AD161" s="8"/>
    </row>
    <row r="162" spans="1:30" ht="14.4">
      <c r="A162" s="58"/>
      <c r="B162" s="69">
        <v>132</v>
      </c>
      <c r="C162" s="43" t="s">
        <v>358</v>
      </c>
      <c r="D162" s="69">
        <v>6.1734151442090397</v>
      </c>
      <c r="E162" s="43"/>
      <c r="F162" s="71">
        <f t="shared" si="6"/>
        <v>0</v>
      </c>
      <c r="G162" s="84">
        <f t="shared" si="7"/>
        <v>0</v>
      </c>
      <c r="H162" s="43"/>
      <c r="I162" s="8"/>
      <c r="J162" s="8"/>
      <c r="K162" s="8"/>
      <c r="L162" s="8"/>
      <c r="M162" s="8"/>
      <c r="N162" s="8"/>
      <c r="O162" s="8"/>
      <c r="P162" s="8"/>
      <c r="Q162" s="8"/>
      <c r="R162" s="8"/>
      <c r="S162" s="8"/>
      <c r="T162" s="8"/>
      <c r="U162" s="8"/>
      <c r="V162" s="8"/>
      <c r="W162" s="8"/>
      <c r="X162" s="8"/>
      <c r="Y162" s="8"/>
      <c r="Z162" s="8"/>
      <c r="AA162" s="8"/>
      <c r="AB162" s="8"/>
      <c r="AC162" s="8"/>
      <c r="AD162" s="8"/>
    </row>
    <row r="163" spans="1:30" ht="14.4">
      <c r="A163" s="58"/>
      <c r="B163" s="69">
        <v>133</v>
      </c>
      <c r="C163" s="43" t="s">
        <v>359</v>
      </c>
      <c r="D163" s="69">
        <v>6.6165025247829199</v>
      </c>
      <c r="E163" s="43"/>
      <c r="F163" s="71">
        <f t="shared" si="6"/>
        <v>0</v>
      </c>
      <c r="G163" s="84">
        <f t="shared" si="7"/>
        <v>0</v>
      </c>
      <c r="H163" s="43"/>
      <c r="I163" s="8"/>
      <c r="J163" s="8"/>
      <c r="K163" s="8"/>
      <c r="L163" s="8"/>
      <c r="M163" s="8"/>
      <c r="N163" s="8"/>
      <c r="O163" s="8"/>
      <c r="P163" s="8"/>
      <c r="Q163" s="8"/>
      <c r="R163" s="8"/>
      <c r="S163" s="8"/>
      <c r="T163" s="8"/>
      <c r="U163" s="8"/>
      <c r="V163" s="8"/>
      <c r="W163" s="8"/>
      <c r="X163" s="8"/>
      <c r="Y163" s="8"/>
      <c r="Z163" s="8"/>
      <c r="AA163" s="8"/>
      <c r="AB163" s="8"/>
      <c r="AC163" s="8"/>
      <c r="AD163" s="8"/>
    </row>
    <row r="164" spans="1:30" ht="14.4">
      <c r="A164" s="58"/>
      <c r="B164" s="69">
        <v>134</v>
      </c>
      <c r="C164" s="43" t="s">
        <v>360</v>
      </c>
      <c r="D164" s="69">
        <v>7.0913918208667104</v>
      </c>
      <c r="E164" s="43"/>
      <c r="F164" s="71">
        <f t="shared" si="6"/>
        <v>0</v>
      </c>
      <c r="G164" s="84">
        <f t="shared" si="7"/>
        <v>0</v>
      </c>
      <c r="H164" s="109"/>
      <c r="I164" s="8"/>
      <c r="J164" s="8"/>
      <c r="K164" s="8"/>
      <c r="L164" s="8"/>
      <c r="M164" s="8"/>
      <c r="N164" s="8"/>
      <c r="O164" s="8"/>
      <c r="P164" s="8"/>
      <c r="Q164" s="8"/>
      <c r="R164" s="8"/>
      <c r="S164" s="8"/>
      <c r="T164" s="8"/>
      <c r="U164" s="8"/>
      <c r="V164" s="8"/>
      <c r="W164" s="8"/>
      <c r="X164" s="8"/>
      <c r="Y164" s="8"/>
      <c r="Z164" s="8"/>
      <c r="AA164" s="8"/>
      <c r="AB164" s="8"/>
      <c r="AC164" s="8"/>
      <c r="AD164" s="8"/>
    </row>
    <row r="165" spans="1:30" ht="14.4">
      <c r="A165" s="58"/>
      <c r="B165" s="69">
        <v>135</v>
      </c>
      <c r="C165" s="43" t="s">
        <v>361</v>
      </c>
      <c r="D165" s="69">
        <v>7.6003655660518703</v>
      </c>
      <c r="E165" s="43"/>
      <c r="F165" s="71">
        <f t="shared" si="6"/>
        <v>0</v>
      </c>
      <c r="G165" s="84">
        <f t="shared" si="7"/>
        <v>0</v>
      </c>
      <c r="H165" s="43"/>
      <c r="I165" s="8"/>
      <c r="J165" s="8"/>
      <c r="K165" s="8"/>
      <c r="L165" s="8"/>
      <c r="M165" s="8"/>
      <c r="N165" s="8"/>
      <c r="O165" s="8"/>
      <c r="P165" s="8"/>
      <c r="Q165" s="8"/>
      <c r="R165" s="8"/>
      <c r="S165" s="8"/>
      <c r="T165" s="8"/>
      <c r="U165" s="8"/>
      <c r="V165" s="8"/>
      <c r="W165" s="8"/>
      <c r="X165" s="8"/>
      <c r="Y165" s="8"/>
      <c r="Z165" s="8"/>
      <c r="AA165" s="8"/>
      <c r="AB165" s="8"/>
      <c r="AC165" s="8"/>
      <c r="AD165" s="8"/>
    </row>
    <row r="166" spans="1:30" ht="14.4">
      <c r="A166" s="58"/>
      <c r="B166" s="69">
        <v>136</v>
      </c>
      <c r="C166" s="43" t="s">
        <v>362</v>
      </c>
      <c r="D166" s="69">
        <v>8.1458701192690199</v>
      </c>
      <c r="E166" s="43"/>
      <c r="F166" s="71">
        <f t="shared" si="6"/>
        <v>0</v>
      </c>
      <c r="G166" s="84">
        <f t="shared" si="7"/>
        <v>0</v>
      </c>
      <c r="H166" s="43"/>
      <c r="I166" s="8"/>
      <c r="J166" s="8"/>
      <c r="K166" s="8"/>
      <c r="L166" s="8"/>
      <c r="M166" s="8"/>
      <c r="N166" s="8"/>
      <c r="O166" s="8"/>
      <c r="P166" s="8"/>
      <c r="Q166" s="8"/>
      <c r="R166" s="8"/>
      <c r="S166" s="8"/>
      <c r="T166" s="8"/>
      <c r="U166" s="8"/>
      <c r="V166" s="8"/>
      <c r="W166" s="8"/>
      <c r="X166" s="8"/>
      <c r="Y166" s="8"/>
      <c r="Z166" s="8"/>
      <c r="AA166" s="8"/>
      <c r="AB166" s="8"/>
      <c r="AC166" s="8"/>
      <c r="AD166" s="8"/>
    </row>
    <row r="167" spans="1:30" ht="14.4">
      <c r="A167" s="58"/>
      <c r="B167" s="69">
        <v>137</v>
      </c>
      <c r="C167" s="43" t="s">
        <v>363</v>
      </c>
      <c r="D167" s="69">
        <v>8.7305274230998897</v>
      </c>
      <c r="E167" s="43"/>
      <c r="F167" s="71">
        <f t="shared" si="6"/>
        <v>0</v>
      </c>
      <c r="G167" s="84">
        <f t="shared" si="7"/>
        <v>0</v>
      </c>
      <c r="H167" s="43"/>
      <c r="I167" s="8"/>
      <c r="J167" s="8"/>
      <c r="K167" s="8"/>
      <c r="L167" s="8"/>
      <c r="M167" s="8"/>
      <c r="N167" s="8"/>
      <c r="O167" s="8"/>
      <c r="P167" s="8"/>
      <c r="Q167" s="8"/>
      <c r="R167" s="8"/>
      <c r="S167" s="8"/>
      <c r="T167" s="8"/>
      <c r="U167" s="8"/>
      <c r="V167" s="8"/>
      <c r="W167" s="8"/>
      <c r="X167" s="8"/>
      <c r="Y167" s="8"/>
      <c r="Z167" s="8"/>
      <c r="AA167" s="8"/>
      <c r="AB167" s="8"/>
      <c r="AC167" s="8"/>
      <c r="AD167" s="8"/>
    </row>
    <row r="168" spans="1:30" ht="14.4">
      <c r="A168" s="58"/>
      <c r="B168" s="69">
        <v>138</v>
      </c>
      <c r="C168" s="43" t="s">
        <v>364</v>
      </c>
      <c r="D168" s="69">
        <v>9.3571476060238297</v>
      </c>
      <c r="E168" s="43"/>
      <c r="F168" s="71">
        <f t="shared" si="6"/>
        <v>0</v>
      </c>
      <c r="G168" s="84">
        <f t="shared" si="7"/>
        <v>0</v>
      </c>
      <c r="H168" s="43"/>
      <c r="I168" s="8"/>
      <c r="J168" s="8"/>
      <c r="K168" s="8"/>
      <c r="L168" s="8"/>
      <c r="M168" s="8"/>
      <c r="N168" s="8"/>
      <c r="O168" s="8"/>
      <c r="P168" s="8"/>
      <c r="Q168" s="8"/>
      <c r="R168" s="8"/>
      <c r="S168" s="8"/>
      <c r="T168" s="8"/>
      <c r="U168" s="8"/>
      <c r="V168" s="8"/>
      <c r="W168" s="8"/>
      <c r="X168" s="8"/>
      <c r="Y168" s="8"/>
      <c r="Z168" s="8"/>
      <c r="AA168" s="8"/>
      <c r="AB168" s="8"/>
      <c r="AC168" s="8"/>
      <c r="AD168" s="8"/>
    </row>
    <row r="169" spans="1:30" ht="14.4">
      <c r="A169" s="58"/>
      <c r="B169" s="69">
        <v>139</v>
      </c>
      <c r="C169" s="43" t="s">
        <v>365</v>
      </c>
      <c r="D169" s="69">
        <v>10.0287424891713</v>
      </c>
      <c r="E169" s="43"/>
      <c r="F169" s="71">
        <f t="shared" si="6"/>
        <v>0</v>
      </c>
      <c r="G169" s="84">
        <f t="shared" si="7"/>
        <v>0</v>
      </c>
      <c r="H169" s="43"/>
      <c r="I169" s="8"/>
      <c r="J169" s="8"/>
      <c r="K169" s="8"/>
      <c r="L169" s="8"/>
      <c r="M169" s="8"/>
      <c r="N169" s="8"/>
      <c r="O169" s="8"/>
      <c r="P169" s="8"/>
      <c r="Q169" s="8"/>
      <c r="R169" s="8"/>
      <c r="S169" s="8"/>
      <c r="T169" s="8"/>
      <c r="U169" s="8"/>
      <c r="V169" s="8"/>
      <c r="W169" s="8"/>
      <c r="X169" s="8"/>
      <c r="Y169" s="8"/>
      <c r="Z169" s="8"/>
      <c r="AA169" s="8"/>
      <c r="AB169" s="8"/>
      <c r="AC169" s="8"/>
      <c r="AD169" s="8"/>
    </row>
    <row r="170" spans="1:30" ht="14.4">
      <c r="A170" s="58"/>
      <c r="B170" s="69">
        <v>140</v>
      </c>
      <c r="C170" s="43" t="s">
        <v>366</v>
      </c>
      <c r="D170" s="69">
        <v>10.748540062504</v>
      </c>
      <c r="E170" s="43"/>
      <c r="F170" s="71">
        <f t="shared" si="6"/>
        <v>0</v>
      </c>
      <c r="G170" s="84">
        <f t="shared" si="7"/>
        <v>0</v>
      </c>
      <c r="H170" s="43"/>
      <c r="I170" s="8"/>
      <c r="J170" s="8"/>
      <c r="K170" s="8"/>
      <c r="L170" s="8"/>
      <c r="M170" s="8"/>
      <c r="N170" s="8"/>
      <c r="O170" s="8"/>
      <c r="P170" s="8"/>
      <c r="Q170" s="8"/>
      <c r="R170" s="8"/>
      <c r="S170" s="8"/>
      <c r="T170" s="8"/>
      <c r="U170" s="8"/>
      <c r="V170" s="8"/>
      <c r="W170" s="8"/>
      <c r="X170" s="8"/>
      <c r="Y170" s="8"/>
      <c r="Z170" s="8"/>
      <c r="AA170" s="8"/>
      <c r="AB170" s="8"/>
      <c r="AC170" s="8"/>
      <c r="AD170" s="8"/>
    </row>
    <row r="171" spans="1:30" ht="14.4">
      <c r="A171" s="58"/>
      <c r="B171" s="69">
        <v>141</v>
      </c>
      <c r="C171" s="43" t="s">
        <v>367</v>
      </c>
      <c r="D171" s="69">
        <v>11.52</v>
      </c>
      <c r="E171" s="43"/>
      <c r="F171" s="71">
        <f t="shared" si="6"/>
        <v>0</v>
      </c>
      <c r="G171" s="84">
        <f t="shared" si="7"/>
        <v>0</v>
      </c>
      <c r="H171" s="43"/>
      <c r="I171" s="8"/>
      <c r="J171" s="8"/>
      <c r="K171" s="8"/>
      <c r="L171" s="8"/>
      <c r="M171" s="8"/>
      <c r="N171" s="8"/>
      <c r="O171" s="8"/>
      <c r="P171" s="8"/>
      <c r="Q171" s="8"/>
      <c r="R171" s="8"/>
      <c r="S171" s="8"/>
      <c r="T171" s="8"/>
      <c r="U171" s="8"/>
      <c r="V171" s="8"/>
      <c r="W171" s="8"/>
      <c r="X171" s="8"/>
      <c r="Y171" s="8"/>
      <c r="Z171" s="8"/>
      <c r="AA171" s="8"/>
      <c r="AB171" s="8"/>
      <c r="AC171" s="8"/>
      <c r="AD171" s="8"/>
    </row>
    <row r="172" spans="1:30" ht="14.4">
      <c r="A172" s="58"/>
      <c r="B172" s="69">
        <v>142</v>
      </c>
      <c r="C172" s="43" t="s">
        <v>368</v>
      </c>
      <c r="D172" s="69">
        <v>12.346830288417999</v>
      </c>
      <c r="E172" s="43"/>
      <c r="F172" s="71">
        <f t="shared" si="6"/>
        <v>0</v>
      </c>
      <c r="G172" s="84">
        <f t="shared" si="7"/>
        <v>0</v>
      </c>
      <c r="H172" s="43"/>
      <c r="I172" s="8"/>
      <c r="J172" s="8"/>
      <c r="K172" s="8"/>
      <c r="L172" s="8"/>
      <c r="M172" s="8"/>
      <c r="N172" s="8"/>
      <c r="O172" s="8"/>
      <c r="P172" s="8"/>
      <c r="Q172" s="8"/>
      <c r="R172" s="8"/>
      <c r="S172" s="8"/>
      <c r="T172" s="8"/>
      <c r="U172" s="8"/>
      <c r="V172" s="8"/>
      <c r="W172" s="8"/>
      <c r="X172" s="8"/>
      <c r="Y172" s="8"/>
      <c r="Z172" s="8"/>
      <c r="AA172" s="8"/>
      <c r="AB172" s="8"/>
      <c r="AC172" s="8"/>
      <c r="AD172" s="8"/>
    </row>
    <row r="173" spans="1:30" ht="14.4">
      <c r="A173" s="58"/>
      <c r="B173" s="69">
        <v>143</v>
      </c>
      <c r="C173" s="43" t="s">
        <v>369</v>
      </c>
      <c r="D173" s="69">
        <v>13.233005049565801</v>
      </c>
      <c r="E173" s="43"/>
      <c r="F173" s="71">
        <f t="shared" si="6"/>
        <v>0</v>
      </c>
      <c r="G173" s="84">
        <f t="shared" si="7"/>
        <v>0</v>
      </c>
      <c r="H173" s="43"/>
      <c r="I173" s="8"/>
      <c r="J173" s="8"/>
      <c r="K173" s="8"/>
      <c r="L173" s="8"/>
      <c r="M173" s="8"/>
      <c r="N173" s="8"/>
      <c r="O173" s="8"/>
      <c r="P173" s="8"/>
      <c r="Q173" s="8"/>
      <c r="R173" s="8"/>
      <c r="S173" s="8"/>
      <c r="T173" s="8"/>
      <c r="U173" s="8"/>
      <c r="V173" s="8"/>
      <c r="W173" s="8"/>
      <c r="X173" s="8"/>
      <c r="Y173" s="8"/>
      <c r="Z173" s="8"/>
      <c r="AA173" s="8"/>
      <c r="AB173" s="8"/>
      <c r="AC173" s="8"/>
      <c r="AD173" s="8"/>
    </row>
    <row r="174" spans="1:30" ht="14.4">
      <c r="A174" s="58"/>
      <c r="B174" s="69">
        <v>144</v>
      </c>
      <c r="C174" s="43" t="s">
        <v>370</v>
      </c>
      <c r="D174" s="69">
        <v>14.182783641733399</v>
      </c>
      <c r="E174" s="43"/>
      <c r="F174" s="71">
        <f t="shared" si="6"/>
        <v>0</v>
      </c>
      <c r="G174" s="84">
        <f t="shared" si="7"/>
        <v>0</v>
      </c>
      <c r="H174" s="43"/>
      <c r="I174" s="8"/>
      <c r="J174" s="8"/>
      <c r="K174" s="8"/>
      <c r="L174" s="8"/>
      <c r="M174" s="8"/>
      <c r="N174" s="8"/>
      <c r="O174" s="8"/>
      <c r="P174" s="8"/>
      <c r="Q174" s="8"/>
      <c r="R174" s="8"/>
      <c r="S174" s="8"/>
      <c r="T174" s="8"/>
      <c r="U174" s="8"/>
      <c r="V174" s="8"/>
      <c r="W174" s="8"/>
      <c r="X174" s="8"/>
      <c r="Y174" s="8"/>
      <c r="Z174" s="8"/>
      <c r="AA174" s="8"/>
      <c r="AB174" s="8"/>
      <c r="AC174" s="8"/>
      <c r="AD174" s="8"/>
    </row>
    <row r="175" spans="1:30" ht="14.4">
      <c r="A175" s="58"/>
      <c r="B175" s="69">
        <v>145</v>
      </c>
      <c r="C175" s="43" t="s">
        <v>371</v>
      </c>
      <c r="D175" s="69">
        <v>15.2007311321037</v>
      </c>
      <c r="E175" s="43"/>
      <c r="F175" s="71">
        <f t="shared" si="6"/>
        <v>0</v>
      </c>
      <c r="G175" s="84">
        <f t="shared" si="7"/>
        <v>0</v>
      </c>
      <c r="H175" s="43"/>
      <c r="I175" s="8"/>
      <c r="J175" s="8"/>
      <c r="K175" s="8"/>
      <c r="L175" s="8"/>
      <c r="M175" s="8"/>
      <c r="N175" s="8"/>
      <c r="O175" s="8"/>
      <c r="P175" s="8"/>
      <c r="Q175" s="8"/>
      <c r="R175" s="8"/>
      <c r="S175" s="8"/>
      <c r="T175" s="8"/>
      <c r="U175" s="8"/>
      <c r="V175" s="8"/>
      <c r="W175" s="8"/>
      <c r="X175" s="8"/>
      <c r="Y175" s="8"/>
      <c r="Z175" s="8"/>
      <c r="AA175" s="8"/>
      <c r="AB175" s="8"/>
      <c r="AC175" s="8"/>
      <c r="AD175" s="8"/>
    </row>
    <row r="176" spans="1:30" ht="14.4">
      <c r="A176" s="58"/>
      <c r="B176" s="69">
        <v>146</v>
      </c>
      <c r="C176" s="43" t="s">
        <v>372</v>
      </c>
      <c r="D176" s="69">
        <v>16.291740238538001</v>
      </c>
      <c r="E176" s="43"/>
      <c r="F176" s="71">
        <f t="shared" si="6"/>
        <v>0</v>
      </c>
      <c r="G176" s="84">
        <f t="shared" si="7"/>
        <v>0</v>
      </c>
      <c r="H176" s="43"/>
      <c r="I176" s="8"/>
      <c r="J176" s="8"/>
      <c r="K176" s="8"/>
      <c r="L176" s="8"/>
      <c r="M176" s="8"/>
      <c r="N176" s="8"/>
      <c r="O176" s="8"/>
      <c r="P176" s="8"/>
      <c r="Q176" s="8"/>
      <c r="R176" s="8"/>
      <c r="S176" s="8"/>
      <c r="T176" s="8"/>
      <c r="U176" s="8"/>
      <c r="V176" s="8"/>
      <c r="W176" s="8"/>
      <c r="X176" s="8"/>
      <c r="Y176" s="8"/>
      <c r="Z176" s="8"/>
      <c r="AA176" s="8"/>
      <c r="AB176" s="8"/>
      <c r="AC176" s="8"/>
      <c r="AD176" s="8"/>
    </row>
    <row r="177" spans="1:30" ht="14.4">
      <c r="A177" s="58"/>
      <c r="B177" s="69">
        <v>147</v>
      </c>
      <c r="C177" s="43" t="s">
        <v>373</v>
      </c>
      <c r="D177" s="69">
        <v>17.461054846199701</v>
      </c>
      <c r="E177" s="43"/>
      <c r="F177" s="71">
        <f t="shared" si="6"/>
        <v>0</v>
      </c>
      <c r="G177" s="84">
        <f t="shared" si="7"/>
        <v>0</v>
      </c>
      <c r="H177" s="43"/>
      <c r="I177" s="8"/>
      <c r="J177" s="8"/>
      <c r="K177" s="8"/>
      <c r="L177" s="8"/>
      <c r="M177" s="8"/>
      <c r="N177" s="8"/>
      <c r="O177" s="8"/>
      <c r="P177" s="8"/>
      <c r="Q177" s="8"/>
      <c r="R177" s="8"/>
      <c r="S177" s="8"/>
      <c r="T177" s="8"/>
      <c r="U177" s="8"/>
      <c r="V177" s="8"/>
      <c r="W177" s="8"/>
      <c r="X177" s="8"/>
      <c r="Y177" s="8"/>
      <c r="Z177" s="8"/>
      <c r="AA177" s="8"/>
      <c r="AB177" s="8"/>
      <c r="AC177" s="8"/>
      <c r="AD177" s="8"/>
    </row>
    <row r="178" spans="1:30" ht="14.4">
      <c r="A178" s="58"/>
      <c r="B178" s="69">
        <v>148</v>
      </c>
      <c r="C178" s="43" t="s">
        <v>374</v>
      </c>
      <c r="D178" s="69">
        <v>18.714295212047599</v>
      </c>
      <c r="E178" s="43"/>
      <c r="F178" s="71">
        <f t="shared" si="6"/>
        <v>0</v>
      </c>
      <c r="G178" s="84">
        <f t="shared" si="7"/>
        <v>0</v>
      </c>
      <c r="H178" s="43"/>
      <c r="I178" s="8"/>
      <c r="J178" s="8"/>
      <c r="K178" s="8"/>
      <c r="L178" s="8"/>
      <c r="M178" s="8"/>
      <c r="N178" s="8"/>
      <c r="O178" s="8"/>
      <c r="P178" s="8"/>
      <c r="Q178" s="8"/>
      <c r="R178" s="8"/>
      <c r="S178" s="8"/>
      <c r="T178" s="8"/>
      <c r="U178" s="8"/>
      <c r="V178" s="8"/>
      <c r="W178" s="8"/>
      <c r="X178" s="8"/>
      <c r="Y178" s="8"/>
      <c r="Z178" s="8"/>
      <c r="AA178" s="8"/>
      <c r="AB178" s="8"/>
      <c r="AC178" s="8"/>
      <c r="AD178" s="8"/>
    </row>
    <row r="179" spans="1:30" ht="14.4">
      <c r="A179" s="58"/>
      <c r="B179" s="69">
        <v>149</v>
      </c>
      <c r="C179" s="43" t="s">
        <v>375</v>
      </c>
      <c r="D179" s="69">
        <v>20.0574849783426</v>
      </c>
      <c r="E179" s="43"/>
      <c r="F179" s="71">
        <f t="shared" si="6"/>
        <v>0</v>
      </c>
      <c r="G179" s="84">
        <f t="shared" si="7"/>
        <v>0</v>
      </c>
      <c r="H179" s="43"/>
      <c r="I179" s="8"/>
      <c r="J179" s="8"/>
      <c r="K179" s="8"/>
      <c r="L179" s="8"/>
      <c r="M179" s="8"/>
      <c r="N179" s="8"/>
      <c r="O179" s="8"/>
      <c r="P179" s="8"/>
      <c r="Q179" s="8"/>
      <c r="R179" s="8"/>
      <c r="S179" s="8"/>
      <c r="T179" s="8"/>
      <c r="U179" s="8"/>
      <c r="V179" s="8"/>
      <c r="W179" s="8"/>
      <c r="X179" s="8"/>
      <c r="Y179" s="8"/>
      <c r="Z179" s="8"/>
      <c r="AA179" s="8"/>
      <c r="AB179" s="8"/>
      <c r="AC179" s="8"/>
      <c r="AD179" s="8"/>
    </row>
    <row r="180" spans="1:30" ht="14.4">
      <c r="A180" s="58"/>
      <c r="B180" s="69">
        <v>150</v>
      </c>
      <c r="C180" s="43" t="s">
        <v>376</v>
      </c>
      <c r="D180" s="69">
        <v>21.497080125008001</v>
      </c>
      <c r="E180" s="43"/>
      <c r="F180" s="71">
        <f t="shared" si="6"/>
        <v>0</v>
      </c>
      <c r="G180" s="84">
        <f t="shared" si="7"/>
        <v>0</v>
      </c>
      <c r="H180" s="43"/>
      <c r="I180" s="8"/>
      <c r="J180" s="8"/>
      <c r="K180" s="8"/>
      <c r="L180" s="8"/>
      <c r="M180" s="8"/>
      <c r="N180" s="8"/>
      <c r="O180" s="8"/>
      <c r="P180" s="8"/>
      <c r="Q180" s="8"/>
      <c r="R180" s="8"/>
      <c r="S180" s="8"/>
      <c r="T180" s="8"/>
      <c r="U180" s="8"/>
      <c r="V180" s="8"/>
      <c r="W180" s="8"/>
      <c r="X180" s="8"/>
      <c r="Y180" s="8"/>
      <c r="Z180" s="8"/>
      <c r="AA180" s="8"/>
      <c r="AB180" s="8"/>
      <c r="AC180" s="8"/>
      <c r="AD180" s="8"/>
    </row>
    <row r="181" spans="1:30" ht="14.4">
      <c r="A181" s="58"/>
      <c r="B181" s="69">
        <v>151</v>
      </c>
      <c r="C181" s="43" t="s">
        <v>377</v>
      </c>
      <c r="D181" s="69">
        <v>23.04</v>
      </c>
      <c r="E181" s="43"/>
      <c r="F181" s="71">
        <f t="shared" si="6"/>
        <v>0</v>
      </c>
      <c r="G181" s="84">
        <f t="shared" si="7"/>
        <v>0</v>
      </c>
      <c r="H181" s="43"/>
      <c r="I181" s="8"/>
      <c r="J181" s="8"/>
      <c r="K181" s="8"/>
      <c r="L181" s="8"/>
      <c r="M181" s="8"/>
      <c r="N181" s="8"/>
      <c r="O181" s="8"/>
      <c r="P181" s="8"/>
      <c r="Q181" s="8"/>
      <c r="R181" s="8"/>
      <c r="S181" s="8"/>
      <c r="T181" s="8"/>
      <c r="U181" s="8"/>
      <c r="V181" s="8"/>
      <c r="W181" s="8"/>
      <c r="X181" s="8"/>
      <c r="Y181" s="8"/>
      <c r="Z181" s="8"/>
      <c r="AA181" s="8"/>
      <c r="AB181" s="8"/>
      <c r="AC181" s="8"/>
      <c r="AD181" s="8"/>
    </row>
    <row r="182" spans="1:30" ht="14.4">
      <c r="A182" s="58"/>
      <c r="B182" s="69">
        <v>152</v>
      </c>
      <c r="C182" s="43" t="s">
        <v>378</v>
      </c>
      <c r="D182" s="69">
        <v>24.693660576836098</v>
      </c>
      <c r="E182" s="43"/>
      <c r="F182" s="71">
        <f t="shared" si="6"/>
        <v>0</v>
      </c>
      <c r="G182" s="84">
        <f t="shared" si="7"/>
        <v>0</v>
      </c>
      <c r="H182" s="43"/>
      <c r="I182" s="8"/>
      <c r="J182" s="8"/>
      <c r="K182" s="8"/>
      <c r="L182" s="8"/>
      <c r="M182" s="8"/>
      <c r="N182" s="8"/>
      <c r="O182" s="8"/>
      <c r="P182" s="8"/>
      <c r="Q182" s="8"/>
      <c r="R182" s="8"/>
      <c r="S182" s="8"/>
      <c r="T182" s="8"/>
      <c r="U182" s="8"/>
      <c r="V182" s="8"/>
      <c r="W182" s="8"/>
      <c r="X182" s="8"/>
      <c r="Y182" s="8"/>
      <c r="Z182" s="8"/>
      <c r="AA182" s="8"/>
      <c r="AB182" s="8"/>
      <c r="AC182" s="8"/>
      <c r="AD182" s="8"/>
    </row>
    <row r="183" spans="1:30" ht="14.4">
      <c r="A183" s="58"/>
      <c r="B183" s="69">
        <v>153</v>
      </c>
      <c r="C183" s="43" t="s">
        <v>379</v>
      </c>
      <c r="D183" s="69">
        <v>26.466010099131601</v>
      </c>
      <c r="E183" s="43"/>
      <c r="F183" s="71">
        <f t="shared" si="6"/>
        <v>0</v>
      </c>
      <c r="G183" s="84">
        <f t="shared" si="7"/>
        <v>0</v>
      </c>
      <c r="H183" s="43"/>
      <c r="I183" s="8"/>
      <c r="J183" s="8"/>
      <c r="K183" s="8"/>
      <c r="L183" s="8"/>
      <c r="M183" s="8"/>
      <c r="N183" s="8"/>
      <c r="O183" s="8"/>
      <c r="P183" s="8"/>
      <c r="Q183" s="8"/>
      <c r="R183" s="8"/>
      <c r="S183" s="8"/>
      <c r="T183" s="8"/>
      <c r="U183" s="8"/>
      <c r="V183" s="8"/>
      <c r="W183" s="8"/>
      <c r="X183" s="8"/>
      <c r="Y183" s="8"/>
      <c r="Z183" s="8"/>
      <c r="AA183" s="8"/>
      <c r="AB183" s="8"/>
      <c r="AC183" s="8"/>
      <c r="AD183" s="8"/>
    </row>
    <row r="184" spans="1:30" ht="14.4">
      <c r="A184" s="58"/>
      <c r="B184" s="69">
        <v>154</v>
      </c>
      <c r="C184" s="43" t="s">
        <v>380</v>
      </c>
      <c r="D184" s="69">
        <v>28.365567283466799</v>
      </c>
      <c r="E184" s="43"/>
      <c r="F184" s="71">
        <f t="shared" si="6"/>
        <v>0</v>
      </c>
      <c r="G184" s="84">
        <f t="shared" si="7"/>
        <v>0</v>
      </c>
      <c r="H184" s="43"/>
      <c r="I184" s="8"/>
      <c r="J184" s="8"/>
      <c r="K184" s="8"/>
      <c r="L184" s="8"/>
      <c r="M184" s="8"/>
      <c r="N184" s="8"/>
      <c r="O184" s="8"/>
      <c r="P184" s="8"/>
      <c r="Q184" s="8"/>
      <c r="R184" s="8"/>
      <c r="S184" s="8"/>
      <c r="T184" s="8"/>
      <c r="U184" s="8"/>
      <c r="V184" s="8"/>
      <c r="W184" s="8"/>
      <c r="X184" s="8"/>
      <c r="Y184" s="8"/>
      <c r="Z184" s="8"/>
      <c r="AA184" s="8"/>
      <c r="AB184" s="8"/>
      <c r="AC184" s="8"/>
      <c r="AD184" s="8"/>
    </row>
    <row r="185" spans="1:30" ht="14.4">
      <c r="A185" s="58"/>
      <c r="B185" s="69">
        <v>155</v>
      </c>
      <c r="C185" s="43" t="s">
        <v>381</v>
      </c>
      <c r="D185" s="69">
        <v>30.401462264207399</v>
      </c>
      <c r="E185" s="43"/>
      <c r="F185" s="71">
        <f t="shared" si="6"/>
        <v>0</v>
      </c>
      <c r="G185" s="84">
        <f t="shared" si="7"/>
        <v>0</v>
      </c>
      <c r="H185" s="43"/>
      <c r="I185" s="8"/>
      <c r="J185" s="8"/>
      <c r="K185" s="8"/>
      <c r="L185" s="8"/>
      <c r="M185" s="8"/>
      <c r="N185" s="8"/>
      <c r="O185" s="8"/>
      <c r="P185" s="8"/>
      <c r="Q185" s="8"/>
      <c r="R185" s="8"/>
      <c r="S185" s="8"/>
      <c r="T185" s="8"/>
      <c r="U185" s="8"/>
      <c r="V185" s="8"/>
      <c r="W185" s="8"/>
      <c r="X185" s="8"/>
      <c r="Y185" s="8"/>
      <c r="Z185" s="8"/>
      <c r="AA185" s="8"/>
      <c r="AB185" s="8"/>
      <c r="AC185" s="8"/>
      <c r="AD185" s="8"/>
    </row>
    <row r="186" spans="1:30" ht="14.4">
      <c r="A186" s="58"/>
      <c r="B186" s="69">
        <v>156</v>
      </c>
      <c r="C186" s="43" t="s">
        <v>382</v>
      </c>
      <c r="D186" s="69">
        <v>32.583480477076101</v>
      </c>
      <c r="E186" s="43"/>
      <c r="F186" s="71">
        <f t="shared" si="6"/>
        <v>0</v>
      </c>
      <c r="G186" s="84">
        <f t="shared" si="7"/>
        <v>0</v>
      </c>
      <c r="H186" s="43"/>
      <c r="I186" s="8"/>
      <c r="J186" s="8"/>
      <c r="K186" s="8"/>
      <c r="L186" s="8"/>
      <c r="M186" s="8"/>
      <c r="N186" s="8"/>
      <c r="O186" s="8"/>
      <c r="P186" s="8"/>
      <c r="Q186" s="8"/>
      <c r="R186" s="8"/>
      <c r="S186" s="8"/>
      <c r="T186" s="8"/>
      <c r="U186" s="8"/>
      <c r="V186" s="8"/>
      <c r="W186" s="8"/>
      <c r="X186" s="8"/>
      <c r="Y186" s="8"/>
      <c r="Z186" s="8"/>
      <c r="AA186" s="8"/>
      <c r="AB186" s="8"/>
      <c r="AC186" s="8"/>
      <c r="AD186" s="8"/>
    </row>
    <row r="187" spans="1:30" ht="14.4">
      <c r="A187" s="58"/>
      <c r="B187" s="69">
        <v>157</v>
      </c>
      <c r="C187" s="43" t="s">
        <v>383</v>
      </c>
      <c r="D187" s="69">
        <v>34.922109692399502</v>
      </c>
      <c r="E187" s="43"/>
      <c r="F187" s="71">
        <f t="shared" si="6"/>
        <v>0</v>
      </c>
      <c r="G187" s="84">
        <f t="shared" si="7"/>
        <v>0</v>
      </c>
      <c r="H187" s="43"/>
      <c r="I187" s="8"/>
      <c r="J187" s="8"/>
      <c r="K187" s="8"/>
      <c r="L187" s="8"/>
      <c r="M187" s="8"/>
      <c r="N187" s="8"/>
      <c r="O187" s="8"/>
      <c r="P187" s="8"/>
      <c r="Q187" s="8"/>
      <c r="R187" s="8"/>
      <c r="S187" s="8"/>
      <c r="T187" s="8"/>
      <c r="U187" s="8"/>
      <c r="V187" s="8"/>
      <c r="W187" s="8"/>
      <c r="X187" s="8"/>
      <c r="Y187" s="8"/>
      <c r="Z187" s="8"/>
      <c r="AA187" s="8"/>
      <c r="AB187" s="8"/>
      <c r="AC187" s="8"/>
      <c r="AD187" s="8"/>
    </row>
    <row r="188" spans="1:30" ht="14.4">
      <c r="A188" s="58"/>
      <c r="B188" s="69">
        <v>158</v>
      </c>
      <c r="C188" s="43" t="s">
        <v>384</v>
      </c>
      <c r="D188" s="69">
        <v>37.428590424095297</v>
      </c>
      <c r="E188" s="43"/>
      <c r="F188" s="71">
        <f t="shared" si="6"/>
        <v>0</v>
      </c>
      <c r="G188" s="84">
        <f t="shared" si="7"/>
        <v>0</v>
      </c>
      <c r="H188" s="43"/>
      <c r="I188" s="8"/>
      <c r="J188" s="8"/>
      <c r="K188" s="8"/>
      <c r="L188" s="8"/>
      <c r="M188" s="8"/>
      <c r="N188" s="8"/>
      <c r="O188" s="8"/>
      <c r="P188" s="8"/>
      <c r="Q188" s="8"/>
      <c r="R188" s="8"/>
      <c r="S188" s="8"/>
      <c r="T188" s="8"/>
      <c r="U188" s="8"/>
      <c r="V188" s="8"/>
      <c r="W188" s="8"/>
      <c r="X188" s="8"/>
      <c r="Y188" s="8"/>
      <c r="Z188" s="8"/>
      <c r="AA188" s="8"/>
      <c r="AB188" s="8"/>
      <c r="AC188" s="8"/>
      <c r="AD188" s="8"/>
    </row>
    <row r="189" spans="1:30" ht="14.4">
      <c r="A189" s="58"/>
      <c r="B189" s="69">
        <v>159</v>
      </c>
      <c r="C189" s="43" t="s">
        <v>385</v>
      </c>
      <c r="D189" s="69">
        <v>40.1149699566853</v>
      </c>
      <c r="E189" s="43"/>
      <c r="F189" s="71">
        <f t="shared" si="6"/>
        <v>0</v>
      </c>
      <c r="G189" s="84">
        <f t="shared" si="7"/>
        <v>0</v>
      </c>
      <c r="H189" s="43"/>
      <c r="I189" s="8"/>
      <c r="J189" s="8"/>
      <c r="K189" s="8"/>
      <c r="L189" s="8"/>
      <c r="M189" s="8"/>
      <c r="N189" s="8"/>
      <c r="O189" s="8"/>
      <c r="P189" s="8"/>
      <c r="Q189" s="8"/>
      <c r="R189" s="8"/>
      <c r="S189" s="8"/>
      <c r="T189" s="8"/>
      <c r="U189" s="8"/>
      <c r="V189" s="8"/>
      <c r="W189" s="8"/>
      <c r="X189" s="8"/>
      <c r="Y189" s="8"/>
      <c r="Z189" s="8"/>
      <c r="AA189" s="8"/>
      <c r="AB189" s="8"/>
      <c r="AC189" s="8"/>
      <c r="AD189" s="8"/>
    </row>
    <row r="190" spans="1:30" ht="14.4">
      <c r="A190" s="58"/>
      <c r="B190" s="69">
        <v>160</v>
      </c>
      <c r="C190" s="43" t="s">
        <v>386</v>
      </c>
      <c r="D190" s="69">
        <v>42.994160250016002</v>
      </c>
      <c r="E190" s="43"/>
      <c r="F190" s="71">
        <f t="shared" si="6"/>
        <v>0</v>
      </c>
      <c r="G190" s="84">
        <f t="shared" si="7"/>
        <v>0</v>
      </c>
      <c r="H190" s="43"/>
      <c r="I190" s="8"/>
      <c r="J190" s="8"/>
      <c r="K190" s="8"/>
      <c r="L190" s="8"/>
      <c r="M190" s="8"/>
      <c r="N190" s="8"/>
      <c r="O190" s="8"/>
      <c r="P190" s="8"/>
      <c r="Q190" s="8"/>
      <c r="R190" s="8"/>
      <c r="S190" s="8"/>
      <c r="T190" s="8"/>
      <c r="U190" s="8"/>
      <c r="V190" s="8"/>
      <c r="W190" s="8"/>
      <c r="X190" s="8"/>
      <c r="Y190" s="8"/>
      <c r="Z190" s="8"/>
      <c r="AA190" s="8"/>
      <c r="AB190" s="8"/>
      <c r="AC190" s="8"/>
      <c r="AD190" s="8"/>
    </row>
    <row r="191" spans="1:30" ht="14.4">
      <c r="A191" s="58"/>
      <c r="B191" s="69">
        <v>161</v>
      </c>
      <c r="C191" s="43" t="s">
        <v>387</v>
      </c>
      <c r="D191" s="69">
        <v>46.08</v>
      </c>
      <c r="E191" s="43"/>
      <c r="F191" s="71">
        <f t="shared" si="6"/>
        <v>0</v>
      </c>
      <c r="G191" s="84">
        <f t="shared" si="7"/>
        <v>0</v>
      </c>
      <c r="H191" s="43"/>
      <c r="I191" s="8"/>
      <c r="J191" s="8"/>
      <c r="K191" s="8"/>
      <c r="L191" s="8"/>
      <c r="M191" s="8"/>
      <c r="N191" s="8"/>
      <c r="O191" s="8"/>
      <c r="P191" s="8"/>
      <c r="Q191" s="8"/>
      <c r="R191" s="8"/>
      <c r="S191" s="8"/>
      <c r="T191" s="8"/>
      <c r="U191" s="8"/>
      <c r="V191" s="8"/>
      <c r="W191" s="8"/>
      <c r="X191" s="8"/>
      <c r="Y191" s="8"/>
      <c r="Z191" s="8"/>
      <c r="AA191" s="8"/>
      <c r="AB191" s="8"/>
      <c r="AC191" s="8"/>
      <c r="AD191" s="8"/>
    </row>
    <row r="192" spans="1:30" ht="12.3">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row>
    <row r="193" spans="1:30" ht="12.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row>
    <row r="194" spans="1:30" ht="12.3">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row>
    <row r="195" spans="1:30" ht="12.3">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row>
    <row r="196" spans="1:30" ht="12.3">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row>
    <row r="197" spans="1:30" ht="12.3">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row>
    <row r="198" spans="1:30" ht="12.3">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row>
    <row r="199" spans="1:30" ht="12.3">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row>
    <row r="200" spans="1:30" ht="12.3">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row>
    <row r="201" spans="1:30" ht="12.3">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row>
    <row r="202" spans="1:30" ht="12.3">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row>
    <row r="203" spans="1:30" ht="12.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row>
    <row r="204" spans="1:30" ht="12.3">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row>
    <row r="205" spans="1:30" ht="12.3">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row>
    <row r="206" spans="1:30" ht="12.3">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row>
    <row r="207" spans="1:30" ht="12.3">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row>
    <row r="208" spans="1:30" ht="12.3">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row>
    <row r="209" spans="1:30" ht="12.3">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row>
    <row r="210" spans="1:30" ht="12.3">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row>
    <row r="211" spans="1:30" ht="12.3">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row>
    <row r="212" spans="1:30" ht="12.3">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row>
    <row r="213" spans="1:30" ht="12.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row>
    <row r="214" spans="1:30" ht="12.3">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row>
    <row r="215" spans="1:30" ht="12.3">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row>
    <row r="216" spans="1:30" ht="12.3">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row>
    <row r="217" spans="1:30" ht="12.3">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row>
    <row r="218" spans="1:30" ht="12.3">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row>
    <row r="219" spans="1:30" ht="12.3">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row>
    <row r="220" spans="1:30" ht="12.3">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row>
    <row r="221" spans="1:30" ht="12.3">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row>
    <row r="222" spans="1:30" ht="12.3">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row>
    <row r="223" spans="1:30" ht="1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row>
    <row r="224" spans="1:30" ht="12.3">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row>
    <row r="225" spans="1:30" ht="12.3">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row>
    <row r="226" spans="1:30" ht="12.3">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row>
    <row r="227" spans="1:30" ht="12.3">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row>
    <row r="228" spans="1:30" ht="12.3">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row>
    <row r="229" spans="1:30" ht="12.3">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row>
    <row r="230" spans="1:30" ht="12.3">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row>
    <row r="231" spans="1:30" ht="12.3">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row>
    <row r="232" spans="1:30" ht="12.3">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row>
    <row r="233" spans="1:30" ht="12.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row>
    <row r="234" spans="1:30" ht="12.3">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row>
    <row r="235" spans="1:30" ht="12.3">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row>
    <row r="236" spans="1:30" ht="12.3">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row>
    <row r="237" spans="1:30" ht="12.3">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row>
    <row r="238" spans="1:30" ht="12.3">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row>
    <row r="239" spans="1:30" ht="12.3">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row>
    <row r="240" spans="1:30" ht="12.3">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row>
    <row r="241" spans="1:30" ht="12.3">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row>
    <row r="242" spans="1:30" ht="12.3">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row>
    <row r="243" spans="1:30" ht="12.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row>
    <row r="244" spans="1:30" ht="12.3">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row>
    <row r="245" spans="1:30" ht="12.3">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row>
    <row r="246" spans="1:30" ht="12.3">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row>
    <row r="247" spans="1:30" ht="12.3">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row>
    <row r="248" spans="1:30" ht="12.3">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row>
    <row r="249" spans="1:30" ht="12.3">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row>
    <row r="250" spans="1:30" ht="12.3">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row>
    <row r="251" spans="1:30" ht="12.3">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row>
    <row r="252" spans="1:30" ht="12.3">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row>
    <row r="253" spans="1:30" ht="12.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row>
    <row r="254" spans="1:30" ht="12.3">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row>
    <row r="255" spans="1:30" ht="12.3">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row>
    <row r="256" spans="1:30" ht="12.3">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row>
    <row r="257" spans="1:30" ht="12.3">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row>
    <row r="258" spans="1:30" ht="12.3">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row>
    <row r="259" spans="1:30" ht="12.3">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row>
    <row r="260" spans="1:30" ht="12.3">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row>
    <row r="261" spans="1:30" ht="12.3">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row>
    <row r="262" spans="1:30" ht="12.3">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row>
    <row r="263" spans="1:30" ht="12.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row>
    <row r="264" spans="1:30" ht="12.3">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row>
    <row r="265" spans="1:30" ht="12.3">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row>
    <row r="266" spans="1:30" ht="12.3">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row>
    <row r="267" spans="1:30" ht="12.3">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row>
    <row r="268" spans="1:30" ht="12.3">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row>
    <row r="269" spans="1:30" ht="12.3">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row>
    <row r="270" spans="1:30" ht="12.3">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row>
    <row r="271" spans="1:30" ht="12.3">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row>
    <row r="272" spans="1:30" ht="12.3">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row>
    <row r="273" spans="1:30" ht="12.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row>
    <row r="274" spans="1:30" ht="12.3">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row>
    <row r="275" spans="1:30" ht="12.3">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row>
    <row r="276" spans="1:30" ht="12.3">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row>
    <row r="277" spans="1:30" ht="12.3">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row>
    <row r="278" spans="1:30" ht="12.3">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row>
    <row r="279" spans="1:30" ht="12.3">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row>
    <row r="280" spans="1:30" ht="12.3">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row>
    <row r="281" spans="1:30" ht="12.3">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row>
    <row r="282" spans="1:30" ht="12.3">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row>
    <row r="283" spans="1:30" ht="12.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row>
    <row r="284" spans="1:30" ht="12.3">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row>
    <row r="285" spans="1:30" ht="12.3">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row>
    <row r="286" spans="1:30" ht="12.3">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row>
    <row r="287" spans="1:30" ht="12.3">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row>
    <row r="288" spans="1:30" ht="12.3">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row>
    <row r="289" spans="1:30" ht="12.3">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row>
    <row r="290" spans="1:30" ht="12.3">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row>
    <row r="291" spans="1:30" ht="12.3">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row>
    <row r="292" spans="1:30" ht="12.3">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row>
    <row r="293" spans="1:30" ht="12.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row>
    <row r="294" spans="1:30" ht="12.3">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row>
    <row r="295" spans="1:30" ht="12.3">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row>
    <row r="296" spans="1:30" ht="12.3">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row>
    <row r="297" spans="1:30" ht="12.3">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row>
    <row r="298" spans="1:30" ht="12.3">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row>
    <row r="299" spans="1:30" ht="12.3">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row>
    <row r="300" spans="1:30" ht="12.3">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row>
    <row r="301" spans="1:30" ht="12.3">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row>
    <row r="302" spans="1:30" ht="12.3">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row>
    <row r="303" spans="1:30" ht="12.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row>
    <row r="304" spans="1:30" ht="12.3">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row>
    <row r="305" spans="1:30" ht="12.3">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row>
    <row r="306" spans="1:30" ht="12.3">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row>
    <row r="307" spans="1:30" ht="12.3">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row>
    <row r="308" spans="1:30" ht="12.3">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row>
    <row r="309" spans="1:30" ht="12.3">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row>
    <row r="310" spans="1:30" ht="12.3">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row>
    <row r="311" spans="1:30" ht="12.3">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row>
    <row r="312" spans="1:30" ht="12.3">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row>
    <row r="313" spans="1:30" ht="12.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row>
    <row r="314" spans="1:30" ht="12.3">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row>
    <row r="315" spans="1:30" ht="12.3">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row>
    <row r="316" spans="1:30" ht="12.3">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row>
    <row r="317" spans="1:30" ht="12.3">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row>
    <row r="318" spans="1:30" ht="12.3">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row>
    <row r="319" spans="1:30" ht="12.3">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row>
    <row r="320" spans="1:30" ht="12.3">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row>
    <row r="321" spans="1:30" ht="12.3">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row>
    <row r="322" spans="1:30" ht="12.3">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row>
    <row r="323" spans="1:30" ht="1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row>
    <row r="324" spans="1:30" ht="12.3">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row>
    <row r="325" spans="1:30" ht="12.3">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row>
    <row r="326" spans="1:30" ht="12.3">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row>
    <row r="327" spans="1:30" ht="12.3">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row>
    <row r="328" spans="1:30" ht="12.3">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row>
    <row r="329" spans="1:30" ht="12.3">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row>
    <row r="330" spans="1:30" ht="12.3">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row>
    <row r="331" spans="1:30" ht="12.3">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row>
    <row r="332" spans="1:30" ht="12.3">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row>
    <row r="333" spans="1:30" ht="12.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row>
    <row r="334" spans="1:30" ht="12.3">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row>
    <row r="335" spans="1:30" ht="12.3">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row>
    <row r="336" spans="1:30" ht="12.3">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row>
    <row r="337" spans="1:30" ht="12.3">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row>
    <row r="338" spans="1:30" ht="12.3">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row>
    <row r="339" spans="1:30" ht="12.3">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row>
    <row r="340" spans="1:30" ht="12.3">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row>
    <row r="341" spans="1:30" ht="12.3">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row>
    <row r="342" spans="1:30" ht="12.3">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row>
    <row r="343" spans="1:30" ht="12.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row>
    <row r="344" spans="1:30" ht="12.3">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row>
    <row r="345" spans="1:30" ht="12.3">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row>
    <row r="346" spans="1:30" ht="12.3">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row>
    <row r="347" spans="1:30" ht="12.3">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row>
    <row r="348" spans="1:30" ht="12.3">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row>
    <row r="349" spans="1:30" ht="12.3">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row>
    <row r="350" spans="1:30" ht="12.3">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row>
    <row r="351" spans="1:30" ht="12.3">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row>
    <row r="352" spans="1:30" ht="12.3">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row>
    <row r="353" spans="1:30" ht="12.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row>
    <row r="354" spans="1:30" ht="12.3">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row>
    <row r="355" spans="1:30" ht="12.3">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row>
    <row r="356" spans="1:30" ht="12.3">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row>
    <row r="357" spans="1:30" ht="12.3">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row>
    <row r="358" spans="1:30" ht="12.3">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row>
    <row r="359" spans="1:30" ht="12.3">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row>
    <row r="360" spans="1:30" ht="12.3">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row>
    <row r="361" spans="1:30" ht="12.3">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row>
    <row r="362" spans="1:30" ht="12.3">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row>
    <row r="363" spans="1:30" ht="12.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row>
    <row r="364" spans="1:30" ht="12.3">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row>
    <row r="365" spans="1:30" ht="12.3">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row>
    <row r="366" spans="1:30" ht="12.3">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row>
    <row r="367" spans="1:30" ht="12.3">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row>
    <row r="368" spans="1:30" ht="12.3">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row>
    <row r="369" spans="1:30" ht="12.3">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row>
    <row r="370" spans="1:30" ht="12.3">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row>
    <row r="371" spans="1:30" ht="12.3">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row>
    <row r="372" spans="1:30" ht="12.3">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row>
    <row r="373" spans="1:30" ht="12.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row>
    <row r="374" spans="1:30" ht="12.3">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row>
    <row r="375" spans="1:30" ht="12.3">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row>
    <row r="376" spans="1:30" ht="12.3">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row>
    <row r="377" spans="1:30" ht="12.3">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row>
    <row r="378" spans="1:30" ht="12.3">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row>
    <row r="379" spans="1:30" ht="12.3">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row>
    <row r="380" spans="1:30" ht="12.3">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row>
    <row r="381" spans="1:30" ht="12.3">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row>
    <row r="382" spans="1:30" ht="12.3">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row>
    <row r="383" spans="1:30" ht="12.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row>
    <row r="384" spans="1:30" ht="12.3">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row>
    <row r="385" spans="1:30" ht="12.3">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row>
    <row r="386" spans="1:30" ht="12.3">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row>
    <row r="387" spans="1:30" ht="12.3">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row>
    <row r="388" spans="1:30" ht="12.3">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row>
    <row r="389" spans="1:30" ht="12.3">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row>
    <row r="390" spans="1:30" ht="12.3">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row>
    <row r="391" spans="1:30" ht="12.3">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row>
    <row r="392" spans="1:30" ht="12.3">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row>
    <row r="393" spans="1:30" ht="12.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row>
    <row r="394" spans="1:30" ht="12.3">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row>
    <row r="395" spans="1:30" ht="12.3">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row>
    <row r="396" spans="1:30" ht="12.3">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row>
    <row r="397" spans="1:30" ht="12.3">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row>
    <row r="398" spans="1:30" ht="12.3">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row>
    <row r="399" spans="1:30" ht="12.3">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row>
    <row r="400" spans="1:30" ht="12.3">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row>
    <row r="401" spans="1:30" ht="12.3">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row>
    <row r="402" spans="1:30" ht="12.3">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row>
    <row r="403" spans="1:30" ht="12.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row>
    <row r="404" spans="1:30" ht="12.3">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row>
    <row r="405" spans="1:30" ht="12.3">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row>
    <row r="406" spans="1:30" ht="12.3">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row>
    <row r="407" spans="1:30" ht="12.3">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row>
    <row r="408" spans="1:30" ht="12.3">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row>
    <row r="409" spans="1:30" ht="12.3">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row>
    <row r="410" spans="1:30" ht="12.3">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row>
    <row r="411" spans="1:30" ht="12.3">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row>
    <row r="412" spans="1:30" ht="12.3">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row>
    <row r="413" spans="1:30" ht="12.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row>
    <row r="414" spans="1:30" ht="12.3">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row>
    <row r="415" spans="1:30" ht="12.3">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row>
    <row r="416" spans="1:30" ht="12.3">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row>
    <row r="417" spans="1:30" ht="12.3">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row>
    <row r="418" spans="1:30" ht="12.3">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row>
    <row r="419" spans="1:30" ht="12.3">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row>
    <row r="420" spans="1:30" ht="12.3">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row>
    <row r="421" spans="1:30" ht="12.3">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row>
    <row r="422" spans="1:30" ht="12.3">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row>
    <row r="423" spans="1:30" ht="1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row>
    <row r="424" spans="1:30" ht="12.3">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row>
    <row r="425" spans="1:30" ht="12.3">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row>
    <row r="426" spans="1:30" ht="12.3">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row>
    <row r="427" spans="1:30" ht="12.3">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row>
    <row r="428" spans="1:30" ht="12.3">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row>
    <row r="429" spans="1:30" ht="12.3">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row>
    <row r="430" spans="1:30" ht="12.3">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row>
    <row r="431" spans="1:30" ht="12.3">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row>
    <row r="432" spans="1:30" ht="12.3">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row>
    <row r="433" spans="1:30" ht="12.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row>
    <row r="434" spans="1:30" ht="12.3">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row>
    <row r="435" spans="1:30" ht="12.3">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row>
    <row r="436" spans="1:30" ht="12.3">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row>
    <row r="437" spans="1:30" ht="12.3">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row>
    <row r="438" spans="1:30" ht="12.3">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row>
    <row r="439" spans="1:30" ht="12.3">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row>
    <row r="440" spans="1:30" ht="12.3">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row>
    <row r="441" spans="1:30" ht="12.3">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row>
    <row r="442" spans="1:30" ht="12.3">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row>
    <row r="443" spans="1:30" ht="12.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row>
    <row r="444" spans="1:30" ht="12.3">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row>
    <row r="445" spans="1:30" ht="12.3">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row>
    <row r="446" spans="1:30" ht="12.3">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row>
    <row r="447" spans="1:30" ht="12.3">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row>
    <row r="448" spans="1:30" ht="12.3">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row>
    <row r="449" spans="1:30" ht="12.3">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row>
    <row r="450" spans="1:30" ht="12.3">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row>
    <row r="451" spans="1:30" ht="12.3">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row>
    <row r="452" spans="1:30" ht="12.3">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row>
    <row r="453" spans="1:30" ht="12.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row>
    <row r="454" spans="1:30" ht="12.3">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row>
    <row r="455" spans="1:30" ht="12.3">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row>
    <row r="456" spans="1:30" ht="12.3">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row>
    <row r="457" spans="1:30" ht="12.3">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row>
    <row r="458" spans="1:30" ht="12.3">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row>
    <row r="459" spans="1:30" ht="12.3">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row>
    <row r="460" spans="1:30" ht="12.3">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row>
    <row r="461" spans="1:30" ht="12.3">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row>
    <row r="462" spans="1:30" ht="12.3">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row>
    <row r="463" spans="1:30" ht="12.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row>
    <row r="464" spans="1:30" ht="12.3">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row>
    <row r="465" spans="1:30" ht="12.3">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row>
    <row r="466" spans="1:30" ht="12.3">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row>
    <row r="467" spans="1:30" ht="12.3">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row>
    <row r="468" spans="1:30" ht="12.3">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row>
    <row r="469" spans="1:30" ht="12.3">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row>
    <row r="470" spans="1:30" ht="12.3">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row>
    <row r="471" spans="1:30" ht="12.3">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row>
    <row r="472" spans="1:30" ht="12.3">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row>
    <row r="473" spans="1:30" ht="12.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row>
    <row r="474" spans="1:30" ht="12.3">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row>
    <row r="475" spans="1:30" ht="12.3">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row>
    <row r="476" spans="1:30" ht="12.3">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row>
    <row r="477" spans="1:30" ht="12.3">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row>
    <row r="478" spans="1:30" ht="12.3">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row>
    <row r="479" spans="1:30" ht="12.3">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row>
    <row r="480" spans="1:30" ht="12.3">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row>
    <row r="481" spans="1:30" ht="12.3">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row>
    <row r="482" spans="1:30" ht="12.3">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row>
    <row r="483" spans="1:30" ht="12.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row>
    <row r="484" spans="1:30" ht="12.3">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row>
    <row r="485" spans="1:30" ht="12.3">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row>
    <row r="486" spans="1:30" ht="12.3">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row>
    <row r="487" spans="1:30" ht="12.3">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row>
    <row r="488" spans="1:30" ht="12.3">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row>
    <row r="489" spans="1:30" ht="12.3">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row>
    <row r="490" spans="1:30" ht="12.3">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row>
    <row r="491" spans="1:30" ht="12.3">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row>
    <row r="492" spans="1:30" ht="12.3">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row>
    <row r="493" spans="1:30" ht="12.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row>
    <row r="494" spans="1:30" ht="12.3">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row>
    <row r="495" spans="1:30" ht="12.3">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row>
    <row r="496" spans="1:30" ht="12.3">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row>
    <row r="497" spans="1:30" ht="12.3">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row>
    <row r="498" spans="1:30" ht="12.3">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row>
    <row r="499" spans="1:30" ht="12.3">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row>
    <row r="500" spans="1:30" ht="12.3">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row>
    <row r="501" spans="1:30" ht="12.3">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row>
    <row r="502" spans="1:30" ht="12.3">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row>
    <row r="503" spans="1:30" ht="12.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row>
    <row r="504" spans="1:30" ht="12.3">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row>
    <row r="505" spans="1:30" ht="12.3">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row>
    <row r="506" spans="1:30" ht="12.3">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row>
    <row r="507" spans="1:30" ht="12.3">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row>
    <row r="508" spans="1:30" ht="12.3">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row>
    <row r="509" spans="1:30" ht="12.3">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row>
    <row r="510" spans="1:30" ht="12.3">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row>
    <row r="511" spans="1:30" ht="12.3">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row>
    <row r="512" spans="1:30" ht="12.3">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row>
    <row r="513" spans="1:30" ht="12.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row>
    <row r="514" spans="1:30" ht="12.3">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row>
    <row r="515" spans="1:30" ht="12.3">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row>
    <row r="516" spans="1:30" ht="12.3">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row>
    <row r="517" spans="1:30" ht="12.3">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row>
    <row r="518" spans="1:30" ht="12.3">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row>
    <row r="519" spans="1:30" ht="12.3">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row>
    <row r="520" spans="1:30" ht="12.3">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row>
    <row r="521" spans="1:30" ht="12.3">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row>
    <row r="522" spans="1:30" ht="12.3">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row>
    <row r="523" spans="1:30" ht="1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row>
    <row r="524" spans="1:30" ht="12.3">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row>
    <row r="525" spans="1:30" ht="12.3">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row>
    <row r="526" spans="1:30" ht="12.3">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row>
    <row r="527" spans="1:30" ht="12.3">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row>
    <row r="528" spans="1:30" ht="12.3">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row>
    <row r="529" spans="1:30" ht="12.3">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row>
    <row r="530" spans="1:30" ht="12.3">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row>
    <row r="531" spans="1:30" ht="12.3">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row>
    <row r="532" spans="1:30" ht="12.3">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row>
    <row r="533" spans="1:30" ht="12.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row>
    <row r="534" spans="1:30" ht="12.3">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row>
    <row r="535" spans="1:30" ht="12.3">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row>
    <row r="536" spans="1:30" ht="12.3">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row>
    <row r="537" spans="1:30" ht="12.3">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row>
    <row r="538" spans="1:30" ht="12.3">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row>
    <row r="539" spans="1:30" ht="12.3">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row>
    <row r="540" spans="1:30" ht="12.3">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row>
    <row r="541" spans="1:30" ht="12.3">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row>
    <row r="542" spans="1:30" ht="12.3">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row>
    <row r="543" spans="1:30" ht="12.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row>
    <row r="544" spans="1:30" ht="12.3">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row>
    <row r="545" spans="1:30" ht="12.3">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row>
    <row r="546" spans="1:30" ht="12.3">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row>
    <row r="547" spans="1:30" ht="12.3">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row>
    <row r="548" spans="1:30" ht="12.3">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row>
    <row r="549" spans="1:30" ht="12.3">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row>
    <row r="550" spans="1:30" ht="12.3">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row>
    <row r="551" spans="1:30" ht="12.3">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row>
    <row r="552" spans="1:30" ht="12.3">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row>
    <row r="553" spans="1:30" ht="12.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row>
    <row r="554" spans="1:30" ht="12.3">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row>
    <row r="555" spans="1:30" ht="12.3">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row>
    <row r="556" spans="1:30" ht="12.3">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row>
    <row r="557" spans="1:30" ht="12.3">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row>
    <row r="558" spans="1:30" ht="12.3">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row>
    <row r="559" spans="1:30" ht="12.3">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row>
    <row r="560" spans="1:30" ht="12.3">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row>
    <row r="561" spans="1:30" ht="12.3">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row>
    <row r="562" spans="1:30" ht="12.3">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row>
    <row r="563" spans="1:30" ht="12.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row>
    <row r="564" spans="1:30" ht="12.3">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row>
    <row r="565" spans="1:30" ht="12.3">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row>
    <row r="566" spans="1:30" ht="12.3">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row>
    <row r="567" spans="1:30" ht="12.3">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row>
    <row r="568" spans="1:30" ht="12.3">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row>
    <row r="569" spans="1:30" ht="12.3">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row>
    <row r="570" spans="1:30" ht="12.3">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row>
    <row r="571" spans="1:30" ht="12.3">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row>
    <row r="572" spans="1:30" ht="12.3">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row>
    <row r="573" spans="1:30" ht="12.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row>
    <row r="574" spans="1:30" ht="12.3">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row>
    <row r="575" spans="1:30" ht="12.3">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row>
    <row r="576" spans="1:30" ht="12.3">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row>
    <row r="577" spans="1:30" ht="12.3">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row>
    <row r="578" spans="1:30" ht="12.3">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row>
    <row r="579" spans="1:30" ht="12.3">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row>
    <row r="580" spans="1:30" ht="12.3">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row>
    <row r="581" spans="1:30" ht="12.3">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row>
    <row r="582" spans="1:30" ht="12.3">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row>
    <row r="583" spans="1:30" ht="12.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row>
    <row r="584" spans="1:30" ht="12.3">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row>
    <row r="585" spans="1:30" ht="12.3">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row>
    <row r="586" spans="1:30" ht="12.3">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row>
    <row r="587" spans="1:30" ht="12.3">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row>
    <row r="588" spans="1:30" ht="12.3">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row>
    <row r="589" spans="1:30" ht="12.3">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row>
    <row r="590" spans="1:30" ht="12.3">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row>
    <row r="591" spans="1:30" ht="12.3">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row>
    <row r="592" spans="1:30" ht="12.3">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row>
    <row r="593" spans="1:30" ht="12.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row>
    <row r="594" spans="1:30" ht="12.3">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row>
    <row r="595" spans="1:30" ht="12.3">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row>
    <row r="596" spans="1:30" ht="12.3">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row>
    <row r="597" spans="1:30" ht="12.3">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row>
    <row r="598" spans="1:30" ht="12.3">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row>
    <row r="599" spans="1:30" ht="12.3">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row>
    <row r="600" spans="1:30" ht="12.3">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row>
    <row r="601" spans="1:30" ht="12.3">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row>
    <row r="602" spans="1:30" ht="12.3">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row>
    <row r="603" spans="1:30" ht="12.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row>
    <row r="604" spans="1:30" ht="12.3">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row>
    <row r="605" spans="1:30" ht="12.3">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row>
    <row r="606" spans="1:30" ht="12.3">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row>
    <row r="607" spans="1:30" ht="12.3">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row>
    <row r="608" spans="1:30" ht="12.3">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row>
    <row r="609" spans="1:30" ht="12.3">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row>
    <row r="610" spans="1:30" ht="12.3">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row>
    <row r="611" spans="1:30" ht="12.3">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row>
    <row r="612" spans="1:30" ht="12.3">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row>
    <row r="613" spans="1:30" ht="12.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row>
    <row r="614" spans="1:30" ht="12.3">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row>
    <row r="615" spans="1:30" ht="12.3">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row>
    <row r="616" spans="1:30" ht="12.3">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row>
    <row r="617" spans="1:30" ht="12.3">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row>
    <row r="618" spans="1:30" ht="12.3">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row>
    <row r="619" spans="1:30" ht="12.3">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row>
    <row r="620" spans="1:30" ht="12.3">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row>
    <row r="621" spans="1:30" ht="12.3">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row>
    <row r="622" spans="1:30" ht="12.3">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row>
    <row r="623" spans="1:30" ht="1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row>
    <row r="624" spans="1:30" ht="12.3">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row>
    <row r="625" spans="1:30" ht="12.3">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row>
    <row r="626" spans="1:30" ht="12.3">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row>
    <row r="627" spans="1:30" ht="12.3">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row>
    <row r="628" spans="1:30" ht="12.3">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row>
    <row r="629" spans="1:30" ht="12.3">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row>
    <row r="630" spans="1:30" ht="12.3">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row>
    <row r="631" spans="1:30" ht="12.3">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row>
    <row r="632" spans="1:30" ht="12.3">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row>
    <row r="633" spans="1:30" ht="12.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row>
    <row r="634" spans="1:30" ht="12.3">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row>
    <row r="635" spans="1:30" ht="12.3">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row>
    <row r="636" spans="1:30" ht="12.3">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row>
    <row r="637" spans="1:30" ht="12.3">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row>
    <row r="638" spans="1:30" ht="12.3">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row>
    <row r="639" spans="1:30" ht="12.3">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row>
    <row r="640" spans="1:30" ht="12.3">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row>
    <row r="641" spans="1:30" ht="12.3">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row>
    <row r="642" spans="1:30" ht="12.3">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row>
    <row r="643" spans="1:30" ht="12.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row>
    <row r="644" spans="1:30" ht="12.3">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row>
    <row r="645" spans="1:30" ht="12.3">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row>
    <row r="646" spans="1:30" ht="12.3">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row>
    <row r="647" spans="1:30" ht="12.3">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row>
    <row r="648" spans="1:30" ht="12.3">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row>
    <row r="649" spans="1:30" ht="12.3">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row>
    <row r="650" spans="1:30" ht="12.3">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row>
    <row r="651" spans="1:30" ht="12.3">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row>
    <row r="652" spans="1:30" ht="12.3">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row>
    <row r="653" spans="1:30" ht="12.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row>
    <row r="654" spans="1:30" ht="12.3">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row>
    <row r="655" spans="1:30" ht="12.3">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row>
    <row r="656" spans="1:30" ht="12.3">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row>
    <row r="657" spans="1:30" ht="12.3">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row>
    <row r="658" spans="1:30" ht="12.3">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row>
    <row r="659" spans="1:30" ht="12.3">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row>
    <row r="660" spans="1:30" ht="12.3">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row>
    <row r="661" spans="1:30" ht="12.3">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row>
    <row r="662" spans="1:30" ht="12.3">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row>
    <row r="663" spans="1:30" ht="12.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row>
    <row r="664" spans="1:30" ht="12.3">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row>
    <row r="665" spans="1:30" ht="12.3">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row>
    <row r="666" spans="1:30" ht="12.3">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row>
    <row r="667" spans="1:30" ht="12.3">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row>
    <row r="668" spans="1:30" ht="12.3">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row>
    <row r="669" spans="1:30" ht="12.3">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row>
    <row r="670" spans="1:30" ht="12.3">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row>
    <row r="671" spans="1:30" ht="12.3">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row>
    <row r="672" spans="1:30" ht="12.3">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row>
    <row r="673" spans="1:30" ht="12.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row>
    <row r="674" spans="1:30" ht="12.3">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row>
    <row r="675" spans="1:30" ht="12.3">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row>
    <row r="676" spans="1:30" ht="12.3">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row>
    <row r="677" spans="1:30" ht="12.3">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row>
    <row r="678" spans="1:30" ht="12.3">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row>
    <row r="679" spans="1:30" ht="12.3">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row>
    <row r="680" spans="1:30" ht="12.3">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row>
    <row r="681" spans="1:30" ht="12.3">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row>
    <row r="682" spans="1:30" ht="12.3">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row>
    <row r="683" spans="1:30" ht="12.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row>
    <row r="684" spans="1:30" ht="12.3">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row>
    <row r="685" spans="1:30" ht="12.3">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row>
    <row r="686" spans="1:30" ht="12.3">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row>
    <row r="687" spans="1:30" ht="12.3">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row>
    <row r="688" spans="1:30" ht="12.3">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row>
    <row r="689" spans="1:30" ht="12.3">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row>
    <row r="690" spans="1:30" ht="12.3">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row>
    <row r="691" spans="1:30" ht="12.3">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row>
    <row r="692" spans="1:30" ht="12.3">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row>
    <row r="693" spans="1:30" ht="12.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row>
    <row r="694" spans="1:30" ht="12.3">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row>
    <row r="695" spans="1:30" ht="12.3">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row>
    <row r="696" spans="1:30" ht="12.3">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row>
    <row r="697" spans="1:30" ht="12.3">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row>
    <row r="698" spans="1:30" ht="12.3">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row>
    <row r="699" spans="1:30" ht="12.3">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row>
    <row r="700" spans="1:30" ht="12.3">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row>
    <row r="701" spans="1:30" ht="12.3">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row>
    <row r="702" spans="1:30" ht="12.3">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row>
    <row r="703" spans="1:30" ht="12.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row>
    <row r="704" spans="1:30" ht="12.3">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row>
    <row r="705" spans="1:30" ht="12.3">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row>
    <row r="706" spans="1:30" ht="12.3">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row>
    <row r="707" spans="1:30" ht="12.3">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row>
    <row r="708" spans="1:30" ht="12.3">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row>
    <row r="709" spans="1:30" ht="12.3">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row>
    <row r="710" spans="1:30" ht="12.3">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row>
    <row r="711" spans="1:30" ht="12.3">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row>
    <row r="712" spans="1:30" ht="12.3">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row>
    <row r="713" spans="1:30" ht="12.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row>
    <row r="714" spans="1:30" ht="12.3">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row>
    <row r="715" spans="1:30" ht="12.3">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row>
    <row r="716" spans="1:30" ht="12.3">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row>
    <row r="717" spans="1:30" ht="12.3">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row>
    <row r="718" spans="1:30" ht="12.3">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row>
    <row r="719" spans="1:30" ht="12.3">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row>
    <row r="720" spans="1:30" ht="12.3">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row>
    <row r="721" spans="1:30" ht="12.3">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row>
    <row r="722" spans="1:30" ht="12.3">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row>
    <row r="723" spans="1:30" ht="1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row>
    <row r="724" spans="1:30" ht="12.3">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row>
    <row r="725" spans="1:30" ht="12.3">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row>
    <row r="726" spans="1:30" ht="12.3">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row>
    <row r="727" spans="1:30" ht="12.3">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row>
    <row r="728" spans="1:30" ht="12.3">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row>
    <row r="729" spans="1:30" ht="12.3">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row>
    <row r="730" spans="1:30" ht="12.3">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row>
    <row r="731" spans="1:30" ht="12.3">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row>
    <row r="732" spans="1:30" ht="12.3">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row>
    <row r="733" spans="1:30" ht="12.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row>
    <row r="734" spans="1:30" ht="12.3">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row>
    <row r="735" spans="1:30" ht="12.3">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row>
    <row r="736" spans="1:30" ht="12.3">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row>
    <row r="737" spans="1:30" ht="12.3">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row>
    <row r="738" spans="1:30" ht="12.3">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row>
    <row r="739" spans="1:30" ht="12.3">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row>
    <row r="740" spans="1:30" ht="12.3">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row>
    <row r="741" spans="1:30" ht="12.3">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row>
    <row r="742" spans="1:30" ht="12.3">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row>
    <row r="743" spans="1:30" ht="12.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row>
    <row r="744" spans="1:30" ht="12.3">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row>
    <row r="745" spans="1:30" ht="12.3">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row>
    <row r="746" spans="1:30" ht="12.3">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row>
    <row r="747" spans="1:30" ht="12.3">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row>
    <row r="748" spans="1:30" ht="12.3">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row>
    <row r="749" spans="1:30" ht="12.3">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row>
    <row r="750" spans="1:30" ht="12.3">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row>
    <row r="751" spans="1:30" ht="12.3">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row>
    <row r="752" spans="1:30" ht="12.3">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row>
    <row r="753" spans="1:30" ht="12.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row>
    <row r="754" spans="1:30" ht="12.3">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row>
    <row r="755" spans="1:30" ht="12.3">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row>
    <row r="756" spans="1:30" ht="12.3">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row>
    <row r="757" spans="1:30" ht="12.3">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row>
    <row r="758" spans="1:30" ht="12.3">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row>
    <row r="759" spans="1:30" ht="12.3">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row>
    <row r="760" spans="1:30" ht="12.3">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row>
    <row r="761" spans="1:30" ht="12.3">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row>
    <row r="762" spans="1:30" ht="12.3">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row>
    <row r="763" spans="1:30" ht="12.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row>
    <row r="764" spans="1:30" ht="12.3">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row>
    <row r="765" spans="1:30" ht="12.3">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row>
    <row r="766" spans="1:30" ht="12.3">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row>
    <row r="767" spans="1:30" ht="12.3">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row>
    <row r="768" spans="1:30" ht="12.3">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row>
    <row r="769" spans="1:30" ht="12.3">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row>
    <row r="770" spans="1:30" ht="12.3">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row>
    <row r="771" spans="1:30" ht="12.3">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row>
    <row r="772" spans="1:30" ht="12.3">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row>
    <row r="773" spans="1:30" ht="12.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row>
    <row r="774" spans="1:30" ht="12.3">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row>
    <row r="775" spans="1:30" ht="12.3">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row>
    <row r="776" spans="1:30" ht="12.3">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row>
    <row r="777" spans="1:30" ht="12.3">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row>
    <row r="778" spans="1:30" ht="12.3">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row>
    <row r="779" spans="1:30" ht="12.3">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row>
    <row r="780" spans="1:30" ht="12.3">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row>
    <row r="781" spans="1:30" ht="12.3">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row>
    <row r="782" spans="1:30" ht="12.3">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row>
    <row r="783" spans="1:30" ht="12.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row>
    <row r="784" spans="1:30" ht="12.3">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row>
    <row r="785" spans="1:30" ht="12.3">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row>
    <row r="786" spans="1:30" ht="12.3">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row>
    <row r="787" spans="1:30" ht="12.3">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row>
    <row r="788" spans="1:30" ht="12.3">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row>
    <row r="789" spans="1:30" ht="12.3">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row>
    <row r="790" spans="1:30" ht="12.3">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row>
    <row r="791" spans="1:30" ht="12.3">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row>
    <row r="792" spans="1:30" ht="12.3">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row>
    <row r="793" spans="1:30" ht="12.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row>
    <row r="794" spans="1:30" ht="12.3">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row>
    <row r="795" spans="1:30" ht="12.3">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row>
    <row r="796" spans="1:30" ht="12.3">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row>
    <row r="797" spans="1:30" ht="12.3">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row>
    <row r="798" spans="1:30" ht="12.3">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row>
    <row r="799" spans="1:30" ht="12.3">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row>
    <row r="800" spans="1:30" ht="12.3">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row>
    <row r="801" spans="1:30" ht="12.3">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row>
    <row r="802" spans="1:30" ht="12.3">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row>
    <row r="803" spans="1:30" ht="12.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row>
    <row r="804" spans="1:30" ht="12.3">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row>
    <row r="805" spans="1:30" ht="12.3">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row>
    <row r="806" spans="1:30" ht="12.3">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row>
    <row r="807" spans="1:30" ht="12.3">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row>
    <row r="808" spans="1:30" ht="12.3">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row>
    <row r="809" spans="1:30" ht="12.3">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row>
    <row r="810" spans="1:30" ht="12.3">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row>
    <row r="811" spans="1:30" ht="12.3">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row>
    <row r="812" spans="1:30" ht="12.3">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row>
    <row r="813" spans="1:30" ht="12.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row>
    <row r="814" spans="1:30" ht="12.3">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row>
    <row r="815" spans="1:30" ht="12.3">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row>
    <row r="816" spans="1:30" ht="12.3">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row>
    <row r="817" spans="1:30" ht="12.3">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row>
    <row r="818" spans="1:30" ht="12.3">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row>
    <row r="819" spans="1:30" ht="12.3">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row>
    <row r="820" spans="1:30" ht="12.3">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row>
    <row r="821" spans="1:30" ht="12.3">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row>
    <row r="822" spans="1:30" ht="12.3">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row>
    <row r="823" spans="1:30" ht="1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row>
    <row r="824" spans="1:30" ht="12.3">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row>
    <row r="825" spans="1:30" ht="12.3">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row>
    <row r="826" spans="1:30" ht="12.3">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row>
    <row r="827" spans="1:30" ht="12.3">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row>
    <row r="828" spans="1:30" ht="12.3">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row>
    <row r="829" spans="1:30" ht="12.3">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row>
    <row r="830" spans="1:30" ht="12.3">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row>
    <row r="831" spans="1:30" ht="12.3">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row>
    <row r="832" spans="1:30" ht="12.3">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row>
    <row r="833" spans="1:30" ht="12.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row>
    <row r="834" spans="1:30" ht="12.3">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row>
    <row r="835" spans="1:30" ht="12.3">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row>
    <row r="836" spans="1:30" ht="12.3">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row>
    <row r="837" spans="1:30" ht="12.3">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row>
    <row r="838" spans="1:30" ht="12.3">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row>
    <row r="839" spans="1:30" ht="12.3">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row>
    <row r="840" spans="1:30" ht="12.3">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row>
    <row r="841" spans="1:30" ht="12.3">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row>
    <row r="842" spans="1:30" ht="12.3">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row>
    <row r="843" spans="1:30" ht="12.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row>
    <row r="844" spans="1:30" ht="12.3">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row>
    <row r="845" spans="1:30" ht="12.3">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row>
    <row r="846" spans="1:30" ht="12.3">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row>
    <row r="847" spans="1:30" ht="12.3">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row>
    <row r="848" spans="1:30" ht="12.3">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row>
    <row r="849" spans="1:30" ht="12.3">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row>
    <row r="850" spans="1:30" ht="12.3">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row>
    <row r="851" spans="1:30" ht="12.3">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row>
    <row r="852" spans="1:30" ht="12.3">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row>
    <row r="853" spans="1:30" ht="12.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row>
    <row r="854" spans="1:30" ht="12.3">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row>
    <row r="855" spans="1:30" ht="12.3">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row>
    <row r="856" spans="1:30" ht="12.3">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row>
    <row r="857" spans="1:30" ht="12.3">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row>
    <row r="858" spans="1:30" ht="12.3">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row>
    <row r="859" spans="1:30" ht="12.3">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row>
    <row r="860" spans="1:30" ht="12.3">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row>
    <row r="861" spans="1:30" ht="12.3">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row>
    <row r="862" spans="1:30" ht="12.3">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row>
    <row r="863" spans="1:30" ht="12.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row>
    <row r="864" spans="1:30" ht="12.3">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row>
    <row r="865" spans="1:30" ht="12.3">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row>
    <row r="866" spans="1:30" ht="12.3">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row>
    <row r="867" spans="1:30" ht="12.3">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row>
    <row r="868" spans="1:30" ht="12.3">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row>
    <row r="869" spans="1:30" ht="12.3">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row>
    <row r="870" spans="1:30" ht="12.3">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row>
    <row r="871" spans="1:30" ht="12.3">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row>
    <row r="872" spans="1:30" ht="12.3">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row>
    <row r="873" spans="1:30" ht="12.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row>
    <row r="874" spans="1:30" ht="12.3">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row>
    <row r="875" spans="1:30" ht="12.3">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row>
    <row r="876" spans="1:30" ht="12.3">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row>
    <row r="877" spans="1:30" ht="12.3">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row>
    <row r="878" spans="1:30" ht="12.3">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row>
    <row r="879" spans="1:30" ht="12.3">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row>
    <row r="880" spans="1:30" ht="12.3">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row>
    <row r="881" spans="1:30" ht="12.3">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row>
    <row r="882" spans="1:30" ht="12.3">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row>
    <row r="883" spans="1:30" ht="12.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row>
    <row r="884" spans="1:30" ht="12.3">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row>
    <row r="885" spans="1:30" ht="12.3">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row>
    <row r="886" spans="1:30" ht="12.3">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row>
    <row r="887" spans="1:30" ht="12.3">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row>
    <row r="888" spans="1:30" ht="12.3">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row>
    <row r="889" spans="1:30" ht="12.3">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row>
    <row r="890" spans="1:30" ht="12.3">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row>
    <row r="891" spans="1:30" ht="12.3">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row>
    <row r="892" spans="1:30" ht="12.3">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row>
    <row r="893" spans="1:30" ht="12.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row>
    <row r="894" spans="1:30" ht="12.3">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row>
    <row r="895" spans="1:30" ht="12.3">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row>
    <row r="896" spans="1:30" ht="12.3">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row>
    <row r="897" spans="1:30" ht="12.3">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row>
    <row r="898" spans="1:30" ht="12.3">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row>
    <row r="899" spans="1:30" ht="12.3">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row>
    <row r="900" spans="1:30" ht="12.3">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row>
    <row r="901" spans="1:30" ht="12.3">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row>
    <row r="902" spans="1:30" ht="12.3">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row>
    <row r="903" spans="1:30" ht="12.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row>
    <row r="904" spans="1:30" ht="12.3">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row>
    <row r="905" spans="1:30" ht="12.3">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row>
    <row r="906" spans="1:30" ht="12.3">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row>
    <row r="907" spans="1:30" ht="12.3">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row>
    <row r="908" spans="1:30" ht="12.3">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row>
    <row r="909" spans="1:30" ht="12.3">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row>
    <row r="910" spans="1:30" ht="12.3">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row>
    <row r="911" spans="1:30" ht="12.3">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row>
    <row r="912" spans="1:30" ht="12.3">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row>
    <row r="913" spans="1:30" ht="12.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row>
    <row r="914" spans="1:30" ht="12.3">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row>
    <row r="915" spans="1:30" ht="12.3">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row>
    <row r="916" spans="1:30" ht="12.3">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row>
    <row r="917" spans="1:30" ht="12.3">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row>
    <row r="918" spans="1:30" ht="12.3">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row>
    <row r="919" spans="1:30" ht="12.3">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row>
    <row r="920" spans="1:30" ht="12.3">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row>
    <row r="921" spans="1:30" ht="12.3">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row>
    <row r="922" spans="1:30" ht="12.3">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row>
    <row r="923" spans="1:30" ht="1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row>
    <row r="924" spans="1:30" ht="12.3">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row>
    <row r="925" spans="1:30" ht="12.3">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row>
    <row r="926" spans="1:30" ht="12.3">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row>
    <row r="927" spans="1:30" ht="12.3">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row>
    <row r="928" spans="1:30" ht="12.3">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row>
    <row r="929" spans="1:30" ht="12.3">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row>
    <row r="930" spans="1:30" ht="12.3">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row>
    <row r="931" spans="1:30" ht="12.3">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row>
    <row r="932" spans="1:30" ht="12.3">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row>
    <row r="933" spans="1:30" ht="12.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row>
    <row r="934" spans="1:30" ht="12.3">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row>
    <row r="935" spans="1:30" ht="12.3">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row>
    <row r="936" spans="1:30" ht="12.3">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row>
    <row r="937" spans="1:30" ht="12.3">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row>
    <row r="938" spans="1:30" ht="12.3">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row>
    <row r="939" spans="1:30" ht="12.3">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row>
    <row r="940" spans="1:30" ht="12.3">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row>
    <row r="941" spans="1:30" ht="12.3">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row>
    <row r="942" spans="1:30" ht="12.3">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row>
    <row r="943" spans="1:30" ht="12.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row>
    <row r="944" spans="1:30" ht="12.3">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row>
    <row r="945" spans="1:30" ht="12.3">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row>
    <row r="946" spans="1:30" ht="12.3">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row>
    <row r="947" spans="1:30" ht="12.3">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row>
    <row r="948" spans="1:30" ht="12.3">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row>
    <row r="949" spans="1:30" ht="12.3">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row>
    <row r="950" spans="1:30" ht="12.3">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row>
    <row r="951" spans="1:30" ht="12.3">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row>
    <row r="952" spans="1:30" ht="12.3">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row>
    <row r="953" spans="1:30" ht="12.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row>
    <row r="954" spans="1:30" ht="12.3">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row>
    <row r="955" spans="1:30" ht="12.3">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row>
    <row r="956" spans="1:30" ht="12.3">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row>
    <row r="957" spans="1:30" ht="12.3">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row>
    <row r="958" spans="1:30" ht="12.3">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row>
    <row r="959" spans="1:30" ht="12.3">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row>
    <row r="960" spans="1:30" ht="12.3">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row>
    <row r="961" spans="1:30" ht="12.3">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row>
    <row r="962" spans="1:30" ht="12.3">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row>
    <row r="963" spans="1:30" ht="12.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row>
    <row r="964" spans="1:30" ht="12.3">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row>
    <row r="965" spans="1:30" ht="12.3">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row>
    <row r="966" spans="1:30" ht="12.3">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row>
    <row r="967" spans="1:30" ht="12.3">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row>
    <row r="968" spans="1:30" ht="12.3">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row>
    <row r="969" spans="1:30" ht="12.3">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row>
    <row r="970" spans="1:30" ht="12.3">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row>
    <row r="971" spans="1:30" ht="12.3">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row>
    <row r="972" spans="1:30" ht="12.3">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row>
    <row r="973" spans="1:30" ht="12.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row>
    <row r="974" spans="1:30" ht="12.3">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row>
    <row r="975" spans="1:30" ht="12.3">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row>
    <row r="976" spans="1:30" ht="12.3">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row>
    <row r="977" spans="1:30" ht="12.3">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row>
    <row r="978" spans="1:30" ht="12.3">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row>
    <row r="979" spans="1:30" ht="12.3">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row>
    <row r="980" spans="1:30" ht="12.3">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row>
    <row r="981" spans="1:30" ht="12.3">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row>
    <row r="982" spans="1:30" ht="12.3">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row>
    <row r="983" spans="1:30" ht="12.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row>
    <row r="984" spans="1:30" ht="12.3">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row>
    <row r="985" spans="1:30" ht="12.3">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row>
    <row r="986" spans="1:30" ht="12.3">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row>
    <row r="987" spans="1:30" ht="12.3">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row>
    <row r="988" spans="1:30" ht="12.3">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row>
    <row r="989" spans="1:30" ht="12.3">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row>
    <row r="990" spans="1:30" ht="12.3">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row>
    <row r="991" spans="1:30" ht="12.3">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row>
    <row r="992" spans="1:30" ht="12.3">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row>
    <row r="993" spans="1:30" ht="12.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row>
    <row r="994" spans="1:30" ht="12.3">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row>
    <row r="995" spans="1:30" ht="12.3">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row>
    <row r="996" spans="1:30" ht="12.3">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row>
    <row r="997" spans="1:30" ht="12.3">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row>
    <row r="998" spans="1:30" ht="12.3">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row>
    <row r="999" spans="1:30" ht="12.3">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row>
    <row r="1000" spans="1:30" ht="12.3">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row>
    <row r="1001" spans="1:30" ht="12.3">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c r="AD1001" s="8"/>
    </row>
    <row r="1002" spans="1:30" ht="12.3">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c r="AB1002" s="8"/>
      <c r="AC1002" s="8"/>
      <c r="AD1002" s="8"/>
    </row>
    <row r="1003" spans="1:30" ht="12.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c r="AB1003" s="8"/>
      <c r="AC1003" s="8"/>
      <c r="AD1003" s="8"/>
    </row>
    <row r="1004" spans="1:30" ht="12.3">
      <c r="A1004" s="8"/>
      <c r="B1004" s="8"/>
      <c r="C1004" s="8"/>
      <c r="D1004" s="8"/>
      <c r="E1004" s="8"/>
      <c r="F1004" s="8"/>
      <c r="G1004" s="8"/>
      <c r="H1004" s="8"/>
      <c r="I1004" s="8"/>
      <c r="J1004" s="8"/>
      <c r="Q1004" s="8"/>
      <c r="R1004" s="8"/>
      <c r="S1004" s="8"/>
      <c r="T1004" s="8"/>
      <c r="U1004" s="8"/>
      <c r="V1004" s="8"/>
      <c r="W1004" s="8"/>
      <c r="X1004" s="8"/>
      <c r="Y1004" s="8"/>
      <c r="Z1004" s="8"/>
      <c r="AA1004" s="8"/>
      <c r="AB1004" s="8"/>
      <c r="AC1004" s="8"/>
      <c r="AD1004" s="8"/>
    </row>
  </sheetData>
  <mergeCells count="2">
    <mergeCell ref="D2:G2"/>
    <mergeCell ref="D29:G29"/>
  </mergeCells>
  <hyperlinks>
    <hyperlink ref="J12" r:id="rId1"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AD1004"/>
  <sheetViews>
    <sheetView workbookViewId="0"/>
  </sheetViews>
  <sheetFormatPr defaultColWidth="12.609375" defaultRowHeight="15.75" customHeight="1"/>
  <cols>
    <col min="1" max="1" width="12.109375" customWidth="1"/>
    <col min="2" max="2" width="3.71875" customWidth="1"/>
    <col min="3" max="3" width="12.88671875" customWidth="1"/>
    <col min="6" max="6" width="7.88671875" customWidth="1"/>
    <col min="7" max="7" width="10.38671875" customWidth="1"/>
    <col min="8" max="8" width="76.5" customWidth="1"/>
    <col min="9" max="9" width="3.609375" customWidth="1"/>
  </cols>
  <sheetData>
    <row r="1" spans="1:30" ht="12.3">
      <c r="A1" s="8"/>
      <c r="B1" s="9"/>
      <c r="C1" s="9"/>
      <c r="D1" s="9"/>
      <c r="E1" s="9"/>
      <c r="F1" s="9"/>
      <c r="G1" s="9"/>
      <c r="H1" s="9"/>
      <c r="I1" s="8"/>
      <c r="J1" s="8"/>
      <c r="K1" s="8"/>
      <c r="L1" s="8"/>
      <c r="M1" s="8"/>
      <c r="N1" s="8"/>
      <c r="O1" s="8"/>
      <c r="P1" s="8"/>
      <c r="Q1" s="8"/>
      <c r="R1" s="8"/>
      <c r="S1" s="8"/>
      <c r="T1" s="8"/>
      <c r="U1" s="8"/>
      <c r="V1" s="8"/>
      <c r="W1" s="8"/>
      <c r="X1" s="8"/>
      <c r="Y1" s="8"/>
      <c r="Z1" s="8"/>
      <c r="AA1" s="8"/>
      <c r="AB1" s="8"/>
      <c r="AC1" s="8"/>
      <c r="AD1" s="8"/>
    </row>
    <row r="2" spans="1:30" ht="29.25" customHeight="1">
      <c r="A2" s="8"/>
      <c r="B2" s="56"/>
      <c r="C2" s="12" t="s">
        <v>723</v>
      </c>
      <c r="D2" s="138" t="s">
        <v>142</v>
      </c>
      <c r="E2" s="130"/>
      <c r="F2" s="130"/>
      <c r="G2" s="131"/>
      <c r="H2" s="16"/>
      <c r="I2" s="8"/>
      <c r="J2" s="8"/>
      <c r="K2" s="8"/>
      <c r="L2" s="8"/>
      <c r="M2" s="8"/>
      <c r="N2" s="8"/>
      <c r="O2" s="8"/>
      <c r="P2" s="8"/>
      <c r="Q2" s="8"/>
      <c r="R2" s="8"/>
      <c r="S2" s="8"/>
      <c r="T2" s="8"/>
      <c r="U2" s="8"/>
      <c r="V2" s="8"/>
      <c r="W2" s="8"/>
      <c r="X2" s="8"/>
      <c r="Y2" s="8"/>
      <c r="Z2" s="8"/>
      <c r="AA2" s="8"/>
      <c r="AB2" s="8"/>
      <c r="AC2" s="8"/>
      <c r="AD2" s="8"/>
    </row>
    <row r="3" spans="1:30" ht="36.9">
      <c r="A3" s="55"/>
      <c r="B3" s="49" t="s">
        <v>58</v>
      </c>
      <c r="C3" s="12" t="s">
        <v>59</v>
      </c>
      <c r="D3" s="12" t="s">
        <v>143</v>
      </c>
      <c r="E3" s="13" t="s">
        <v>144</v>
      </c>
      <c r="F3" s="13" t="s">
        <v>145</v>
      </c>
      <c r="G3" s="13" t="s">
        <v>146</v>
      </c>
      <c r="H3" s="12" t="s">
        <v>153</v>
      </c>
      <c r="I3" s="8"/>
      <c r="J3" s="8"/>
      <c r="K3" s="8"/>
      <c r="L3" s="8"/>
      <c r="M3" s="8"/>
      <c r="N3" s="8"/>
      <c r="O3" s="8"/>
      <c r="P3" s="8"/>
      <c r="Q3" s="8"/>
      <c r="R3" s="8"/>
      <c r="S3" s="8"/>
      <c r="T3" s="8"/>
      <c r="U3" s="8"/>
      <c r="V3" s="8"/>
      <c r="W3" s="8"/>
      <c r="X3" s="8"/>
      <c r="Y3" s="8"/>
      <c r="Z3" s="8"/>
      <c r="AA3" s="8"/>
      <c r="AB3" s="8"/>
      <c r="AC3" s="8"/>
      <c r="AD3" s="8"/>
    </row>
    <row r="4" spans="1:30" ht="12.3">
      <c r="A4" s="58"/>
      <c r="B4" s="50">
        <v>1</v>
      </c>
      <c r="C4" s="16" t="s">
        <v>75</v>
      </c>
      <c r="D4" s="17">
        <v>1.4247000000000001E-6</v>
      </c>
      <c r="E4" s="43">
        <f t="shared" ref="E4:E8" si="0">6.025*D4+0.0929</f>
        <v>9.2908583817500001E-2</v>
      </c>
      <c r="F4" s="18">
        <f t="shared" ref="F4:F26" si="1">E4*100</f>
        <v>9.2908583817500006</v>
      </c>
      <c r="G4" s="33">
        <f t="shared" ref="G4:G26" si="2">E4*1023</f>
        <v>95.045481245302497</v>
      </c>
      <c r="H4" s="16" t="s">
        <v>161</v>
      </c>
      <c r="I4" s="8"/>
      <c r="J4" s="64" t="s">
        <v>162</v>
      </c>
      <c r="K4" s="8"/>
      <c r="L4" s="8"/>
      <c r="M4" s="8"/>
      <c r="O4" s="8"/>
      <c r="P4" s="8"/>
      <c r="Q4" s="8"/>
      <c r="R4" s="8"/>
      <c r="S4" s="8"/>
      <c r="T4" s="8"/>
      <c r="U4" s="8"/>
      <c r="V4" s="8"/>
      <c r="W4" s="8"/>
      <c r="X4" s="8"/>
      <c r="Y4" s="8"/>
      <c r="Z4" s="8"/>
      <c r="AA4" s="8"/>
      <c r="AB4" s="8"/>
      <c r="AC4" s="8"/>
      <c r="AD4" s="8"/>
    </row>
    <row r="5" spans="1:30" ht="12.3">
      <c r="A5" s="58"/>
      <c r="B5" s="50">
        <v>2</v>
      </c>
      <c r="C5" s="16" t="s">
        <v>76</v>
      </c>
      <c r="D5" s="17">
        <v>7.0312499999999997E-4</v>
      </c>
      <c r="E5" s="43">
        <f t="shared" si="0"/>
        <v>9.713632812499999E-2</v>
      </c>
      <c r="F5" s="18">
        <f t="shared" si="1"/>
        <v>9.7136328124999984</v>
      </c>
      <c r="G5" s="33">
        <f t="shared" si="2"/>
        <v>99.370463671874987</v>
      </c>
      <c r="H5" s="16" t="s">
        <v>164</v>
      </c>
      <c r="I5" s="8"/>
      <c r="J5" s="56" t="s">
        <v>165</v>
      </c>
      <c r="K5" s="8"/>
      <c r="L5" s="8"/>
      <c r="M5" s="8"/>
      <c r="O5" s="8"/>
      <c r="P5" s="8"/>
      <c r="Q5" s="8"/>
      <c r="R5" s="8"/>
      <c r="S5" s="8"/>
      <c r="T5" s="8"/>
      <c r="U5" s="8"/>
      <c r="V5" s="8"/>
      <c r="W5" s="8"/>
      <c r="X5" s="8"/>
      <c r="Y5" s="8"/>
      <c r="Z5" s="8"/>
      <c r="AA5" s="8"/>
      <c r="AB5" s="8"/>
      <c r="AC5" s="8"/>
      <c r="AD5" s="8"/>
    </row>
    <row r="6" spans="1:30" ht="12.3">
      <c r="A6" s="58"/>
      <c r="B6" s="50">
        <v>3</v>
      </c>
      <c r="C6" s="16" t="s">
        <v>77</v>
      </c>
      <c r="D6" s="17">
        <v>1.4062499999999999E-3</v>
      </c>
      <c r="E6" s="43">
        <f t="shared" si="0"/>
        <v>0.10137265625</v>
      </c>
      <c r="F6" s="18">
        <f t="shared" si="1"/>
        <v>10.137265625</v>
      </c>
      <c r="G6" s="33">
        <f t="shared" si="2"/>
        <v>103.70422734374999</v>
      </c>
      <c r="H6" s="16"/>
      <c r="I6" s="8"/>
      <c r="J6" s="8"/>
      <c r="K6" s="8"/>
      <c r="L6" s="8"/>
      <c r="M6" s="8"/>
      <c r="O6" s="8"/>
      <c r="P6" s="8"/>
      <c r="Q6" s="8"/>
      <c r="R6" s="8"/>
      <c r="S6" s="8"/>
      <c r="T6" s="8"/>
      <c r="U6" s="8"/>
      <c r="V6" s="8"/>
      <c r="W6" s="8"/>
      <c r="X6" s="8"/>
      <c r="Y6" s="8"/>
      <c r="Z6" s="8"/>
      <c r="AA6" s="8"/>
      <c r="AB6" s="8"/>
      <c r="AC6" s="8"/>
      <c r="AD6" s="8"/>
    </row>
    <row r="7" spans="1:30" ht="13.8">
      <c r="A7" s="58"/>
      <c r="B7" s="50">
        <v>4</v>
      </c>
      <c r="C7" s="16" t="s">
        <v>78</v>
      </c>
      <c r="D7" s="17">
        <v>2.8124999999999999E-3</v>
      </c>
      <c r="E7" s="43">
        <f t="shared" si="0"/>
        <v>0.1098453125</v>
      </c>
      <c r="F7" s="18">
        <f t="shared" si="1"/>
        <v>10.98453125</v>
      </c>
      <c r="G7" s="33">
        <f t="shared" si="2"/>
        <v>112.3717546875</v>
      </c>
      <c r="H7" s="109" t="s">
        <v>724</v>
      </c>
      <c r="I7" s="8"/>
      <c r="J7" s="2" t="s">
        <v>725</v>
      </c>
      <c r="K7" s="8"/>
      <c r="L7" s="8"/>
      <c r="M7" s="8"/>
      <c r="O7" s="8"/>
      <c r="P7" s="8"/>
      <c r="Q7" s="8"/>
      <c r="R7" s="8"/>
      <c r="S7" s="8"/>
      <c r="T7" s="8"/>
      <c r="U7" s="8"/>
      <c r="V7" s="8"/>
      <c r="W7" s="8"/>
      <c r="X7" s="8"/>
      <c r="Y7" s="8"/>
      <c r="Z7" s="8"/>
      <c r="AA7" s="8"/>
      <c r="AB7" s="8"/>
      <c r="AC7" s="8"/>
      <c r="AD7" s="8"/>
    </row>
    <row r="8" spans="1:30" ht="12.3">
      <c r="A8" s="58"/>
      <c r="B8" s="50">
        <v>5</v>
      </c>
      <c r="C8" s="16" t="s">
        <v>79</v>
      </c>
      <c r="D8" s="17">
        <v>5.6249999999999998E-3</v>
      </c>
      <c r="E8" s="43">
        <f t="shared" si="0"/>
        <v>0.12679062499999999</v>
      </c>
      <c r="F8" s="18">
        <f t="shared" si="1"/>
        <v>12.679062499999999</v>
      </c>
      <c r="G8" s="33">
        <f t="shared" si="2"/>
        <v>129.70680937499998</v>
      </c>
      <c r="H8" s="16"/>
      <c r="I8" s="8"/>
      <c r="J8" s="2" t="s">
        <v>726</v>
      </c>
      <c r="K8" s="8"/>
      <c r="L8" s="8"/>
      <c r="M8" s="8"/>
      <c r="O8" s="8"/>
      <c r="P8" s="8"/>
      <c r="Q8" s="8"/>
      <c r="R8" s="8"/>
      <c r="S8" s="8"/>
      <c r="T8" s="8"/>
      <c r="U8" s="8"/>
      <c r="V8" s="8"/>
      <c r="W8" s="8"/>
      <c r="X8" s="8"/>
      <c r="Y8" s="8"/>
      <c r="Z8" s="8"/>
      <c r="AA8" s="8"/>
      <c r="AB8" s="8"/>
      <c r="AC8" s="8"/>
      <c r="AD8" s="8"/>
    </row>
    <row r="9" spans="1:30" ht="12.3">
      <c r="A9" s="58"/>
      <c r="B9" s="50">
        <v>6</v>
      </c>
      <c r="C9" s="16" t="s">
        <v>80</v>
      </c>
      <c r="D9" s="17">
        <v>1.125E-2</v>
      </c>
      <c r="E9" s="43">
        <f t="shared" ref="E9:E12" si="3">(LOG10(D9*0.9892+0.0108))*0.256663+0.584555</f>
        <v>0.15875337375747839</v>
      </c>
      <c r="F9" s="18">
        <f t="shared" si="1"/>
        <v>15.875337375747838</v>
      </c>
      <c r="G9" s="33">
        <f t="shared" si="2"/>
        <v>162.40470135390038</v>
      </c>
      <c r="H9" s="16"/>
      <c r="I9" s="8"/>
      <c r="J9" s="8" t="s">
        <v>727</v>
      </c>
      <c r="K9" s="8"/>
      <c r="L9" s="8"/>
      <c r="M9" s="8"/>
      <c r="O9" s="8"/>
      <c r="P9" s="8"/>
      <c r="Q9" s="8"/>
      <c r="R9" s="8"/>
      <c r="S9" s="8"/>
      <c r="T9" s="8"/>
      <c r="U9" s="8"/>
      <c r="V9" s="8"/>
      <c r="W9" s="8"/>
      <c r="X9" s="8"/>
      <c r="Y9" s="8"/>
      <c r="Z9" s="8"/>
      <c r="AA9" s="8"/>
      <c r="AB9" s="8"/>
      <c r="AC9" s="8"/>
      <c r="AD9" s="8"/>
    </row>
    <row r="10" spans="1:30" ht="12.3">
      <c r="A10" s="58"/>
      <c r="B10" s="50">
        <v>7</v>
      </c>
      <c r="C10" s="16" t="s">
        <v>81</v>
      </c>
      <c r="D10" s="17">
        <v>2.2499999999999999E-2</v>
      </c>
      <c r="E10" s="43">
        <f t="shared" si="3"/>
        <v>0.20450471173211365</v>
      </c>
      <c r="F10" s="18">
        <f t="shared" si="1"/>
        <v>20.450471173211366</v>
      </c>
      <c r="G10" s="33">
        <f t="shared" si="2"/>
        <v>209.20832010195227</v>
      </c>
      <c r="H10" s="16"/>
      <c r="I10" s="8"/>
      <c r="J10" s="8" t="s">
        <v>728</v>
      </c>
      <c r="K10" s="8"/>
      <c r="L10" s="8"/>
      <c r="M10" s="8"/>
      <c r="O10" s="8"/>
      <c r="P10" s="8"/>
      <c r="Q10" s="8"/>
      <c r="R10" s="8"/>
      <c r="S10" s="8"/>
      <c r="T10" s="8"/>
      <c r="U10" s="8"/>
      <c r="V10" s="8"/>
      <c r="W10" s="8"/>
      <c r="X10" s="8"/>
      <c r="Y10" s="8"/>
      <c r="Z10" s="8"/>
      <c r="AA10" s="8"/>
      <c r="AB10" s="8"/>
      <c r="AC10" s="8"/>
      <c r="AD10" s="8"/>
    </row>
    <row r="11" spans="1:30" ht="12.3">
      <c r="A11" s="58"/>
      <c r="B11" s="50">
        <v>8</v>
      </c>
      <c r="C11" s="16" t="s">
        <v>82</v>
      </c>
      <c r="D11" s="17">
        <v>4.4999999999999998E-2</v>
      </c>
      <c r="E11" s="43">
        <f t="shared" si="3"/>
        <v>0.2618872763804127</v>
      </c>
      <c r="F11" s="18">
        <f t="shared" si="1"/>
        <v>26.188727638041271</v>
      </c>
      <c r="G11" s="33">
        <f t="shared" si="2"/>
        <v>267.91068373716217</v>
      </c>
      <c r="H11" s="16"/>
      <c r="I11" s="8"/>
      <c r="J11" s="8" t="s">
        <v>729</v>
      </c>
      <c r="K11" s="8"/>
      <c r="L11" s="8"/>
      <c r="M11" s="8"/>
      <c r="P11" s="8"/>
      <c r="Q11" s="8"/>
      <c r="R11" s="8"/>
      <c r="S11" s="8"/>
      <c r="T11" s="8"/>
      <c r="U11" s="8"/>
      <c r="V11" s="8"/>
      <c r="W11" s="8"/>
      <c r="X11" s="8"/>
      <c r="Y11" s="8"/>
      <c r="Z11" s="8"/>
      <c r="AA11" s="8"/>
      <c r="AB11" s="8"/>
      <c r="AC11" s="8"/>
      <c r="AD11" s="8"/>
    </row>
    <row r="12" spans="1:30" ht="12.3">
      <c r="A12" s="58"/>
      <c r="B12" s="50">
        <v>9</v>
      </c>
      <c r="C12" s="16" t="s">
        <v>83</v>
      </c>
      <c r="D12" s="17">
        <v>0.09</v>
      </c>
      <c r="E12" s="43">
        <f t="shared" si="3"/>
        <v>0.32770011112989705</v>
      </c>
      <c r="F12" s="18">
        <f t="shared" si="1"/>
        <v>32.770011112989707</v>
      </c>
      <c r="G12" s="33">
        <f t="shared" si="2"/>
        <v>335.23721368588468</v>
      </c>
      <c r="H12" s="16"/>
      <c r="I12" s="8"/>
      <c r="J12" s="2" t="s">
        <v>730</v>
      </c>
      <c r="K12" s="8"/>
      <c r="L12" s="8"/>
      <c r="M12" s="8"/>
      <c r="O12" s="8"/>
      <c r="P12" s="8"/>
      <c r="Q12" s="8"/>
      <c r="R12" s="8"/>
      <c r="S12" s="8"/>
      <c r="T12" s="8"/>
      <c r="U12" s="8"/>
      <c r="V12" s="8"/>
      <c r="W12" s="8"/>
      <c r="X12" s="8"/>
      <c r="Y12" s="8"/>
      <c r="Z12" s="8"/>
      <c r="AA12" s="8"/>
      <c r="AB12" s="8"/>
      <c r="AC12" s="8"/>
      <c r="AD12" s="8"/>
    </row>
    <row r="13" spans="1:30" ht="12.3">
      <c r="A13" s="58"/>
      <c r="B13" s="50">
        <v>10</v>
      </c>
      <c r="C13" s="16" t="s">
        <v>84</v>
      </c>
      <c r="D13" s="17">
        <v>0.12727922061357799</v>
      </c>
      <c r="E13" s="43">
        <v>0.36274250920575812</v>
      </c>
      <c r="F13" s="18">
        <f t="shared" si="1"/>
        <v>36.27425092057581</v>
      </c>
      <c r="G13" s="33">
        <f t="shared" si="2"/>
        <v>371.08558691749056</v>
      </c>
      <c r="H13" s="16"/>
      <c r="I13" s="8"/>
      <c r="K13" s="8"/>
      <c r="L13" s="8"/>
      <c r="M13" s="8"/>
      <c r="O13" s="8"/>
      <c r="P13" s="8"/>
      <c r="Q13" s="8"/>
      <c r="R13" s="8"/>
      <c r="S13" s="8"/>
      <c r="T13" s="8"/>
      <c r="U13" s="8"/>
      <c r="V13" s="8"/>
      <c r="W13" s="8"/>
      <c r="X13" s="8"/>
      <c r="Y13" s="8"/>
      <c r="Z13" s="8"/>
      <c r="AA13" s="8"/>
      <c r="AB13" s="8"/>
      <c r="AC13" s="8"/>
      <c r="AD13" s="8"/>
    </row>
    <row r="14" spans="1:30" ht="12.3">
      <c r="A14" s="58"/>
      <c r="B14" s="50">
        <v>11</v>
      </c>
      <c r="C14" s="43" t="s">
        <v>85</v>
      </c>
      <c r="D14" s="69">
        <f>0.18*2^-0.1</f>
        <v>0.16794593847662534</v>
      </c>
      <c r="E14" s="43">
        <f t="shared" ref="E14:E26" si="4">(LOG10(D14*0.9892+0.0108))*0.256663+0.584555</f>
        <v>0.39149480770614153</v>
      </c>
      <c r="F14" s="18">
        <f t="shared" si="1"/>
        <v>39.149480770614154</v>
      </c>
      <c r="G14" s="33">
        <f t="shared" si="2"/>
        <v>400.49918828338281</v>
      </c>
      <c r="H14" s="16"/>
      <c r="I14" s="8"/>
      <c r="K14" s="8"/>
      <c r="L14" s="8"/>
      <c r="M14" s="8"/>
      <c r="O14" s="8"/>
      <c r="P14" s="8"/>
      <c r="Q14" s="8"/>
      <c r="R14" s="8"/>
      <c r="S14" s="8"/>
      <c r="T14" s="8"/>
      <c r="U14" s="8"/>
      <c r="V14" s="8"/>
      <c r="W14" s="8"/>
      <c r="X14" s="8"/>
      <c r="Y14" s="8"/>
      <c r="Z14" s="8"/>
      <c r="AA14" s="8"/>
      <c r="AB14" s="8"/>
      <c r="AC14" s="8"/>
      <c r="AD14" s="8"/>
    </row>
    <row r="15" spans="1:30" ht="12.3">
      <c r="A15" s="58"/>
      <c r="B15" s="50">
        <v>12</v>
      </c>
      <c r="C15" s="16" t="s">
        <v>86</v>
      </c>
      <c r="D15" s="17">
        <v>0.18</v>
      </c>
      <c r="E15" s="43">
        <f t="shared" si="4"/>
        <v>0.3987645561893306</v>
      </c>
      <c r="F15" s="18">
        <f t="shared" si="1"/>
        <v>39.876455618933058</v>
      </c>
      <c r="G15" s="33">
        <f t="shared" si="2"/>
        <v>407.93614098168518</v>
      </c>
      <c r="H15" s="16"/>
      <c r="I15" s="8"/>
      <c r="J15" s="2" t="s">
        <v>731</v>
      </c>
      <c r="K15" s="8"/>
      <c r="L15" s="8"/>
      <c r="M15" s="8"/>
      <c r="O15" s="8"/>
      <c r="P15" s="8"/>
      <c r="Q15" s="8"/>
      <c r="R15" s="8"/>
      <c r="S15" s="8"/>
      <c r="T15" s="8"/>
      <c r="U15" s="8"/>
      <c r="V15" s="8"/>
      <c r="W15" s="8"/>
      <c r="X15" s="8"/>
      <c r="Y15" s="8"/>
      <c r="Z15" s="8"/>
      <c r="AA15" s="8"/>
      <c r="AB15" s="8"/>
      <c r="AC15" s="8"/>
      <c r="AD15" s="8"/>
    </row>
    <row r="16" spans="1:30" ht="12.3">
      <c r="A16" s="58"/>
      <c r="B16" s="50">
        <v>13</v>
      </c>
      <c r="C16" s="43" t="s">
        <v>87</v>
      </c>
      <c r="D16" s="69">
        <f>0.18*2^0.2</f>
        <v>0.2067657038994663</v>
      </c>
      <c r="E16" s="43">
        <f t="shared" si="4"/>
        <v>0.41338897430941668</v>
      </c>
      <c r="F16" s="18">
        <f t="shared" si="1"/>
        <v>41.338897430941671</v>
      </c>
      <c r="G16" s="33">
        <f t="shared" si="2"/>
        <v>422.89692071853324</v>
      </c>
      <c r="H16" s="16"/>
      <c r="I16" s="8"/>
      <c r="J16" s="8" t="s">
        <v>732</v>
      </c>
      <c r="K16" s="8"/>
      <c r="L16" s="8"/>
      <c r="M16" s="8"/>
      <c r="O16" s="8"/>
      <c r="P16" s="8"/>
      <c r="Q16" s="8"/>
      <c r="R16" s="8"/>
      <c r="S16" s="8"/>
      <c r="T16" s="8"/>
      <c r="U16" s="8"/>
      <c r="V16" s="8"/>
      <c r="W16" s="8"/>
      <c r="X16" s="8"/>
      <c r="Y16" s="8"/>
      <c r="Z16" s="8"/>
      <c r="AA16" s="8"/>
      <c r="AB16" s="8"/>
      <c r="AC16" s="8"/>
      <c r="AD16" s="8"/>
    </row>
    <row r="17" spans="1:30" ht="12.3">
      <c r="A17" s="58"/>
      <c r="B17" s="50">
        <v>14</v>
      </c>
      <c r="C17" s="16" t="s">
        <v>88</v>
      </c>
      <c r="D17" s="17">
        <f>0.18*2^0.5</f>
        <v>0.2545584412271571</v>
      </c>
      <c r="E17" s="43">
        <f t="shared" si="4"/>
        <v>0.43551335054852958</v>
      </c>
      <c r="F17" s="18">
        <f t="shared" si="1"/>
        <v>43.551335054852956</v>
      </c>
      <c r="G17" s="33">
        <f t="shared" si="2"/>
        <v>445.53015761114574</v>
      </c>
      <c r="H17" s="16"/>
      <c r="I17" s="8"/>
      <c r="J17" s="8" t="s">
        <v>733</v>
      </c>
      <c r="K17" s="8"/>
      <c r="L17" s="8"/>
      <c r="M17" s="8"/>
      <c r="O17" s="8"/>
      <c r="P17" s="8"/>
      <c r="Q17" s="8"/>
      <c r="R17" s="8"/>
      <c r="S17" s="8"/>
      <c r="T17" s="8"/>
      <c r="U17" s="8"/>
      <c r="V17" s="8"/>
      <c r="W17" s="8"/>
      <c r="X17" s="8"/>
      <c r="Y17" s="8"/>
      <c r="Z17" s="8"/>
      <c r="AA17" s="8"/>
      <c r="AB17" s="8"/>
      <c r="AC17" s="8"/>
      <c r="AD17" s="8"/>
    </row>
    <row r="18" spans="1:30" ht="12.3">
      <c r="A18" s="58"/>
      <c r="B18" s="50">
        <v>15</v>
      </c>
      <c r="C18" s="16" t="s">
        <v>89</v>
      </c>
      <c r="D18" s="17">
        <v>0.36</v>
      </c>
      <c r="E18" s="43">
        <f t="shared" si="4"/>
        <v>0.47279415498433996</v>
      </c>
      <c r="F18" s="18">
        <f t="shared" si="1"/>
        <v>47.279415498433998</v>
      </c>
      <c r="G18" s="33">
        <f t="shared" si="2"/>
        <v>483.66842054897978</v>
      </c>
      <c r="H18" s="16"/>
      <c r="I18" s="8"/>
      <c r="J18" s="2" t="s">
        <v>734</v>
      </c>
      <c r="K18" s="8"/>
      <c r="L18" s="8"/>
      <c r="M18" s="8"/>
      <c r="O18" s="8"/>
      <c r="P18" s="8"/>
      <c r="Q18" s="8"/>
      <c r="R18" s="8"/>
      <c r="S18" s="8"/>
      <c r="T18" s="8"/>
      <c r="U18" s="8"/>
      <c r="V18" s="8"/>
      <c r="W18" s="8"/>
      <c r="X18" s="8"/>
      <c r="Y18" s="8"/>
      <c r="Z18" s="8"/>
      <c r="AA18" s="8"/>
      <c r="AB18" s="8"/>
      <c r="AC18" s="8"/>
      <c r="AD18" s="8"/>
    </row>
    <row r="19" spans="1:30" ht="12.3">
      <c r="A19" s="58"/>
      <c r="B19" s="50">
        <v>16</v>
      </c>
      <c r="C19" s="16" t="s">
        <v>90</v>
      </c>
      <c r="D19" s="17">
        <v>0.72</v>
      </c>
      <c r="E19" s="43">
        <f t="shared" si="4"/>
        <v>0.54840471289724713</v>
      </c>
      <c r="F19" s="18">
        <f t="shared" si="1"/>
        <v>54.840471289724711</v>
      </c>
      <c r="G19" s="33">
        <f t="shared" si="2"/>
        <v>561.01802129388386</v>
      </c>
      <c r="H19" s="16"/>
      <c r="I19" s="8"/>
      <c r="J19" s="2" t="s">
        <v>735</v>
      </c>
      <c r="K19" s="8"/>
      <c r="L19" s="8"/>
      <c r="M19" s="8"/>
      <c r="O19" s="8"/>
      <c r="P19" s="8"/>
      <c r="Q19" s="8"/>
      <c r="R19" s="8"/>
      <c r="S19" s="8"/>
      <c r="T19" s="8"/>
      <c r="U19" s="8"/>
      <c r="V19" s="8"/>
      <c r="W19" s="8"/>
      <c r="X19" s="8"/>
      <c r="Y19" s="8"/>
      <c r="Z19" s="8"/>
      <c r="AA19" s="8"/>
      <c r="AB19" s="8"/>
      <c r="AC19" s="8"/>
      <c r="AD19" s="8"/>
    </row>
    <row r="20" spans="1:30" ht="12.3">
      <c r="A20" s="58"/>
      <c r="B20" s="82">
        <v>17</v>
      </c>
      <c r="C20" s="73" t="s">
        <v>91</v>
      </c>
      <c r="D20" s="74">
        <v>0.9</v>
      </c>
      <c r="E20" s="98">
        <f t="shared" si="4"/>
        <v>0.57294442579742966</v>
      </c>
      <c r="F20" s="76">
        <f t="shared" si="1"/>
        <v>57.294442579742963</v>
      </c>
      <c r="G20" s="77">
        <f t="shared" si="2"/>
        <v>586.12214759077051</v>
      </c>
      <c r="H20" s="73" t="s">
        <v>205</v>
      </c>
      <c r="I20" s="8"/>
      <c r="J20" s="2" t="s">
        <v>736</v>
      </c>
      <c r="K20" s="8"/>
      <c r="L20" s="8"/>
      <c r="M20" s="8"/>
      <c r="O20" s="8"/>
      <c r="P20" s="8"/>
      <c r="Q20" s="8"/>
      <c r="R20" s="8"/>
      <c r="S20" s="8"/>
      <c r="T20" s="8"/>
      <c r="U20" s="8"/>
      <c r="V20" s="8"/>
      <c r="W20" s="8"/>
      <c r="X20" s="8"/>
      <c r="Y20" s="8"/>
      <c r="Z20" s="8"/>
      <c r="AA20" s="8"/>
      <c r="AB20" s="8"/>
      <c r="AC20" s="8"/>
      <c r="AD20" s="8"/>
    </row>
    <row r="21" spans="1:30" ht="12.3">
      <c r="A21" s="58"/>
      <c r="B21" s="50">
        <v>18</v>
      </c>
      <c r="C21" s="16" t="s">
        <v>92</v>
      </c>
      <c r="D21" s="17">
        <v>1.44</v>
      </c>
      <c r="E21" s="43">
        <f t="shared" si="4"/>
        <v>0.62483234185927117</v>
      </c>
      <c r="F21" s="18">
        <f t="shared" si="1"/>
        <v>62.483234185927117</v>
      </c>
      <c r="G21" s="33">
        <f t="shared" si="2"/>
        <v>639.20348572203443</v>
      </c>
      <c r="H21" s="16"/>
      <c r="I21" s="8"/>
      <c r="J21" s="8"/>
      <c r="K21" s="8"/>
      <c r="L21" s="8"/>
      <c r="M21" s="8"/>
      <c r="O21" s="8"/>
      <c r="P21" s="8"/>
      <c r="Q21" s="8"/>
      <c r="R21" s="8"/>
      <c r="S21" s="8"/>
      <c r="T21" s="8"/>
      <c r="U21" s="8"/>
      <c r="V21" s="8"/>
      <c r="W21" s="8"/>
      <c r="X21" s="8"/>
      <c r="Y21" s="8"/>
      <c r="Z21" s="8"/>
      <c r="AA21" s="8"/>
      <c r="AB21" s="8"/>
      <c r="AC21" s="8"/>
      <c r="AD21" s="8"/>
    </row>
    <row r="22" spans="1:30" ht="12.3">
      <c r="A22" s="58"/>
      <c r="B22" s="50">
        <v>19</v>
      </c>
      <c r="C22" s="16" t="s">
        <v>93</v>
      </c>
      <c r="D22" s="17">
        <v>2.88</v>
      </c>
      <c r="E22" s="43">
        <f t="shared" si="4"/>
        <v>0.70167542625619317</v>
      </c>
      <c r="F22" s="18">
        <f t="shared" si="1"/>
        <v>70.167542625619319</v>
      </c>
      <c r="G22" s="33">
        <f t="shared" si="2"/>
        <v>717.8139610600856</v>
      </c>
      <c r="H22" s="16"/>
      <c r="I22" s="8"/>
      <c r="J22" s="8"/>
      <c r="K22" s="8"/>
      <c r="L22" s="8"/>
      <c r="M22" s="8"/>
      <c r="O22" s="8"/>
      <c r="P22" s="8"/>
      <c r="Q22" s="8"/>
      <c r="R22" s="8"/>
      <c r="S22" s="8"/>
      <c r="T22" s="8"/>
      <c r="U22" s="8"/>
      <c r="V22" s="8"/>
      <c r="W22" s="8"/>
      <c r="X22" s="8"/>
      <c r="Y22" s="8"/>
      <c r="Z22" s="8"/>
      <c r="AA22" s="8"/>
      <c r="AB22" s="8"/>
      <c r="AC22" s="8"/>
      <c r="AD22" s="8"/>
    </row>
    <row r="23" spans="1:30" ht="12.3">
      <c r="A23" s="58"/>
      <c r="B23" s="50">
        <v>20</v>
      </c>
      <c r="C23" s="16" t="s">
        <v>94</v>
      </c>
      <c r="D23" s="17">
        <v>5.76</v>
      </c>
      <c r="E23" s="43">
        <f t="shared" si="4"/>
        <v>0.77872800389790386</v>
      </c>
      <c r="F23" s="18">
        <f t="shared" si="1"/>
        <v>77.872800389790385</v>
      </c>
      <c r="G23" s="33">
        <f t="shared" si="2"/>
        <v>796.63874798755569</v>
      </c>
      <c r="H23" s="16"/>
      <c r="I23" s="8"/>
      <c r="J23" s="8"/>
      <c r="K23" s="8"/>
      <c r="L23" s="8"/>
      <c r="M23" s="8"/>
      <c r="O23" s="8"/>
      <c r="P23" s="8"/>
      <c r="Q23" s="8"/>
      <c r="R23" s="8"/>
      <c r="S23" s="8"/>
      <c r="T23" s="8"/>
      <c r="U23" s="8"/>
      <c r="V23" s="8"/>
      <c r="W23" s="8"/>
      <c r="X23" s="8"/>
      <c r="Y23" s="8"/>
      <c r="Z23" s="8"/>
      <c r="AA23" s="8"/>
      <c r="AB23" s="8"/>
      <c r="AC23" s="8"/>
      <c r="AD23" s="8"/>
    </row>
    <row r="24" spans="1:30" ht="12.3">
      <c r="A24" s="58"/>
      <c r="B24" s="50">
        <v>21</v>
      </c>
      <c r="C24" s="16" t="s">
        <v>95</v>
      </c>
      <c r="D24" s="17">
        <v>11.52</v>
      </c>
      <c r="E24" s="43">
        <f t="shared" si="4"/>
        <v>0.85588577408879984</v>
      </c>
      <c r="F24" s="18">
        <f t="shared" si="1"/>
        <v>85.588577408879985</v>
      </c>
      <c r="G24" s="33">
        <f t="shared" si="2"/>
        <v>875.57114689284219</v>
      </c>
      <c r="H24" s="16" t="s">
        <v>737</v>
      </c>
      <c r="I24" s="8"/>
      <c r="K24" s="8"/>
      <c r="L24" s="8"/>
      <c r="M24" s="8"/>
      <c r="O24" s="8"/>
      <c r="P24" s="8"/>
      <c r="Q24" s="8"/>
      <c r="R24" s="8"/>
      <c r="S24" s="8"/>
      <c r="T24" s="8"/>
      <c r="U24" s="8"/>
      <c r="V24" s="8"/>
      <c r="W24" s="8"/>
      <c r="X24" s="8"/>
      <c r="Y24" s="8"/>
      <c r="Z24" s="8"/>
      <c r="AA24" s="8"/>
      <c r="AB24" s="8"/>
      <c r="AC24" s="8"/>
      <c r="AD24" s="8"/>
    </row>
    <row r="25" spans="1:30" ht="12.3">
      <c r="A25" s="58"/>
      <c r="B25" s="50">
        <v>22</v>
      </c>
      <c r="C25" s="16" t="s">
        <v>96</v>
      </c>
      <c r="D25" s="17">
        <v>23.04</v>
      </c>
      <c r="E25" s="43">
        <f t="shared" si="4"/>
        <v>0.9330962526105866</v>
      </c>
      <c r="F25" s="18">
        <f t="shared" si="1"/>
        <v>93.309625261058656</v>
      </c>
      <c r="G25" s="33">
        <f t="shared" si="2"/>
        <v>954.55746642063013</v>
      </c>
      <c r="H25" s="16"/>
      <c r="I25" s="8"/>
      <c r="K25" s="8"/>
      <c r="L25" s="8"/>
      <c r="M25" s="8"/>
      <c r="O25" s="8"/>
      <c r="P25" s="8"/>
      <c r="Q25" s="8"/>
      <c r="R25" s="8"/>
      <c r="S25" s="8"/>
      <c r="T25" s="8"/>
      <c r="U25" s="8"/>
      <c r="V25" s="8"/>
      <c r="W25" s="8"/>
      <c r="X25" s="8"/>
      <c r="Y25" s="8"/>
      <c r="Z25" s="8"/>
      <c r="AA25" s="8"/>
      <c r="AB25" s="8"/>
      <c r="AC25" s="8"/>
      <c r="AD25" s="8"/>
    </row>
    <row r="26" spans="1:30" ht="12.3">
      <c r="A26" s="58"/>
      <c r="B26" s="50">
        <v>23</v>
      </c>
      <c r="C26" s="16" t="s">
        <v>97</v>
      </c>
      <c r="D26" s="17">
        <v>46.08</v>
      </c>
      <c r="E26" s="43">
        <f t="shared" si="4"/>
        <v>1.010333113384128</v>
      </c>
      <c r="F26" s="18">
        <f t="shared" si="1"/>
        <v>101.0333113384128</v>
      </c>
      <c r="G26" s="33">
        <f t="shared" si="2"/>
        <v>1033.5707749919629</v>
      </c>
      <c r="H26" s="16"/>
      <c r="I26" s="8"/>
      <c r="J26" s="8"/>
      <c r="K26" s="8"/>
      <c r="L26" s="8"/>
      <c r="M26" s="8"/>
      <c r="O26" s="8"/>
      <c r="P26" s="8"/>
      <c r="Q26" s="8"/>
      <c r="R26" s="8"/>
      <c r="S26" s="8"/>
      <c r="T26" s="8"/>
      <c r="U26" s="8"/>
      <c r="V26" s="8"/>
      <c r="W26" s="8"/>
      <c r="X26" s="8"/>
      <c r="Y26" s="8"/>
      <c r="Z26" s="8"/>
      <c r="AA26" s="8"/>
      <c r="AB26" s="8"/>
      <c r="AC26" s="8"/>
      <c r="AD26" s="8"/>
    </row>
    <row r="27" spans="1:30" ht="12.3">
      <c r="A27" s="58"/>
      <c r="B27" s="50">
        <v>24</v>
      </c>
      <c r="C27" s="5"/>
      <c r="D27" s="5"/>
      <c r="E27" s="43"/>
      <c r="F27" s="5"/>
      <c r="G27" s="5"/>
      <c r="H27" s="43"/>
      <c r="I27" s="8"/>
      <c r="J27" s="8"/>
      <c r="K27" s="8"/>
      <c r="L27" s="8"/>
      <c r="M27" s="8"/>
      <c r="N27" s="8"/>
      <c r="O27" s="8"/>
      <c r="P27" s="8"/>
      <c r="Q27" s="8"/>
      <c r="R27" s="8"/>
      <c r="S27" s="8"/>
      <c r="T27" s="8"/>
      <c r="U27" s="8"/>
      <c r="V27" s="8"/>
      <c r="W27" s="8"/>
      <c r="X27" s="8"/>
      <c r="Y27" s="8"/>
      <c r="Z27" s="8"/>
      <c r="AA27" s="8"/>
      <c r="AB27" s="8"/>
      <c r="AC27" s="8"/>
      <c r="AD27" s="8"/>
    </row>
    <row r="28" spans="1:30" ht="12.3">
      <c r="A28" s="81"/>
      <c r="B28" s="81"/>
      <c r="C28" s="81"/>
      <c r="D28" s="81"/>
      <c r="E28" s="81"/>
      <c r="F28" s="81"/>
      <c r="G28" s="81"/>
      <c r="H28" s="81"/>
      <c r="I28" s="81"/>
      <c r="J28" s="81"/>
      <c r="K28" s="81"/>
      <c r="L28" s="81"/>
      <c r="M28" s="81"/>
      <c r="N28" s="81"/>
      <c r="O28" s="81"/>
      <c r="P28" s="81"/>
      <c r="Q28" s="81"/>
      <c r="R28" s="81"/>
      <c r="S28" s="81"/>
      <c r="T28" s="81"/>
      <c r="U28" s="81"/>
      <c r="V28" s="81"/>
      <c r="W28" s="81"/>
      <c r="X28" s="81"/>
      <c r="Y28" s="81"/>
      <c r="Z28" s="81"/>
      <c r="AA28" s="81"/>
      <c r="AB28" s="81"/>
      <c r="AC28" s="81"/>
      <c r="AD28" s="81"/>
    </row>
    <row r="29" spans="1:30" ht="12.3">
      <c r="A29" s="8"/>
      <c r="B29" s="43"/>
      <c r="C29" s="12" t="s">
        <v>723</v>
      </c>
      <c r="D29" s="135" t="s">
        <v>142</v>
      </c>
      <c r="E29" s="133"/>
      <c r="F29" s="133"/>
      <c r="G29" s="134"/>
      <c r="H29" s="41" t="s">
        <v>228</v>
      </c>
      <c r="I29" s="8"/>
      <c r="J29" s="8"/>
      <c r="Y29" s="8"/>
      <c r="Z29" s="8"/>
      <c r="AA29" s="8"/>
      <c r="AB29" s="8"/>
      <c r="AC29" s="8"/>
      <c r="AD29" s="8"/>
    </row>
    <row r="30" spans="1:30" ht="36.9">
      <c r="A30" s="8"/>
      <c r="B30" s="41" t="s">
        <v>58</v>
      </c>
      <c r="C30" s="41" t="s">
        <v>59</v>
      </c>
      <c r="D30" s="41" t="s">
        <v>143</v>
      </c>
      <c r="E30" s="83" t="s">
        <v>144</v>
      </c>
      <c r="F30" s="83" t="s">
        <v>145</v>
      </c>
      <c r="G30" s="83" t="s">
        <v>146</v>
      </c>
      <c r="H30" s="43"/>
      <c r="I30" s="8"/>
      <c r="Y30" s="8"/>
      <c r="Z30" s="8"/>
      <c r="AA30" s="8"/>
      <c r="AB30" s="8"/>
      <c r="AC30" s="8"/>
      <c r="AD30" s="8"/>
    </row>
    <row r="31" spans="1:30" ht="14.4">
      <c r="A31" s="58"/>
      <c r="B31" s="69">
        <v>1</v>
      </c>
      <c r="C31" s="43" t="s">
        <v>229</v>
      </c>
      <c r="D31" s="69">
        <v>7.0312499999999997E-4</v>
      </c>
      <c r="E31" s="43">
        <f t="shared" ref="E31:E65" si="5">6.025*D31+0.0929</f>
        <v>9.713632812499999E-2</v>
      </c>
      <c r="F31" s="71">
        <f t="shared" ref="F31:F191" si="6">E31*100</f>
        <v>9.7136328124999984</v>
      </c>
      <c r="G31" s="84">
        <f t="shared" ref="G31:G191" si="7">E31*1023</f>
        <v>99.370463671874987</v>
      </c>
      <c r="H31" s="43"/>
      <c r="I31" s="8"/>
      <c r="Y31" s="8"/>
      <c r="Z31" s="8"/>
      <c r="AA31" s="8"/>
      <c r="AB31" s="8"/>
      <c r="AC31" s="8"/>
      <c r="AD31" s="8"/>
    </row>
    <row r="32" spans="1:30" ht="14.4">
      <c r="A32" s="58"/>
      <c r="B32" s="69">
        <v>2</v>
      </c>
      <c r="C32" s="43" t="s">
        <v>230</v>
      </c>
      <c r="D32" s="69">
        <v>7.5359071584583004E-4</v>
      </c>
      <c r="E32" s="43">
        <f t="shared" si="5"/>
        <v>9.7440384062971119E-2</v>
      </c>
      <c r="F32" s="71">
        <f t="shared" si="6"/>
        <v>9.7440384062971113</v>
      </c>
      <c r="G32" s="84">
        <f t="shared" si="7"/>
        <v>99.681512896419449</v>
      </c>
      <c r="H32" s="43"/>
      <c r="I32" s="8"/>
      <c r="Y32" s="8"/>
      <c r="Z32" s="8"/>
      <c r="AA32" s="8"/>
      <c r="AB32" s="8"/>
      <c r="AC32" s="8"/>
      <c r="AD32" s="8"/>
    </row>
    <row r="33" spans="1:30" ht="14.4">
      <c r="A33" s="58"/>
      <c r="B33" s="69">
        <v>3</v>
      </c>
      <c r="C33" s="43" t="s">
        <v>231</v>
      </c>
      <c r="D33" s="69">
        <v>8.0767853085729003E-4</v>
      </c>
      <c r="E33" s="43">
        <f t="shared" si="5"/>
        <v>9.7766263148415175E-2</v>
      </c>
      <c r="F33" s="71">
        <f t="shared" si="6"/>
        <v>9.7766263148415167</v>
      </c>
      <c r="G33" s="84">
        <f t="shared" si="7"/>
        <v>100.01488720082872</v>
      </c>
      <c r="H33" s="43"/>
      <c r="I33" s="8"/>
      <c r="Y33" s="8"/>
      <c r="Z33" s="8"/>
      <c r="AA33" s="8"/>
      <c r="AB33" s="8"/>
      <c r="AC33" s="8"/>
      <c r="AD33" s="8"/>
    </row>
    <row r="34" spans="1:30" ht="14.4">
      <c r="A34" s="58"/>
      <c r="B34" s="69">
        <v>4</v>
      </c>
      <c r="C34" s="43" t="s">
        <v>232</v>
      </c>
      <c r="D34" s="69">
        <v>8.6564841563314401E-4</v>
      </c>
      <c r="E34" s="43">
        <f t="shared" si="5"/>
        <v>9.8115531704189685E-2</v>
      </c>
      <c r="F34" s="71">
        <f t="shared" si="6"/>
        <v>9.8115531704189678</v>
      </c>
      <c r="G34" s="84">
        <f t="shared" si="7"/>
        <v>100.37218893338604</v>
      </c>
      <c r="H34" s="43"/>
      <c r="I34" s="8"/>
      <c r="Y34" s="8"/>
      <c r="Z34" s="8"/>
      <c r="AA34" s="8"/>
      <c r="AB34" s="8"/>
      <c r="AC34" s="8"/>
      <c r="AD34" s="8"/>
    </row>
    <row r="35" spans="1:30" ht="14.4">
      <c r="A35" s="58"/>
      <c r="B35" s="69">
        <v>5</v>
      </c>
      <c r="C35" s="43" t="s">
        <v>233</v>
      </c>
      <c r="D35" s="69">
        <v>9.2777899976219098E-4</v>
      </c>
      <c r="E35" s="43">
        <f t="shared" si="5"/>
        <v>9.8489868473567194E-2</v>
      </c>
      <c r="F35" s="71">
        <f t="shared" si="6"/>
        <v>9.8489868473567199</v>
      </c>
      <c r="G35" s="84">
        <f t="shared" si="7"/>
        <v>100.75513544845924</v>
      </c>
      <c r="H35" s="43"/>
      <c r="I35" s="8"/>
      <c r="Y35" s="8"/>
      <c r="Z35" s="8"/>
      <c r="AA35" s="8"/>
      <c r="AB35" s="8"/>
      <c r="AC35" s="8"/>
      <c r="AD35" s="8"/>
    </row>
    <row r="36" spans="1:30" ht="14.4">
      <c r="A36" s="58"/>
      <c r="B36" s="69">
        <v>6</v>
      </c>
      <c r="C36" s="43" t="s">
        <v>234</v>
      </c>
      <c r="D36" s="69">
        <v>9.9436891104358197E-4</v>
      </c>
      <c r="E36" s="43">
        <f t="shared" si="5"/>
        <v>9.8891072689037574E-2</v>
      </c>
      <c r="F36" s="71">
        <f t="shared" si="6"/>
        <v>9.8891072689037571</v>
      </c>
      <c r="G36" s="84">
        <f t="shared" si="7"/>
        <v>101.16556736088543</v>
      </c>
      <c r="H36" s="43"/>
      <c r="I36" s="8"/>
      <c r="Y36" s="8"/>
      <c r="Z36" s="8"/>
      <c r="AA36" s="8"/>
      <c r="AB36" s="8"/>
      <c r="AC36" s="8"/>
      <c r="AD36" s="8"/>
    </row>
    <row r="37" spans="1:30" ht="14.4">
      <c r="A37" s="58"/>
      <c r="B37" s="69">
        <v>7</v>
      </c>
      <c r="C37" s="43" t="s">
        <v>235</v>
      </c>
      <c r="D37" s="69">
        <v>1.06573821082762E-3</v>
      </c>
      <c r="E37" s="43">
        <f t="shared" si="5"/>
        <v>9.9321072720236409E-2</v>
      </c>
      <c r="F37" s="71">
        <f t="shared" si="6"/>
        <v>9.9321072720236412</v>
      </c>
      <c r="G37" s="84">
        <f t="shared" si="7"/>
        <v>101.60545739280185</v>
      </c>
      <c r="H37" s="43"/>
      <c r="I37" s="8"/>
      <c r="Y37" s="8"/>
      <c r="Z37" s="8"/>
      <c r="AA37" s="8"/>
      <c r="AB37" s="8"/>
      <c r="AC37" s="8"/>
      <c r="AD37" s="8"/>
    </row>
    <row r="38" spans="1:30" ht="14.4">
      <c r="A38" s="58"/>
      <c r="B38" s="69">
        <v>8</v>
      </c>
      <c r="C38" s="43" t="s">
        <v>236</v>
      </c>
      <c r="D38" s="69">
        <v>1.1422299323759499E-3</v>
      </c>
      <c r="E38" s="43">
        <f t="shared" si="5"/>
        <v>9.978193534256509E-2</v>
      </c>
      <c r="F38" s="71">
        <f t="shared" si="6"/>
        <v>9.9781935342565085</v>
      </c>
      <c r="G38" s="84">
        <f t="shared" si="7"/>
        <v>102.07691985544409</v>
      </c>
      <c r="H38" s="43"/>
      <c r="I38" s="8"/>
      <c r="Y38" s="8"/>
      <c r="Z38" s="8"/>
      <c r="AA38" s="8"/>
      <c r="AB38" s="8"/>
      <c r="AC38" s="8"/>
      <c r="AD38" s="8"/>
    </row>
    <row r="39" spans="1:30" ht="14.4">
      <c r="A39" s="58"/>
      <c r="B39" s="69">
        <v>9</v>
      </c>
      <c r="C39" s="43" t="s">
        <v>237</v>
      </c>
      <c r="D39" s="69">
        <v>1.22421172963517E-3</v>
      </c>
      <c r="E39" s="43">
        <f t="shared" si="5"/>
        <v>0.1002758756710519</v>
      </c>
      <c r="F39" s="71">
        <f t="shared" si="6"/>
        <v>10.02758756710519</v>
      </c>
      <c r="G39" s="84">
        <f t="shared" si="7"/>
        <v>102.5822208114861</v>
      </c>
      <c r="H39" s="43"/>
      <c r="I39" s="8"/>
      <c r="Y39" s="8"/>
      <c r="Z39" s="8"/>
      <c r="AA39" s="8"/>
      <c r="AB39" s="8"/>
      <c r="AC39" s="8"/>
      <c r="AD39" s="8"/>
    </row>
    <row r="40" spans="1:30" ht="14.4">
      <c r="A40" s="58"/>
      <c r="B40" s="69">
        <v>10</v>
      </c>
      <c r="C40" s="43" t="s">
        <v>238</v>
      </c>
      <c r="D40" s="69">
        <v>1.31207764434863E-3</v>
      </c>
      <c r="E40" s="43">
        <f t="shared" si="5"/>
        <v>0.10080526780720049</v>
      </c>
      <c r="F40" s="71">
        <f t="shared" si="6"/>
        <v>10.080526780720049</v>
      </c>
      <c r="G40" s="84">
        <f t="shared" si="7"/>
        <v>103.1237889667661</v>
      </c>
      <c r="H40" s="43"/>
      <c r="I40" s="8"/>
      <c r="Y40" s="8"/>
      <c r="Z40" s="8"/>
      <c r="AA40" s="8"/>
      <c r="AB40" s="8"/>
      <c r="AC40" s="8"/>
      <c r="AD40" s="8"/>
    </row>
    <row r="41" spans="1:30" ht="14.4">
      <c r="A41" s="58"/>
      <c r="B41" s="69">
        <v>11</v>
      </c>
      <c r="C41" s="43" t="s">
        <v>239</v>
      </c>
      <c r="D41" s="69">
        <v>1.4062499999999999E-3</v>
      </c>
      <c r="E41" s="43">
        <f t="shared" si="5"/>
        <v>0.10137265625</v>
      </c>
      <c r="F41" s="71">
        <f t="shared" si="6"/>
        <v>10.137265625</v>
      </c>
      <c r="G41" s="84">
        <f t="shared" si="7"/>
        <v>103.70422734374999</v>
      </c>
      <c r="H41" s="43"/>
      <c r="I41" s="8"/>
      <c r="Y41" s="8"/>
      <c r="Z41" s="8"/>
      <c r="AA41" s="8"/>
      <c r="AB41" s="8"/>
      <c r="AC41" s="8"/>
      <c r="AD41" s="8"/>
    </row>
    <row r="42" spans="1:30" ht="14.4">
      <c r="A42" s="58"/>
      <c r="B42" s="69">
        <v>12</v>
      </c>
      <c r="C42" s="43" t="s">
        <v>240</v>
      </c>
      <c r="D42" s="69">
        <v>1.5071814316916601E-3</v>
      </c>
      <c r="E42" s="43">
        <f t="shared" si="5"/>
        <v>0.10198076812594226</v>
      </c>
      <c r="F42" s="71">
        <f t="shared" si="6"/>
        <v>10.198076812594225</v>
      </c>
      <c r="G42" s="84">
        <f t="shared" si="7"/>
        <v>104.32632579283893</v>
      </c>
      <c r="H42" s="43"/>
      <c r="I42" s="8"/>
      <c r="Y42" s="8"/>
      <c r="Z42" s="8"/>
      <c r="AA42" s="8"/>
      <c r="AB42" s="8"/>
      <c r="AC42" s="8"/>
      <c r="AD42" s="8"/>
    </row>
    <row r="43" spans="1:30" ht="14.4">
      <c r="A43" s="58"/>
      <c r="B43" s="69">
        <v>13</v>
      </c>
      <c r="C43" s="43" t="s">
        <v>241</v>
      </c>
      <c r="D43" s="69">
        <v>1.6153570617145801E-3</v>
      </c>
      <c r="E43" s="43">
        <f t="shared" si="5"/>
        <v>0.10263252629683034</v>
      </c>
      <c r="F43" s="71">
        <f t="shared" si="6"/>
        <v>10.263252629683034</v>
      </c>
      <c r="G43" s="84">
        <f t="shared" si="7"/>
        <v>104.99307440165744</v>
      </c>
      <c r="H43" s="43"/>
      <c r="I43" s="8"/>
      <c r="Y43" s="8"/>
      <c r="Z43" s="8"/>
      <c r="AA43" s="8"/>
      <c r="AB43" s="8"/>
      <c r="AC43" s="8"/>
      <c r="AD43" s="8"/>
    </row>
    <row r="44" spans="1:30" ht="14.4">
      <c r="A44" s="58"/>
      <c r="B44" s="69">
        <v>14</v>
      </c>
      <c r="C44" s="43" t="s">
        <v>242</v>
      </c>
      <c r="D44" s="69">
        <v>1.73129683126628E-3</v>
      </c>
      <c r="E44" s="43">
        <f t="shared" si="5"/>
        <v>0.10333106340837933</v>
      </c>
      <c r="F44" s="71">
        <f t="shared" si="6"/>
        <v>10.333106340837933</v>
      </c>
      <c r="G44" s="84">
        <f t="shared" si="7"/>
        <v>105.70767786677206</v>
      </c>
      <c r="H44" s="43"/>
      <c r="I44" s="8"/>
      <c r="Y44" s="8"/>
      <c r="Z44" s="8"/>
      <c r="AA44" s="8"/>
      <c r="AB44" s="8"/>
      <c r="AC44" s="8"/>
      <c r="AD44" s="8"/>
    </row>
    <row r="45" spans="1:30" ht="14.4">
      <c r="A45" s="58"/>
      <c r="B45" s="69">
        <v>15</v>
      </c>
      <c r="C45" s="43" t="s">
        <v>243</v>
      </c>
      <c r="D45" s="69">
        <v>1.85555799952438E-3</v>
      </c>
      <c r="E45" s="43">
        <f t="shared" si="5"/>
        <v>0.10407973694713439</v>
      </c>
      <c r="F45" s="71">
        <f t="shared" si="6"/>
        <v>10.407973694713439</v>
      </c>
      <c r="G45" s="84">
        <f t="shared" si="7"/>
        <v>106.47357089691849</v>
      </c>
      <c r="H45" s="43"/>
      <c r="I45" s="8"/>
      <c r="Y45" s="8"/>
      <c r="Z45" s="8"/>
      <c r="AA45" s="8"/>
      <c r="AB45" s="8"/>
      <c r="AC45" s="8"/>
      <c r="AD45" s="8"/>
    </row>
    <row r="46" spans="1:30" ht="14.4">
      <c r="A46" s="58"/>
      <c r="B46" s="69">
        <v>16</v>
      </c>
      <c r="C46" s="43" t="s">
        <v>244</v>
      </c>
      <c r="D46" s="69">
        <v>1.98873782208716E-3</v>
      </c>
      <c r="E46" s="43">
        <f t="shared" si="5"/>
        <v>0.10488214537807514</v>
      </c>
      <c r="F46" s="71">
        <f t="shared" si="6"/>
        <v>10.488214537807513</v>
      </c>
      <c r="G46" s="84">
        <f t="shared" si="7"/>
        <v>107.29443472177087</v>
      </c>
      <c r="H46" s="43"/>
      <c r="I46" s="8"/>
      <c r="Y46" s="8"/>
      <c r="Z46" s="8"/>
      <c r="AA46" s="8"/>
      <c r="AB46" s="8"/>
      <c r="AC46" s="8"/>
      <c r="AD46" s="8"/>
    </row>
    <row r="47" spans="1:30" ht="14.4">
      <c r="A47" s="58"/>
      <c r="B47" s="69">
        <v>17</v>
      </c>
      <c r="C47" s="43" t="s">
        <v>245</v>
      </c>
      <c r="D47" s="69">
        <v>2.13147642165524E-3</v>
      </c>
      <c r="E47" s="43">
        <f t="shared" si="5"/>
        <v>0.10574214544047282</v>
      </c>
      <c r="F47" s="71">
        <f t="shared" si="6"/>
        <v>10.574214544047281</v>
      </c>
      <c r="G47" s="84">
        <f t="shared" si="7"/>
        <v>108.1742147856037</v>
      </c>
      <c r="H47" s="43"/>
      <c r="I47" s="8"/>
      <c r="Y47" s="8"/>
      <c r="Z47" s="8"/>
      <c r="AA47" s="8"/>
      <c r="AB47" s="8"/>
      <c r="AC47" s="8"/>
      <c r="AD47" s="8"/>
    </row>
    <row r="48" spans="1:30" ht="14.4">
      <c r="A48" s="58"/>
      <c r="B48" s="69">
        <v>18</v>
      </c>
      <c r="C48" s="43" t="s">
        <v>246</v>
      </c>
      <c r="D48" s="69">
        <v>2.2844598647519098E-3</v>
      </c>
      <c r="E48" s="43">
        <f t="shared" si="5"/>
        <v>0.10666387068513025</v>
      </c>
      <c r="F48" s="71">
        <f t="shared" si="6"/>
        <v>10.666387068513025</v>
      </c>
      <c r="G48" s="84">
        <f t="shared" si="7"/>
        <v>109.11713971088825</v>
      </c>
      <c r="H48" s="43"/>
      <c r="I48" s="8"/>
      <c r="Y48" s="8"/>
      <c r="Z48" s="8"/>
      <c r="AA48" s="8"/>
      <c r="AB48" s="8"/>
      <c r="AC48" s="8"/>
      <c r="AD48" s="8"/>
    </row>
    <row r="49" spans="1:30" ht="14.4">
      <c r="A49" s="58"/>
      <c r="B49" s="69">
        <v>19</v>
      </c>
      <c r="C49" s="43" t="s">
        <v>247</v>
      </c>
      <c r="D49" s="69">
        <v>2.44842345927034E-3</v>
      </c>
      <c r="E49" s="43">
        <f t="shared" si="5"/>
        <v>0.10765175134210379</v>
      </c>
      <c r="F49" s="71">
        <f t="shared" si="6"/>
        <v>10.765175134210379</v>
      </c>
      <c r="G49" s="84">
        <f t="shared" si="7"/>
        <v>110.12774162297218</v>
      </c>
      <c r="H49" s="43"/>
      <c r="I49" s="8"/>
      <c r="Y49" s="8"/>
      <c r="Z49" s="8"/>
      <c r="AA49" s="8"/>
      <c r="AB49" s="8"/>
      <c r="AC49" s="8"/>
      <c r="AD49" s="8"/>
    </row>
    <row r="50" spans="1:30" ht="14.4">
      <c r="A50" s="58"/>
      <c r="B50" s="69">
        <v>20</v>
      </c>
      <c r="C50" s="43" t="s">
        <v>248</v>
      </c>
      <c r="D50" s="69">
        <v>2.6241552886972701E-3</v>
      </c>
      <c r="E50" s="43">
        <f t="shared" si="5"/>
        <v>0.10871053561440105</v>
      </c>
      <c r="F50" s="71">
        <f t="shared" si="6"/>
        <v>10.871053561440105</v>
      </c>
      <c r="G50" s="84">
        <f t="shared" si="7"/>
        <v>111.21087793353227</v>
      </c>
      <c r="H50" s="43"/>
      <c r="I50" s="8"/>
      <c r="Y50" s="8"/>
      <c r="Z50" s="8"/>
      <c r="AA50" s="8"/>
      <c r="AB50" s="8"/>
      <c r="AC50" s="8"/>
      <c r="AD50" s="8"/>
    </row>
    <row r="51" spans="1:30" ht="14.4">
      <c r="A51" s="58"/>
      <c r="B51" s="69">
        <v>21</v>
      </c>
      <c r="C51" s="43" t="s">
        <v>249</v>
      </c>
      <c r="D51" s="69">
        <v>2.8124999999999999E-3</v>
      </c>
      <c r="E51" s="43">
        <f t="shared" si="5"/>
        <v>0.1098453125</v>
      </c>
      <c r="F51" s="71">
        <f t="shared" si="6"/>
        <v>10.98453125</v>
      </c>
      <c r="G51" s="84">
        <f t="shared" si="7"/>
        <v>112.3717546875</v>
      </c>
      <c r="H51" s="43"/>
      <c r="I51" s="8"/>
      <c r="Y51" s="8"/>
      <c r="Z51" s="8"/>
      <c r="AA51" s="8"/>
      <c r="AB51" s="8"/>
      <c r="AC51" s="8"/>
      <c r="AD51" s="8"/>
    </row>
    <row r="52" spans="1:30" ht="14.4">
      <c r="A52" s="58"/>
      <c r="B52" s="69">
        <v>22</v>
      </c>
      <c r="C52" s="43" t="s">
        <v>250</v>
      </c>
      <c r="D52" s="69">
        <v>3.0143628633833202E-3</v>
      </c>
      <c r="E52" s="43">
        <f t="shared" si="5"/>
        <v>0.1110615362518845</v>
      </c>
      <c r="F52" s="71">
        <f t="shared" si="6"/>
        <v>11.106153625188449</v>
      </c>
      <c r="G52" s="84">
        <f t="shared" si="7"/>
        <v>113.61595158567785</v>
      </c>
      <c r="H52" s="43"/>
      <c r="I52" s="8"/>
      <c r="Y52" s="8"/>
      <c r="Z52" s="8"/>
      <c r="AA52" s="8"/>
      <c r="AB52" s="8"/>
      <c r="AC52" s="8"/>
      <c r="AD52" s="8"/>
    </row>
    <row r="53" spans="1:30" ht="14.4">
      <c r="A53" s="58"/>
      <c r="B53" s="69">
        <v>23</v>
      </c>
      <c r="C53" s="43" t="s">
        <v>251</v>
      </c>
      <c r="D53" s="69">
        <v>3.2307141234291601E-3</v>
      </c>
      <c r="E53" s="43">
        <f t="shared" si="5"/>
        <v>0.11236505259366068</v>
      </c>
      <c r="F53" s="71">
        <f t="shared" si="6"/>
        <v>11.236505259366067</v>
      </c>
      <c r="G53" s="84">
        <f t="shared" si="7"/>
        <v>114.94944880331488</v>
      </c>
      <c r="H53" s="43"/>
      <c r="I53" s="8"/>
      <c r="Y53" s="8"/>
      <c r="Z53" s="8"/>
      <c r="AA53" s="8"/>
      <c r="AB53" s="8"/>
      <c r="AC53" s="8"/>
      <c r="AD53" s="8"/>
    </row>
    <row r="54" spans="1:30" ht="14.4">
      <c r="A54" s="58"/>
      <c r="B54" s="69">
        <v>24</v>
      </c>
      <c r="C54" s="43" t="s">
        <v>252</v>
      </c>
      <c r="D54" s="69">
        <v>3.46259366253257E-3</v>
      </c>
      <c r="E54" s="43">
        <f t="shared" si="5"/>
        <v>0.11376212681675874</v>
      </c>
      <c r="F54" s="71">
        <f t="shared" si="6"/>
        <v>11.376212681675874</v>
      </c>
      <c r="G54" s="84">
        <f t="shared" si="7"/>
        <v>116.37865573354419</v>
      </c>
      <c r="H54" s="43"/>
      <c r="I54" s="8"/>
      <c r="Y54" s="8"/>
      <c r="Z54" s="8"/>
      <c r="AA54" s="8"/>
      <c r="AB54" s="8"/>
      <c r="AC54" s="8"/>
      <c r="AD54" s="8"/>
    </row>
    <row r="55" spans="1:30" ht="14.4">
      <c r="A55" s="58"/>
      <c r="B55" s="69">
        <v>25</v>
      </c>
      <c r="C55" s="43" t="s">
        <v>253</v>
      </c>
      <c r="D55" s="69">
        <v>3.71111599904876E-3</v>
      </c>
      <c r="E55" s="43">
        <f t="shared" si="5"/>
        <v>0.11525947389426877</v>
      </c>
      <c r="F55" s="71">
        <f t="shared" si="6"/>
        <v>11.525947389426877</v>
      </c>
      <c r="G55" s="84">
        <f t="shared" si="7"/>
        <v>117.91044179383695</v>
      </c>
      <c r="H55" s="43"/>
      <c r="I55" s="8"/>
      <c r="Y55" s="8"/>
      <c r="Z55" s="8"/>
      <c r="AA55" s="8"/>
      <c r="AB55" s="8"/>
      <c r="AC55" s="8"/>
      <c r="AD55" s="8"/>
    </row>
    <row r="56" spans="1:30" ht="14.4">
      <c r="A56" s="58"/>
      <c r="B56" s="69">
        <v>26</v>
      </c>
      <c r="C56" s="43" t="s">
        <v>254</v>
      </c>
      <c r="D56" s="69">
        <v>3.9774756441743296E-3</v>
      </c>
      <c r="E56" s="43">
        <f t="shared" si="5"/>
        <v>0.11686429075615033</v>
      </c>
      <c r="F56" s="71">
        <f t="shared" si="6"/>
        <v>11.686429075615033</v>
      </c>
      <c r="G56" s="84">
        <f t="shared" si="7"/>
        <v>119.55216944354179</v>
      </c>
      <c r="H56" s="43"/>
      <c r="I56" s="8"/>
      <c r="Y56" s="8"/>
      <c r="Z56" s="8"/>
      <c r="AA56" s="8"/>
      <c r="AB56" s="8"/>
      <c r="AC56" s="8"/>
      <c r="AD56" s="8"/>
    </row>
    <row r="57" spans="1:30" ht="14.4">
      <c r="A57" s="58"/>
      <c r="B57" s="69">
        <v>27</v>
      </c>
      <c r="C57" s="43" t="s">
        <v>255</v>
      </c>
      <c r="D57" s="69">
        <v>4.2629528433104904E-3</v>
      </c>
      <c r="E57" s="43">
        <f t="shared" si="5"/>
        <v>0.1185842908809457</v>
      </c>
      <c r="F57" s="71">
        <f t="shared" si="6"/>
        <v>11.858429088094571</v>
      </c>
      <c r="G57" s="84">
        <f t="shared" si="7"/>
        <v>121.31172957120745</v>
      </c>
      <c r="H57" s="43"/>
      <c r="I57" s="8"/>
      <c r="Y57" s="8"/>
      <c r="Z57" s="8"/>
      <c r="AA57" s="8"/>
      <c r="AB57" s="8"/>
      <c r="AC57" s="8"/>
      <c r="AD57" s="8"/>
    </row>
    <row r="58" spans="1:30" ht="14.4">
      <c r="A58" s="58"/>
      <c r="B58" s="69">
        <v>28</v>
      </c>
      <c r="C58" s="43" t="s">
        <v>256</v>
      </c>
      <c r="D58" s="69">
        <v>4.5689197295038196E-3</v>
      </c>
      <c r="E58" s="43">
        <f t="shared" si="5"/>
        <v>0.12042774137026051</v>
      </c>
      <c r="F58" s="71">
        <f t="shared" si="6"/>
        <v>12.042774137026051</v>
      </c>
      <c r="G58" s="84">
        <f t="shared" si="7"/>
        <v>123.1975794217765</v>
      </c>
      <c r="H58" s="43"/>
      <c r="I58" s="8"/>
      <c r="Y58" s="8"/>
      <c r="Z58" s="8"/>
      <c r="AA58" s="8"/>
      <c r="AB58" s="8"/>
      <c r="AC58" s="8"/>
      <c r="AD58" s="8"/>
    </row>
    <row r="59" spans="1:30" ht="14.4">
      <c r="A59" s="58"/>
      <c r="B59" s="69">
        <v>29</v>
      </c>
      <c r="C59" s="43" t="s">
        <v>257</v>
      </c>
      <c r="D59" s="69">
        <v>4.8968469185406904E-3</v>
      </c>
      <c r="E59" s="43">
        <f t="shared" si="5"/>
        <v>0.12240350268420766</v>
      </c>
      <c r="F59" s="71">
        <f t="shared" si="6"/>
        <v>12.240350268420766</v>
      </c>
      <c r="G59" s="84">
        <f t="shared" si="7"/>
        <v>125.21878324594444</v>
      </c>
      <c r="H59" s="43"/>
      <c r="I59" s="8"/>
      <c r="Y59" s="8"/>
      <c r="Z59" s="8"/>
      <c r="AA59" s="8"/>
      <c r="AB59" s="8"/>
      <c r="AC59" s="8"/>
      <c r="AD59" s="8"/>
    </row>
    <row r="60" spans="1:30" ht="14.4">
      <c r="A60" s="58"/>
      <c r="B60" s="69">
        <v>30</v>
      </c>
      <c r="C60" s="43" t="s">
        <v>258</v>
      </c>
      <c r="D60" s="69">
        <v>5.2483105773945401E-3</v>
      </c>
      <c r="E60" s="43">
        <f t="shared" si="5"/>
        <v>0.1245210712288021</v>
      </c>
      <c r="F60" s="71">
        <f t="shared" si="6"/>
        <v>12.452107122880211</v>
      </c>
      <c r="G60" s="84">
        <f t="shared" si="7"/>
        <v>127.38505586706455</v>
      </c>
      <c r="H60" s="43"/>
      <c r="I60" s="8"/>
      <c r="Y60" s="8"/>
      <c r="Z60" s="8"/>
      <c r="AA60" s="8"/>
      <c r="AB60" s="8"/>
      <c r="AC60" s="8"/>
      <c r="AD60" s="8"/>
    </row>
    <row r="61" spans="1:30" ht="14.4">
      <c r="A61" s="58"/>
      <c r="B61" s="69">
        <v>31</v>
      </c>
      <c r="C61" s="43" t="s">
        <v>259</v>
      </c>
      <c r="D61" s="69">
        <v>5.6249999999999998E-3</v>
      </c>
      <c r="E61" s="43">
        <f t="shared" si="5"/>
        <v>0.12679062499999999</v>
      </c>
      <c r="F61" s="71">
        <f t="shared" si="6"/>
        <v>12.679062499999999</v>
      </c>
      <c r="G61" s="84">
        <f t="shared" si="7"/>
        <v>129.70680937499998</v>
      </c>
      <c r="H61" s="43"/>
      <c r="I61" s="8"/>
      <c r="Y61" s="8"/>
      <c r="Z61" s="8"/>
      <c r="AA61" s="8"/>
      <c r="AB61" s="8"/>
      <c r="AC61" s="8"/>
      <c r="AD61" s="8"/>
    </row>
    <row r="62" spans="1:30" ht="14.4">
      <c r="A62" s="58"/>
      <c r="B62" s="69">
        <v>32</v>
      </c>
      <c r="C62" s="43" t="s">
        <v>260</v>
      </c>
      <c r="D62" s="69">
        <v>6.0287257267666403E-3</v>
      </c>
      <c r="E62" s="43">
        <f t="shared" si="5"/>
        <v>0.12922307250376902</v>
      </c>
      <c r="F62" s="71">
        <f t="shared" si="6"/>
        <v>12.922307250376901</v>
      </c>
      <c r="G62" s="84">
        <f t="shared" si="7"/>
        <v>132.1952031713557</v>
      </c>
      <c r="H62" s="43"/>
      <c r="I62" s="8"/>
      <c r="Y62" s="8"/>
      <c r="Z62" s="8"/>
      <c r="AA62" s="8"/>
      <c r="AB62" s="8"/>
      <c r="AC62" s="8"/>
      <c r="AD62" s="8"/>
    </row>
    <row r="63" spans="1:30" ht="14.4">
      <c r="A63" s="58"/>
      <c r="B63" s="69">
        <v>33</v>
      </c>
      <c r="C63" s="43" t="s">
        <v>261</v>
      </c>
      <c r="D63" s="69">
        <v>6.4614282468583202E-3</v>
      </c>
      <c r="E63" s="43">
        <f t="shared" si="5"/>
        <v>0.13183010518732138</v>
      </c>
      <c r="F63" s="71">
        <f t="shared" si="6"/>
        <v>13.183010518732138</v>
      </c>
      <c r="G63" s="84">
        <f t="shared" si="7"/>
        <v>134.86219760662976</v>
      </c>
      <c r="H63" s="43"/>
      <c r="I63" s="8"/>
      <c r="Y63" s="8"/>
      <c r="Z63" s="8"/>
      <c r="AA63" s="8"/>
      <c r="AB63" s="8"/>
      <c r="AC63" s="8"/>
      <c r="AD63" s="8"/>
    </row>
    <row r="64" spans="1:30" ht="14.4">
      <c r="A64" s="58"/>
      <c r="B64" s="69">
        <v>34</v>
      </c>
      <c r="C64" s="43" t="s">
        <v>262</v>
      </c>
      <c r="D64" s="69">
        <v>6.9251873250651503E-3</v>
      </c>
      <c r="E64" s="43">
        <f t="shared" si="5"/>
        <v>0.13462425363351754</v>
      </c>
      <c r="F64" s="71">
        <f t="shared" si="6"/>
        <v>13.462425363351754</v>
      </c>
      <c r="G64" s="84">
        <f t="shared" si="7"/>
        <v>137.72061146708845</v>
      </c>
      <c r="H64" s="43"/>
      <c r="I64" s="8"/>
      <c r="Y64" s="8"/>
      <c r="Z64" s="8"/>
      <c r="AA64" s="8"/>
      <c r="AB64" s="8"/>
      <c r="AC64" s="8"/>
      <c r="AD64" s="8"/>
    </row>
    <row r="65" spans="1:30" ht="14.4">
      <c r="A65" s="58"/>
      <c r="B65" s="69">
        <v>35</v>
      </c>
      <c r="C65" s="43" t="s">
        <v>263</v>
      </c>
      <c r="D65" s="69">
        <v>7.4222319980975296E-3</v>
      </c>
      <c r="E65" s="43">
        <f t="shared" si="5"/>
        <v>0.13761894778853762</v>
      </c>
      <c r="F65" s="71">
        <f t="shared" si="6"/>
        <v>13.761894778853762</v>
      </c>
      <c r="G65" s="84">
        <f t="shared" si="7"/>
        <v>140.78418358767399</v>
      </c>
      <c r="H65" s="43"/>
      <c r="I65" s="8"/>
      <c r="Y65" s="8"/>
      <c r="Z65" s="8"/>
      <c r="AA65" s="8"/>
      <c r="AB65" s="8"/>
      <c r="AC65" s="8"/>
      <c r="AD65" s="8"/>
    </row>
    <row r="66" spans="1:30" ht="14.4">
      <c r="A66" s="58"/>
      <c r="B66" s="69">
        <v>36</v>
      </c>
      <c r="C66" s="43" t="s">
        <v>264</v>
      </c>
      <c r="D66" s="69">
        <v>7.9549512883486592E-3</v>
      </c>
      <c r="E66" s="43">
        <f t="shared" ref="E66:E191" si="8">(LOG10(D66*0.9892+0.0108))*0.256663+0.584555</f>
        <v>0.14081596929926626</v>
      </c>
      <c r="F66" s="71">
        <f t="shared" si="6"/>
        <v>14.081596929926626</v>
      </c>
      <c r="G66" s="84">
        <f t="shared" si="7"/>
        <v>144.05473659314939</v>
      </c>
      <c r="H66" s="43"/>
      <c r="I66" s="8"/>
      <c r="Y66" s="8"/>
      <c r="Z66" s="8"/>
      <c r="AA66" s="8"/>
      <c r="AB66" s="8"/>
      <c r="AC66" s="8"/>
      <c r="AD66" s="8"/>
    </row>
    <row r="67" spans="1:30" ht="14.4">
      <c r="A67" s="58"/>
      <c r="B67" s="69">
        <v>37</v>
      </c>
      <c r="C67" s="43" t="s">
        <v>265</v>
      </c>
      <c r="D67" s="69">
        <v>8.5259056866209808E-3</v>
      </c>
      <c r="E67" s="43">
        <f t="shared" si="8"/>
        <v>0.14413814980946965</v>
      </c>
      <c r="F67" s="71">
        <f t="shared" si="6"/>
        <v>14.413814980946965</v>
      </c>
      <c r="G67" s="84">
        <f t="shared" si="7"/>
        <v>147.45332725508746</v>
      </c>
      <c r="H67" s="43"/>
      <c r="I67" s="8"/>
      <c r="Y67" s="8"/>
      <c r="Z67" s="8"/>
      <c r="AA67" s="8"/>
      <c r="AB67" s="8"/>
      <c r="AC67" s="8"/>
      <c r="AD67" s="8"/>
    </row>
    <row r="68" spans="1:30" ht="14.4">
      <c r="A68" s="58"/>
      <c r="B68" s="69">
        <v>38</v>
      </c>
      <c r="C68" s="43" t="s">
        <v>266</v>
      </c>
      <c r="D68" s="69">
        <v>9.1378394590076496E-3</v>
      </c>
      <c r="E68" s="43">
        <f t="shared" si="8"/>
        <v>0.14759216587375995</v>
      </c>
      <c r="F68" s="71">
        <f t="shared" si="6"/>
        <v>14.759216587375995</v>
      </c>
      <c r="G68" s="84">
        <f t="shared" si="7"/>
        <v>150.98678568885643</v>
      </c>
      <c r="H68" s="43"/>
      <c r="I68" s="8"/>
      <c r="Y68" s="8"/>
      <c r="Z68" s="8"/>
      <c r="AA68" s="8"/>
      <c r="AB68" s="8"/>
      <c r="AC68" s="8"/>
      <c r="AD68" s="8"/>
    </row>
    <row r="69" spans="1:30" ht="14.4">
      <c r="A69" s="58"/>
      <c r="B69" s="69">
        <v>39</v>
      </c>
      <c r="C69" s="43" t="s">
        <v>267</v>
      </c>
      <c r="D69" s="69">
        <v>9.7936938370813895E-3</v>
      </c>
      <c r="E69" s="43">
        <f t="shared" si="8"/>
        <v>0.15117898829433168</v>
      </c>
      <c r="F69" s="71">
        <f t="shared" si="6"/>
        <v>15.117898829433168</v>
      </c>
      <c r="G69" s="84">
        <f t="shared" si="7"/>
        <v>154.65610502510131</v>
      </c>
      <c r="H69" s="43"/>
      <c r="I69" s="8"/>
      <c r="Y69" s="8"/>
      <c r="Z69" s="8"/>
      <c r="AA69" s="8"/>
      <c r="AB69" s="8"/>
      <c r="AC69" s="8"/>
      <c r="AD69" s="8"/>
    </row>
    <row r="70" spans="1:30" ht="14.4">
      <c r="A70" s="58"/>
      <c r="B70" s="69">
        <v>40</v>
      </c>
      <c r="C70" s="43" t="s">
        <v>268</v>
      </c>
      <c r="D70" s="69">
        <v>1.0496621154789E-2</v>
      </c>
      <c r="E70" s="43">
        <f t="shared" si="8"/>
        <v>0.1548992767966047</v>
      </c>
      <c r="F70" s="71">
        <f t="shared" si="6"/>
        <v>15.48992767966047</v>
      </c>
      <c r="G70" s="84">
        <f t="shared" si="7"/>
        <v>158.4619601629266</v>
      </c>
      <c r="H70" s="43"/>
      <c r="I70" s="8"/>
      <c r="Y70" s="8"/>
      <c r="Z70" s="8"/>
      <c r="AA70" s="8"/>
      <c r="AB70" s="8"/>
      <c r="AC70" s="8"/>
      <c r="AD70" s="8"/>
    </row>
    <row r="71" spans="1:30" ht="14.4">
      <c r="A71" s="58"/>
      <c r="B71" s="69">
        <v>41</v>
      </c>
      <c r="C71" s="43" t="s">
        <v>269</v>
      </c>
      <c r="D71" s="69">
        <v>1.125E-2</v>
      </c>
      <c r="E71" s="43">
        <f t="shared" si="8"/>
        <v>0.15875337375747839</v>
      </c>
      <c r="F71" s="71">
        <f t="shared" si="6"/>
        <v>15.875337375747838</v>
      </c>
      <c r="G71" s="84">
        <f t="shared" si="7"/>
        <v>162.40470135390038</v>
      </c>
      <c r="H71" s="43"/>
      <c r="I71" s="8"/>
      <c r="Y71" s="8"/>
      <c r="Z71" s="8"/>
      <c r="AA71" s="8"/>
      <c r="AB71" s="8"/>
      <c r="AC71" s="8"/>
      <c r="AD71" s="8"/>
    </row>
    <row r="72" spans="1:30" ht="14.4">
      <c r="A72" s="58"/>
      <c r="B72" s="69">
        <v>42</v>
      </c>
      <c r="C72" s="43" t="s">
        <v>270</v>
      </c>
      <c r="D72" s="69">
        <v>1.2057451453533201E-2</v>
      </c>
      <c r="E72" s="43">
        <f t="shared" si="8"/>
        <v>0.1627413009321203</v>
      </c>
      <c r="F72" s="71">
        <f t="shared" si="6"/>
        <v>16.27413009321203</v>
      </c>
      <c r="G72" s="84">
        <f t="shared" si="7"/>
        <v>166.48435085355908</v>
      </c>
      <c r="H72" s="43"/>
      <c r="I72" s="8"/>
      <c r="Y72" s="8"/>
      <c r="Z72" s="8"/>
      <c r="AA72" s="8"/>
      <c r="AB72" s="8"/>
      <c r="AC72" s="8"/>
      <c r="AD72" s="8"/>
    </row>
    <row r="73" spans="1:30" ht="14.4">
      <c r="A73" s="58"/>
      <c r="B73" s="69">
        <v>43</v>
      </c>
      <c r="C73" s="43" t="s">
        <v>271</v>
      </c>
      <c r="D73" s="69">
        <v>1.2922856493716601E-2</v>
      </c>
      <c r="E73" s="43">
        <f t="shared" si="8"/>
        <v>0.16686275924556404</v>
      </c>
      <c r="F73" s="71">
        <f t="shared" si="6"/>
        <v>16.686275924556405</v>
      </c>
      <c r="G73" s="84">
        <f t="shared" si="7"/>
        <v>170.70060270821202</v>
      </c>
      <c r="H73" s="43"/>
      <c r="I73" s="8"/>
      <c r="Y73" s="8"/>
      <c r="Z73" s="8"/>
      <c r="AA73" s="8"/>
      <c r="AB73" s="8"/>
      <c r="AC73" s="8"/>
      <c r="AD73" s="8"/>
    </row>
    <row r="74" spans="1:30" ht="14.4">
      <c r="A74" s="58"/>
      <c r="B74" s="69">
        <v>44</v>
      </c>
      <c r="C74" s="43" t="s">
        <v>272</v>
      </c>
      <c r="D74" s="69">
        <v>1.3850374650130301E-2</v>
      </c>
      <c r="E74" s="43">
        <f t="shared" si="8"/>
        <v>0.1711171316533226</v>
      </c>
      <c r="F74" s="71">
        <f t="shared" si="6"/>
        <v>17.111713165332258</v>
      </c>
      <c r="G74" s="84">
        <f t="shared" si="7"/>
        <v>175.05282568134902</v>
      </c>
      <c r="H74" s="43"/>
      <c r="I74" s="8"/>
      <c r="Y74" s="8"/>
      <c r="Z74" s="8"/>
      <c r="AA74" s="8"/>
      <c r="AB74" s="8"/>
      <c r="AC74" s="8"/>
      <c r="AD74" s="8"/>
    </row>
    <row r="75" spans="1:30" ht="14.4">
      <c r="A75" s="58"/>
      <c r="B75" s="69">
        <v>45</v>
      </c>
      <c r="C75" s="43" t="s">
        <v>273</v>
      </c>
      <c r="D75" s="69">
        <v>1.4844463996195E-2</v>
      </c>
      <c r="E75" s="43">
        <f t="shared" si="8"/>
        <v>0.17550348901309576</v>
      </c>
      <c r="F75" s="71">
        <f t="shared" si="6"/>
        <v>17.550348901309576</v>
      </c>
      <c r="G75" s="84">
        <f t="shared" si="7"/>
        <v>179.54006926039696</v>
      </c>
      <c r="H75" s="43"/>
      <c r="I75" s="8"/>
      <c r="Y75" s="8"/>
      <c r="Z75" s="8"/>
      <c r="AA75" s="8"/>
      <c r="AB75" s="8"/>
      <c r="AC75" s="8"/>
      <c r="AD75" s="8"/>
    </row>
    <row r="76" spans="1:30" ht="14.4">
      <c r="A76" s="58"/>
      <c r="B76" s="69">
        <v>46</v>
      </c>
      <c r="C76" s="43" t="s">
        <v>274</v>
      </c>
      <c r="D76" s="69">
        <v>1.5909902576697301E-2</v>
      </c>
      <c r="E76" s="43">
        <f t="shared" si="8"/>
        <v>0.18002059884944871</v>
      </c>
      <c r="F76" s="71">
        <f t="shared" si="6"/>
        <v>18.00205988494487</v>
      </c>
      <c r="G76" s="84">
        <f t="shared" si="7"/>
        <v>184.16107262298604</v>
      </c>
      <c r="H76" s="43"/>
      <c r="I76" s="8"/>
      <c r="Y76" s="8"/>
      <c r="Z76" s="8"/>
      <c r="AA76" s="8"/>
      <c r="AB76" s="8"/>
      <c r="AC76" s="8"/>
      <c r="AD76" s="8"/>
    </row>
    <row r="77" spans="1:30" ht="14.4">
      <c r="A77" s="58"/>
      <c r="B77" s="69">
        <v>47</v>
      </c>
      <c r="C77" s="43" t="s">
        <v>275</v>
      </c>
      <c r="D77" s="69">
        <v>1.7051811373241899E-2</v>
      </c>
      <c r="E77" s="43">
        <f t="shared" si="8"/>
        <v>0.18466693683723329</v>
      </c>
      <c r="F77" s="71">
        <f t="shared" si="6"/>
        <v>18.466693683723328</v>
      </c>
      <c r="G77" s="84">
        <f t="shared" si="7"/>
        <v>188.91427638448965</v>
      </c>
      <c r="H77" s="43"/>
      <c r="I77" s="8"/>
      <c r="Y77" s="8"/>
      <c r="Z77" s="8"/>
      <c r="AA77" s="8"/>
      <c r="AB77" s="8"/>
      <c r="AC77" s="8"/>
      <c r="AD77" s="8"/>
    </row>
    <row r="78" spans="1:30" ht="14.4">
      <c r="A78" s="58"/>
      <c r="B78" s="69">
        <v>48</v>
      </c>
      <c r="C78" s="43" t="s">
        <v>276</v>
      </c>
      <c r="D78" s="69">
        <v>1.8275678918015299E-2</v>
      </c>
      <c r="E78" s="43">
        <f t="shared" si="8"/>
        <v>0.18944070077930703</v>
      </c>
      <c r="F78" s="71">
        <f t="shared" si="6"/>
        <v>18.944070077930704</v>
      </c>
      <c r="G78" s="84">
        <f t="shared" si="7"/>
        <v>193.79783689723109</v>
      </c>
      <c r="H78" s="43"/>
      <c r="I78" s="8"/>
      <c r="Y78" s="8"/>
      <c r="Z78" s="8"/>
      <c r="AA78" s="8"/>
      <c r="AB78" s="8"/>
      <c r="AC78" s="8"/>
      <c r="AD78" s="8"/>
    </row>
    <row r="79" spans="1:30" ht="14.4">
      <c r="A79" s="58"/>
      <c r="B79" s="69">
        <v>49</v>
      </c>
      <c r="C79" s="43" t="s">
        <v>277</v>
      </c>
      <c r="D79" s="69">
        <v>1.9587387674162699E-2</v>
      </c>
      <c r="E79" s="43">
        <f t="shared" si="8"/>
        <v>0.19433982681127598</v>
      </c>
      <c r="F79" s="71">
        <f t="shared" si="6"/>
        <v>19.433982681127599</v>
      </c>
      <c r="G79" s="84">
        <f t="shared" si="7"/>
        <v>198.80964282793533</v>
      </c>
      <c r="H79" s="43"/>
      <c r="I79" s="8"/>
      <c r="Y79" s="8"/>
      <c r="Z79" s="8"/>
      <c r="AA79" s="8"/>
      <c r="AB79" s="8"/>
      <c r="AC79" s="8"/>
      <c r="AD79" s="8"/>
    </row>
    <row r="80" spans="1:30" ht="14.4">
      <c r="A80" s="58"/>
      <c r="B80" s="69">
        <v>50</v>
      </c>
      <c r="C80" s="43" t="s">
        <v>278</v>
      </c>
      <c r="D80" s="69">
        <v>2.0993242309578102E-2</v>
      </c>
      <c r="E80" s="43">
        <f t="shared" si="8"/>
        <v>0.19936200753180283</v>
      </c>
      <c r="F80" s="71">
        <f t="shared" si="6"/>
        <v>19.936200753180284</v>
      </c>
      <c r="G80" s="84">
        <f t="shared" si="7"/>
        <v>203.94733370503431</v>
      </c>
      <c r="H80" s="43"/>
      <c r="I80" s="8"/>
      <c r="Y80" s="8"/>
      <c r="Z80" s="8"/>
      <c r="AA80" s="8"/>
      <c r="AB80" s="8"/>
      <c r="AC80" s="8"/>
      <c r="AD80" s="8"/>
    </row>
    <row r="81" spans="1:30" ht="14.4">
      <c r="A81" s="58"/>
      <c r="B81" s="69">
        <v>51</v>
      </c>
      <c r="C81" s="43" t="s">
        <v>279</v>
      </c>
      <c r="D81" s="69">
        <v>2.2499999999999999E-2</v>
      </c>
      <c r="E81" s="43">
        <f t="shared" si="8"/>
        <v>0.20450471173211365</v>
      </c>
      <c r="F81" s="71">
        <f t="shared" si="6"/>
        <v>20.450471173211366</v>
      </c>
      <c r="G81" s="84">
        <f t="shared" si="7"/>
        <v>209.20832010195227</v>
      </c>
      <c r="H81" s="43"/>
      <c r="I81" s="8"/>
      <c r="Y81" s="8"/>
      <c r="Z81" s="8"/>
      <c r="AA81" s="8"/>
      <c r="AB81" s="8"/>
      <c r="AC81" s="8"/>
      <c r="AD81" s="8"/>
    </row>
    <row r="82" spans="1:30" ht="14.4">
      <c r="A82" s="58"/>
      <c r="B82" s="69">
        <v>52</v>
      </c>
      <c r="C82" s="43" t="s">
        <v>280</v>
      </c>
      <c r="D82" s="69">
        <v>2.4114902907066499E-2</v>
      </c>
      <c r="E82" s="43">
        <f t="shared" si="8"/>
        <v>0.20976520538316307</v>
      </c>
      <c r="F82" s="71">
        <f t="shared" si="6"/>
        <v>20.976520538316308</v>
      </c>
      <c r="G82" s="84">
        <f t="shared" si="7"/>
        <v>214.58980510697583</v>
      </c>
      <c r="H82" s="43"/>
      <c r="I82" s="8"/>
      <c r="Y82" s="8"/>
      <c r="Z82" s="8"/>
      <c r="AA82" s="8"/>
      <c r="AB82" s="8"/>
      <c r="AC82" s="8"/>
      <c r="AD82" s="8"/>
    </row>
    <row r="83" spans="1:30" ht="14.4">
      <c r="A83" s="58"/>
      <c r="B83" s="69">
        <v>53</v>
      </c>
      <c r="C83" s="43" t="s">
        <v>281</v>
      </c>
      <c r="D83" s="69">
        <v>2.5845712987433201E-2</v>
      </c>
      <c r="E83" s="43">
        <f t="shared" si="8"/>
        <v>0.21514057353327198</v>
      </c>
      <c r="F83" s="71">
        <f t="shared" si="6"/>
        <v>21.5140573533272</v>
      </c>
      <c r="G83" s="84">
        <f t="shared" si="7"/>
        <v>220.08880672453725</v>
      </c>
      <c r="H83" s="43"/>
      <c r="I83" s="8"/>
      <c r="Y83" s="8"/>
      <c r="Z83" s="8"/>
      <c r="AA83" s="8"/>
      <c r="AB83" s="8"/>
      <c r="AC83" s="8"/>
      <c r="AD83" s="8"/>
    </row>
    <row r="84" spans="1:30" ht="14.4">
      <c r="A84" s="58"/>
      <c r="B84" s="69">
        <v>54</v>
      </c>
      <c r="C84" s="43" t="s">
        <v>282</v>
      </c>
      <c r="D84" s="69">
        <v>2.7700749300260601E-2</v>
      </c>
      <c r="E84" s="43">
        <f t="shared" si="8"/>
        <v>0.22062774277253133</v>
      </c>
      <c r="F84" s="71">
        <f t="shared" si="6"/>
        <v>22.062774277253133</v>
      </c>
      <c r="G84" s="84">
        <f t="shared" si="7"/>
        <v>225.70218085629955</v>
      </c>
      <c r="H84" s="43"/>
      <c r="I84" s="8"/>
      <c r="Y84" s="8"/>
      <c r="Z84" s="8"/>
      <c r="AA84" s="8"/>
      <c r="AB84" s="8"/>
      <c r="AC84" s="8"/>
      <c r="AD84" s="8"/>
    </row>
    <row r="85" spans="1:30" ht="14.4">
      <c r="A85" s="58"/>
      <c r="B85" s="69">
        <v>55</v>
      </c>
      <c r="C85" s="43" t="s">
        <v>283</v>
      </c>
      <c r="D85" s="69">
        <v>2.9688927992390101E-2</v>
      </c>
      <c r="E85" s="43">
        <f t="shared" si="8"/>
        <v>0.22622350393206264</v>
      </c>
      <c r="F85" s="71">
        <f t="shared" si="6"/>
        <v>22.622350393206265</v>
      </c>
      <c r="G85" s="84">
        <f t="shared" si="7"/>
        <v>231.42664452250008</v>
      </c>
      <c r="H85" s="43"/>
      <c r="I85" s="8"/>
      <c r="J85" s="8"/>
      <c r="Y85" s="8"/>
      <c r="Z85" s="8"/>
      <c r="AA85" s="8"/>
      <c r="AB85" s="8"/>
      <c r="AC85" s="8"/>
      <c r="AD85" s="8"/>
    </row>
    <row r="86" spans="1:30" ht="14.4">
      <c r="A86" s="58"/>
      <c r="B86" s="69">
        <v>56</v>
      </c>
      <c r="C86" s="43" t="s">
        <v>284</v>
      </c>
      <c r="D86" s="69">
        <v>3.1819805153394602E-2</v>
      </c>
      <c r="E86" s="43">
        <f t="shared" si="8"/>
        <v>0.23192453470525648</v>
      </c>
      <c r="F86" s="71">
        <f t="shared" si="6"/>
        <v>23.192453470525649</v>
      </c>
      <c r="G86" s="84">
        <f t="shared" si="7"/>
        <v>237.25879900347738</v>
      </c>
      <c r="H86" s="43"/>
      <c r="I86" s="8"/>
      <c r="J86" s="8"/>
      <c r="Y86" s="8"/>
      <c r="Z86" s="8"/>
      <c r="AA86" s="8"/>
      <c r="AB86" s="8"/>
      <c r="AC86" s="8"/>
      <c r="AD86" s="8"/>
    </row>
    <row r="87" spans="1:30" ht="14.4">
      <c r="A87" s="58"/>
      <c r="B87" s="69">
        <v>57</v>
      </c>
      <c r="C87" s="43" t="s">
        <v>285</v>
      </c>
      <c r="D87" s="69">
        <v>3.4103622746483903E-2</v>
      </c>
      <c r="E87" s="43">
        <f t="shared" si="8"/>
        <v>0.23772742190315554</v>
      </c>
      <c r="F87" s="71">
        <f t="shared" si="6"/>
        <v>23.772742190315554</v>
      </c>
      <c r="G87" s="84">
        <f t="shared" si="7"/>
        <v>243.19515260692813</v>
      </c>
      <c r="H87" s="43"/>
      <c r="I87" s="8"/>
      <c r="J87" s="8"/>
      <c r="Y87" s="8"/>
      <c r="Z87" s="8"/>
      <c r="AA87" s="8"/>
      <c r="AB87" s="8"/>
      <c r="AC87" s="8"/>
      <c r="AD87" s="8"/>
    </row>
    <row r="88" spans="1:30" ht="14.4">
      <c r="A88" s="58"/>
      <c r="B88" s="69">
        <v>58</v>
      </c>
      <c r="C88" s="43" t="s">
        <v>286</v>
      </c>
      <c r="D88" s="69">
        <v>3.6551357836030599E-2</v>
      </c>
      <c r="E88" s="43">
        <f t="shared" si="8"/>
        <v>0.24362868308587371</v>
      </c>
      <c r="F88" s="71">
        <f t="shared" si="6"/>
        <v>24.36286830858737</v>
      </c>
      <c r="G88" s="84">
        <f t="shared" si="7"/>
        <v>249.23214279684879</v>
      </c>
      <c r="H88" s="43"/>
      <c r="I88" s="8"/>
      <c r="J88" s="8"/>
      <c r="Y88" s="8"/>
      <c r="Z88" s="8"/>
      <c r="AA88" s="8"/>
      <c r="AB88" s="8"/>
      <c r="AC88" s="8"/>
      <c r="AD88" s="8"/>
    </row>
    <row r="89" spans="1:30" ht="14.4">
      <c r="A89" s="58"/>
      <c r="B89" s="69">
        <v>59</v>
      </c>
      <c r="C89" s="43" t="s">
        <v>287</v>
      </c>
      <c r="D89" s="69">
        <v>3.9174775348325502E-2</v>
      </c>
      <c r="E89" s="43">
        <f t="shared" si="8"/>
        <v>0.24962478734494076</v>
      </c>
      <c r="F89" s="71">
        <f t="shared" si="6"/>
        <v>24.962478734494077</v>
      </c>
      <c r="G89" s="84">
        <f t="shared" si="7"/>
        <v>255.36615745387439</v>
      </c>
      <c r="H89" s="43"/>
      <c r="I89" s="8"/>
      <c r="J89" s="8"/>
      <c r="Y89" s="8"/>
      <c r="Z89" s="8"/>
      <c r="AA89" s="8"/>
      <c r="AB89" s="8"/>
      <c r="AC89" s="8"/>
      <c r="AD89" s="8"/>
    </row>
    <row r="90" spans="1:30" ht="14.4">
      <c r="A90" s="58"/>
      <c r="B90" s="69">
        <v>60</v>
      </c>
      <c r="C90" s="43" t="s">
        <v>288</v>
      </c>
      <c r="D90" s="69">
        <v>4.19864846191563E-2</v>
      </c>
      <c r="E90" s="43">
        <f t="shared" si="8"/>
        <v>0.25571217504643429</v>
      </c>
      <c r="F90" s="71">
        <f t="shared" si="6"/>
        <v>25.571217504643428</v>
      </c>
      <c r="G90" s="84">
        <f t="shared" si="7"/>
        <v>261.59355507250228</v>
      </c>
      <c r="H90" s="43"/>
      <c r="I90" s="8"/>
      <c r="J90" s="8"/>
      <c r="Y90" s="8"/>
      <c r="Z90" s="8"/>
      <c r="AA90" s="8"/>
      <c r="AB90" s="8"/>
      <c r="AC90" s="8"/>
      <c r="AD90" s="8"/>
    </row>
    <row r="91" spans="1:30" ht="14.4">
      <c r="A91" s="58"/>
      <c r="B91" s="69">
        <v>61</v>
      </c>
      <c r="C91" s="43" t="s">
        <v>289</v>
      </c>
      <c r="D91" s="69">
        <v>4.4999999999999998E-2</v>
      </c>
      <c r="E91" s="43">
        <f t="shared" si="8"/>
        <v>0.2618872763804127</v>
      </c>
      <c r="F91" s="71">
        <f t="shared" si="6"/>
        <v>26.188727638041271</v>
      </c>
      <c r="G91" s="84">
        <f t="shared" si="7"/>
        <v>267.91068373716217</v>
      </c>
      <c r="H91" s="43"/>
      <c r="I91" s="8"/>
      <c r="J91" s="8"/>
      <c r="Y91" s="8"/>
      <c r="Z91" s="8"/>
      <c r="AA91" s="8"/>
      <c r="AB91" s="8"/>
      <c r="AC91" s="8"/>
      <c r="AD91" s="8"/>
    </row>
    <row r="92" spans="1:30" ht="14.4">
      <c r="A92" s="58"/>
      <c r="B92" s="69">
        <v>62</v>
      </c>
      <c r="C92" s="43" t="s">
        <v>290</v>
      </c>
      <c r="D92" s="69">
        <v>4.8229805814133102E-2</v>
      </c>
      <c r="E92" s="43">
        <f t="shared" si="8"/>
        <v>0.26814652859743893</v>
      </c>
      <c r="F92" s="71">
        <f t="shared" si="6"/>
        <v>26.814652859743894</v>
      </c>
      <c r="G92" s="84">
        <f t="shared" si="7"/>
        <v>274.31389875518005</v>
      </c>
      <c r="H92" s="43"/>
      <c r="I92" s="8"/>
      <c r="J92" s="8"/>
      <c r="Y92" s="8"/>
      <c r="Z92" s="8"/>
      <c r="AA92" s="8"/>
      <c r="AB92" s="8"/>
      <c r="AC92" s="8"/>
      <c r="AD92" s="8"/>
    </row>
    <row r="93" spans="1:30" ht="14.4">
      <c r="A93" s="58"/>
      <c r="B93" s="69">
        <v>63</v>
      </c>
      <c r="C93" s="43" t="s">
        <v>291</v>
      </c>
      <c r="D93" s="69">
        <v>5.1691425974866499E-2</v>
      </c>
      <c r="E93" s="43">
        <f t="shared" si="8"/>
        <v>0.27448639184687285</v>
      </c>
      <c r="F93" s="71">
        <f t="shared" si="6"/>
        <v>27.448639184687284</v>
      </c>
      <c r="G93" s="84">
        <f t="shared" si="7"/>
        <v>280.7995788593509</v>
      </c>
      <c r="H93" s="43"/>
      <c r="I93" s="8"/>
      <c r="J93" s="8"/>
      <c r="Y93" s="8"/>
      <c r="Z93" s="8"/>
      <c r="AA93" s="8"/>
      <c r="AB93" s="8"/>
      <c r="AC93" s="8"/>
      <c r="AD93" s="8"/>
    </row>
    <row r="94" spans="1:30" ht="14.4">
      <c r="A94" s="58"/>
      <c r="B94" s="69">
        <v>64</v>
      </c>
      <c r="C94" s="43" t="s">
        <v>292</v>
      </c>
      <c r="D94" s="69">
        <v>5.5401498600521203E-2</v>
      </c>
      <c r="E94" s="43">
        <f t="shared" si="8"/>
        <v>0.28090336356338469</v>
      </c>
      <c r="F94" s="71">
        <f t="shared" si="6"/>
        <v>28.090336356338469</v>
      </c>
      <c r="G94" s="84">
        <f t="shared" si="7"/>
        <v>287.36414092534255</v>
      </c>
      <c r="H94" s="43"/>
      <c r="I94" s="8"/>
      <c r="J94" s="8"/>
      <c r="Y94" s="8"/>
      <c r="Z94" s="8"/>
      <c r="AA94" s="8"/>
      <c r="AB94" s="8"/>
      <c r="AC94" s="8"/>
      <c r="AD94" s="8"/>
    </row>
    <row r="95" spans="1:30" ht="14.4">
      <c r="A95" s="58"/>
      <c r="B95" s="69">
        <v>65</v>
      </c>
      <c r="C95" s="43" t="s">
        <v>293</v>
      </c>
      <c r="D95" s="69">
        <v>5.9377855984780202E-2</v>
      </c>
      <c r="E95" s="43">
        <f t="shared" si="8"/>
        <v>0.28739399137720145</v>
      </c>
      <c r="F95" s="71">
        <f t="shared" si="6"/>
        <v>28.739399137720145</v>
      </c>
      <c r="G95" s="84">
        <f t="shared" si="7"/>
        <v>294.00405317887709</v>
      </c>
      <c r="H95" s="43"/>
      <c r="I95" s="8"/>
      <c r="J95" s="8"/>
      <c r="Y95" s="8"/>
      <c r="Z95" s="8"/>
      <c r="AA95" s="8"/>
      <c r="AB95" s="8"/>
      <c r="AC95" s="8"/>
      <c r="AD95" s="8"/>
    </row>
    <row r="96" spans="1:30" ht="14.4">
      <c r="A96" s="58"/>
      <c r="B96" s="69">
        <v>66</v>
      </c>
      <c r="C96" s="43" t="s">
        <v>294</v>
      </c>
      <c r="D96" s="69">
        <v>6.3639610306789204E-2</v>
      </c>
      <c r="E96" s="43">
        <f t="shared" si="8"/>
        <v>0.29395488454952118</v>
      </c>
      <c r="F96" s="71">
        <f t="shared" si="6"/>
        <v>29.395488454952119</v>
      </c>
      <c r="G96" s="84">
        <f t="shared" si="7"/>
        <v>300.71584689416017</v>
      </c>
      <c r="H96" s="43"/>
      <c r="I96" s="8"/>
      <c r="J96" s="8"/>
      <c r="Y96" s="8"/>
      <c r="Z96" s="8"/>
      <c r="AA96" s="8"/>
      <c r="AB96" s="8"/>
      <c r="AC96" s="8"/>
      <c r="AD96" s="8"/>
    </row>
    <row r="97" spans="1:30" ht="14.4">
      <c r="A97" s="58"/>
      <c r="B97" s="69">
        <v>67</v>
      </c>
      <c r="C97" s="43" t="s">
        <v>295</v>
      </c>
      <c r="D97" s="69">
        <v>6.8207245492967902E-2</v>
      </c>
      <c r="E97" s="43">
        <f t="shared" si="8"/>
        <v>0.30058272395709462</v>
      </c>
      <c r="F97" s="71">
        <f t="shared" si="6"/>
        <v>30.058272395709462</v>
      </c>
      <c r="G97" s="84">
        <f t="shared" si="7"/>
        <v>307.49612660810777</v>
      </c>
      <c r="H97" s="43"/>
      <c r="I97" s="8"/>
      <c r="J97" s="8"/>
      <c r="Y97" s="8"/>
      <c r="Z97" s="8"/>
      <c r="AA97" s="8"/>
      <c r="AB97" s="8"/>
      <c r="AC97" s="8"/>
      <c r="AD97" s="8"/>
    </row>
    <row r="98" spans="1:30" ht="14.4">
      <c r="A98" s="58"/>
      <c r="B98" s="69">
        <v>68</v>
      </c>
      <c r="C98" s="43" t="s">
        <v>296</v>
      </c>
      <c r="D98" s="69">
        <v>7.31027156720611E-2</v>
      </c>
      <c r="E98" s="43">
        <f t="shared" si="8"/>
        <v>0.30727427066907237</v>
      </c>
      <c r="F98" s="71">
        <f t="shared" si="6"/>
        <v>30.727427066907236</v>
      </c>
      <c r="G98" s="84">
        <f t="shared" si="7"/>
        <v>314.34157889446101</v>
      </c>
      <c r="H98" s="43"/>
      <c r="I98" s="8"/>
      <c r="J98" s="8"/>
      <c r="Y98" s="8"/>
      <c r="Z98" s="8"/>
      <c r="AA98" s="8"/>
      <c r="AB98" s="8"/>
      <c r="AC98" s="8"/>
      <c r="AD98" s="8"/>
    </row>
    <row r="99" spans="1:30" ht="14.4">
      <c r="A99" s="58"/>
      <c r="B99" s="69">
        <v>69</v>
      </c>
      <c r="C99" s="43" t="s">
        <v>297</v>
      </c>
      <c r="D99" s="69">
        <v>7.8349550696651102E-2</v>
      </c>
      <c r="E99" s="43">
        <f t="shared" si="8"/>
        <v>0.31402637317488391</v>
      </c>
      <c r="F99" s="71">
        <f t="shared" si="6"/>
        <v>31.402637317488391</v>
      </c>
      <c r="G99" s="84">
        <f t="shared" si="7"/>
        <v>321.24897975790623</v>
      </c>
      <c r="H99" s="43"/>
      <c r="I99" s="8"/>
      <c r="J99" s="8"/>
      <c r="Y99" s="8"/>
      <c r="Z99" s="8"/>
      <c r="AA99" s="8"/>
      <c r="AB99" s="8"/>
      <c r="AC99" s="8"/>
      <c r="AD99" s="8"/>
    </row>
    <row r="100" spans="1:30" ht="14.4">
      <c r="A100" s="58"/>
      <c r="B100" s="69">
        <v>70</v>
      </c>
      <c r="C100" s="43" t="s">
        <v>298</v>
      </c>
      <c r="D100" s="69">
        <v>8.39729692383126E-2</v>
      </c>
      <c r="E100" s="43">
        <f t="shared" si="8"/>
        <v>0.32083597333427305</v>
      </c>
      <c r="F100" s="71">
        <f t="shared" si="6"/>
        <v>32.083597333427306</v>
      </c>
      <c r="G100" s="84">
        <f t="shared" si="7"/>
        <v>328.21520072096132</v>
      </c>
      <c r="H100" s="43"/>
      <c r="I100" s="8"/>
      <c r="J100" s="8"/>
      <c r="Y100" s="8"/>
      <c r="Z100" s="8"/>
      <c r="AA100" s="8"/>
      <c r="AB100" s="8"/>
      <c r="AC100" s="8"/>
      <c r="AD100" s="8"/>
    </row>
    <row r="101" spans="1:30" ht="14.4">
      <c r="A101" s="58"/>
      <c r="B101" s="69">
        <v>71</v>
      </c>
      <c r="C101" s="43" t="s">
        <v>299</v>
      </c>
      <c r="D101" s="69">
        <v>0.09</v>
      </c>
      <c r="E101" s="43">
        <f t="shared" si="8"/>
        <v>0.32770011112989705</v>
      </c>
      <c r="F101" s="71">
        <f t="shared" si="6"/>
        <v>32.770011112989707</v>
      </c>
      <c r="G101" s="84">
        <f t="shared" si="7"/>
        <v>335.23721368588468</v>
      </c>
      <c r="H101" s="43"/>
      <c r="I101" s="8"/>
      <c r="J101" s="8"/>
      <c r="Y101" s="8"/>
      <c r="Z101" s="8"/>
      <c r="AA101" s="8"/>
      <c r="AB101" s="8"/>
      <c r="AC101" s="8"/>
      <c r="AD101" s="8"/>
    </row>
    <row r="102" spans="1:30" ht="14.4">
      <c r="A102" s="58"/>
      <c r="B102" s="69">
        <v>72</v>
      </c>
      <c r="C102" s="43" t="s">
        <v>300</v>
      </c>
      <c r="D102" s="69">
        <v>9.6459611628266301E-2</v>
      </c>
      <c r="E102" s="43">
        <f t="shared" si="8"/>
        <v>0.3346159283093384</v>
      </c>
      <c r="F102" s="71">
        <f t="shared" si="6"/>
        <v>33.461592830933839</v>
      </c>
      <c r="G102" s="84">
        <f t="shared" si="7"/>
        <v>342.31209466045317</v>
      </c>
      <c r="H102" s="43"/>
      <c r="I102" s="8"/>
      <c r="J102" s="8"/>
      <c r="Y102" s="8"/>
      <c r="Z102" s="8"/>
      <c r="AA102" s="8"/>
      <c r="AB102" s="8"/>
      <c r="AC102" s="8"/>
      <c r="AD102" s="8"/>
    </row>
    <row r="103" spans="1:30" ht="14.4">
      <c r="A103" s="58"/>
      <c r="B103" s="69">
        <v>73</v>
      </c>
      <c r="C103" s="43" t="s">
        <v>301</v>
      </c>
      <c r="D103" s="69">
        <v>0.103382851949733</v>
      </c>
      <c r="E103" s="43">
        <f t="shared" si="8"/>
        <v>0.34158067100731315</v>
      </c>
      <c r="F103" s="71">
        <f t="shared" si="6"/>
        <v>34.158067100731316</v>
      </c>
      <c r="G103" s="84">
        <f t="shared" si="7"/>
        <v>349.43702644048136</v>
      </c>
      <c r="H103" s="43"/>
      <c r="I103" s="8"/>
      <c r="J103" s="8"/>
      <c r="Y103" s="8"/>
      <c r="Z103" s="8"/>
      <c r="AA103" s="8"/>
      <c r="AB103" s="8"/>
      <c r="AC103" s="8"/>
      <c r="AD103" s="8"/>
    </row>
    <row r="104" spans="1:30" ht="14.4">
      <c r="A104" s="58"/>
      <c r="B104" s="69">
        <v>74</v>
      </c>
      <c r="C104" s="43" t="s">
        <v>302</v>
      </c>
      <c r="D104" s="69">
        <v>0.110802997201042</v>
      </c>
      <c r="E104" s="43">
        <f t="shared" si="8"/>
        <v>0.34859169144057911</v>
      </c>
      <c r="F104" s="71">
        <f t="shared" si="6"/>
        <v>34.859169144057908</v>
      </c>
      <c r="G104" s="84">
        <f t="shared" si="7"/>
        <v>356.60930034371245</v>
      </c>
      <c r="H104" s="43"/>
      <c r="I104" s="8"/>
      <c r="J104" s="8"/>
      <c r="Y104" s="8"/>
      <c r="Z104" s="8"/>
      <c r="AA104" s="8"/>
      <c r="AB104" s="8"/>
      <c r="AC104" s="8"/>
      <c r="AD104" s="8"/>
    </row>
    <row r="105" spans="1:30" ht="14.4">
      <c r="A105" s="58"/>
      <c r="B105" s="69">
        <v>75</v>
      </c>
      <c r="C105" s="43" t="s">
        <v>303</v>
      </c>
      <c r="D105" s="69">
        <v>0.11875571196956</v>
      </c>
      <c r="E105" s="43">
        <f t="shared" si="8"/>
        <v>0.35564644876790658</v>
      </c>
      <c r="F105" s="71">
        <f t="shared" si="6"/>
        <v>35.564644876790659</v>
      </c>
      <c r="G105" s="84">
        <f t="shared" si="7"/>
        <v>363.82631708956842</v>
      </c>
      <c r="H105" s="43"/>
      <c r="I105" s="8"/>
      <c r="J105" s="8"/>
      <c r="Y105" s="8"/>
      <c r="Z105" s="8"/>
      <c r="AA105" s="8"/>
      <c r="AB105" s="8"/>
      <c r="AC105" s="8"/>
      <c r="AD105" s="8"/>
    </row>
    <row r="106" spans="1:30" ht="14.4">
      <c r="A106" s="58"/>
      <c r="B106" s="69">
        <v>76</v>
      </c>
      <c r="C106" s="43" t="s">
        <v>304</v>
      </c>
      <c r="D106" s="69">
        <v>0.12727922061357799</v>
      </c>
      <c r="E106" s="43">
        <f t="shared" si="8"/>
        <v>0.36274250920575812</v>
      </c>
      <c r="F106" s="71">
        <f t="shared" si="6"/>
        <v>36.27425092057581</v>
      </c>
      <c r="G106" s="84">
        <f t="shared" si="7"/>
        <v>371.08558691749056</v>
      </c>
      <c r="H106" s="43"/>
      <c r="I106" s="8"/>
      <c r="J106" s="8"/>
      <c r="Y106" s="8"/>
      <c r="Z106" s="8"/>
      <c r="AA106" s="8"/>
      <c r="AB106" s="8"/>
      <c r="AC106" s="8"/>
      <c r="AD106" s="8"/>
    </row>
    <row r="107" spans="1:30" ht="14.4">
      <c r="A107" s="58"/>
      <c r="B107" s="69">
        <v>77</v>
      </c>
      <c r="C107" s="43" t="s">
        <v>305</v>
      </c>
      <c r="D107" s="69">
        <v>0.136414490985935</v>
      </c>
      <c r="E107" s="43">
        <f t="shared" si="8"/>
        <v>0.36987754548736507</v>
      </c>
      <c r="F107" s="71">
        <f t="shared" si="6"/>
        <v>36.987754548736504</v>
      </c>
      <c r="G107" s="84">
        <f t="shared" si="7"/>
        <v>378.38472903357444</v>
      </c>
      <c r="H107" s="43"/>
      <c r="I107" s="8"/>
      <c r="J107" s="8"/>
      <c r="Y107" s="8"/>
      <c r="Z107" s="8"/>
      <c r="AA107" s="8"/>
      <c r="AB107" s="8"/>
      <c r="AC107" s="8"/>
      <c r="AD107" s="8"/>
    </row>
    <row r="108" spans="1:30" ht="14.4">
      <c r="A108" s="58"/>
      <c r="B108" s="69">
        <v>78</v>
      </c>
      <c r="C108" s="43" t="s">
        <v>306</v>
      </c>
      <c r="D108" s="69">
        <v>0.14620543134412201</v>
      </c>
      <c r="E108" s="43">
        <f t="shared" si="8"/>
        <v>0.37704933574893684</v>
      </c>
      <c r="F108" s="71">
        <f t="shared" si="6"/>
        <v>37.704933574893687</v>
      </c>
      <c r="G108" s="84">
        <f t="shared" si="7"/>
        <v>385.72147047116238</v>
      </c>
      <c r="H108" s="43"/>
      <c r="I108" s="8"/>
      <c r="J108" s="8"/>
      <c r="Y108" s="8"/>
      <c r="Z108" s="8"/>
      <c r="AA108" s="8"/>
      <c r="AB108" s="8"/>
      <c r="AC108" s="8"/>
      <c r="AD108" s="8"/>
    </row>
    <row r="109" spans="1:30" ht="14.4">
      <c r="A109" s="58"/>
      <c r="B109" s="69">
        <v>79</v>
      </c>
      <c r="C109" s="43" t="s">
        <v>307</v>
      </c>
      <c r="D109" s="69">
        <v>0.15669910139330201</v>
      </c>
      <c r="E109" s="43">
        <f t="shared" si="8"/>
        <v>0.38425576192205613</v>
      </c>
      <c r="F109" s="71">
        <f t="shared" si="6"/>
        <v>38.425576192205611</v>
      </c>
      <c r="G109" s="84">
        <f t="shared" si="7"/>
        <v>393.0936444462634</v>
      </c>
      <c r="H109" s="43"/>
      <c r="I109" s="8"/>
      <c r="J109" s="8"/>
      <c r="Y109" s="8"/>
      <c r="Z109" s="8"/>
      <c r="AA109" s="8"/>
      <c r="AB109" s="8"/>
      <c r="AC109" s="8"/>
      <c r="AD109" s="8"/>
    </row>
    <row r="110" spans="1:30" ht="14.4">
      <c r="A110" s="58"/>
      <c r="B110" s="69">
        <v>80</v>
      </c>
      <c r="C110" s="43" t="s">
        <v>85</v>
      </c>
      <c r="D110" s="69">
        <v>0.16794593847662501</v>
      </c>
      <c r="E110" s="43">
        <f t="shared" si="8"/>
        <v>0.39149480770614131</v>
      </c>
      <c r="F110" s="71">
        <f t="shared" si="6"/>
        <v>39.149480770614133</v>
      </c>
      <c r="G110" s="84">
        <f t="shared" si="7"/>
        <v>400.49918828338258</v>
      </c>
      <c r="H110" s="43"/>
      <c r="I110" s="8"/>
      <c r="J110" s="8"/>
      <c r="Y110" s="8"/>
      <c r="Z110" s="8"/>
      <c r="AA110" s="8"/>
      <c r="AB110" s="8"/>
      <c r="AC110" s="8"/>
      <c r="AD110" s="8"/>
    </row>
    <row r="111" spans="1:30" ht="14.4">
      <c r="A111" s="58"/>
      <c r="B111" s="69">
        <v>81</v>
      </c>
      <c r="C111" s="43" t="s">
        <v>308</v>
      </c>
      <c r="D111" s="69">
        <v>0.18</v>
      </c>
      <c r="E111" s="43">
        <f t="shared" si="8"/>
        <v>0.3987645561893306</v>
      </c>
      <c r="F111" s="71">
        <f t="shared" si="6"/>
        <v>39.876455618933058</v>
      </c>
      <c r="G111" s="84">
        <f t="shared" si="7"/>
        <v>407.93614098168518</v>
      </c>
      <c r="H111" s="43"/>
      <c r="I111" s="8"/>
      <c r="J111" s="8"/>
      <c r="Y111" s="8"/>
      <c r="Z111" s="8"/>
      <c r="AA111" s="8"/>
      <c r="AB111" s="8"/>
      <c r="AC111" s="8"/>
      <c r="AD111" s="8"/>
    </row>
    <row r="112" spans="1:30" ht="14.4">
      <c r="A112" s="58"/>
      <c r="B112" s="69">
        <v>82</v>
      </c>
      <c r="C112" s="43" t="s">
        <v>309</v>
      </c>
      <c r="D112" s="69">
        <v>0.19291922325653199</v>
      </c>
      <c r="E112" s="43">
        <f t="shared" si="8"/>
        <v>0.40606318718049672</v>
      </c>
      <c r="F112" s="71">
        <f t="shared" si="6"/>
        <v>40.606318718049671</v>
      </c>
      <c r="G112" s="84">
        <f t="shared" si="7"/>
        <v>415.40264048564813</v>
      </c>
      <c r="H112" s="43"/>
      <c r="I112" s="8"/>
      <c r="J112" s="8"/>
      <c r="Y112" s="8"/>
      <c r="Z112" s="8"/>
      <c r="AA112" s="8"/>
      <c r="AB112" s="8"/>
      <c r="AC112" s="8"/>
      <c r="AD112" s="8"/>
    </row>
    <row r="113" spans="1:30" ht="14.4">
      <c r="A113" s="58"/>
      <c r="B113" s="69">
        <v>83</v>
      </c>
      <c r="C113" s="43" t="s">
        <v>87</v>
      </c>
      <c r="D113" s="69">
        <v>0.206765703899466</v>
      </c>
      <c r="E113" s="43">
        <f t="shared" si="8"/>
        <v>0.41338897430941646</v>
      </c>
      <c r="F113" s="71">
        <f t="shared" si="6"/>
        <v>41.338897430941643</v>
      </c>
      <c r="G113" s="84">
        <f t="shared" si="7"/>
        <v>422.89692071853301</v>
      </c>
      <c r="H113" s="43"/>
      <c r="I113" s="8"/>
      <c r="J113" s="8"/>
      <c r="Y113" s="8"/>
      <c r="Z113" s="8"/>
      <c r="AA113" s="8"/>
      <c r="AB113" s="8"/>
      <c r="AC113" s="8"/>
      <c r="AD113" s="8"/>
    </row>
    <row r="114" spans="1:30" ht="14.4">
      <c r="A114" s="58"/>
      <c r="B114" s="69">
        <v>84</v>
      </c>
      <c r="C114" s="43" t="s">
        <v>310</v>
      </c>
      <c r="D114" s="69">
        <v>0.22160599440208401</v>
      </c>
      <c r="E114" s="43">
        <f t="shared" si="8"/>
        <v>0.42074028194651175</v>
      </c>
      <c r="F114" s="71">
        <f t="shared" si="6"/>
        <v>42.074028194651177</v>
      </c>
      <c r="G114" s="84">
        <f t="shared" si="7"/>
        <v>430.41730843128153</v>
      </c>
      <c r="H114" s="43"/>
      <c r="I114" s="8"/>
      <c r="J114" s="8"/>
      <c r="Y114" s="8"/>
      <c r="Z114" s="8"/>
      <c r="AA114" s="8"/>
      <c r="AB114" s="8"/>
      <c r="AC114" s="8"/>
      <c r="AD114" s="8"/>
    </row>
    <row r="115" spans="1:30" ht="14.4">
      <c r="A115" s="58"/>
      <c r="B115" s="69">
        <v>85</v>
      </c>
      <c r="C115" s="43" t="s">
        <v>311</v>
      </c>
      <c r="D115" s="69">
        <v>0.23751142393912</v>
      </c>
      <c r="E115" s="43">
        <f t="shared" si="8"/>
        <v>0.42811556198818101</v>
      </c>
      <c r="F115" s="71">
        <f t="shared" si="6"/>
        <v>42.811556198818103</v>
      </c>
      <c r="G115" s="84">
        <f t="shared" si="7"/>
        <v>437.96221991390917</v>
      </c>
      <c r="H115" s="43"/>
      <c r="I115" s="8"/>
      <c r="J115" s="8"/>
      <c r="Y115" s="8"/>
      <c r="Z115" s="8"/>
      <c r="AA115" s="8"/>
      <c r="AB115" s="8"/>
      <c r="AC115" s="8"/>
      <c r="AD115" s="8"/>
    </row>
    <row r="116" spans="1:30" ht="14.4">
      <c r="A116" s="58"/>
      <c r="B116" s="69">
        <v>86</v>
      </c>
      <c r="C116" s="43" t="s">
        <v>312</v>
      </c>
      <c r="D116" s="69">
        <v>0.25455844122715698</v>
      </c>
      <c r="E116" s="43">
        <f t="shared" si="8"/>
        <v>0.43551335054852947</v>
      </c>
      <c r="F116" s="71">
        <f t="shared" si="6"/>
        <v>43.551335054852949</v>
      </c>
      <c r="G116" s="84">
        <f t="shared" si="7"/>
        <v>445.53015761114563</v>
      </c>
      <c r="H116" s="43"/>
      <c r="I116" s="8"/>
      <c r="J116" s="8"/>
      <c r="Y116" s="8"/>
      <c r="Z116" s="8"/>
      <c r="AA116" s="8"/>
      <c r="AB116" s="8"/>
      <c r="AC116" s="8"/>
      <c r="AD116" s="8"/>
    </row>
    <row r="117" spans="1:30" ht="14.4">
      <c r="A117" s="58"/>
      <c r="B117" s="69">
        <v>87</v>
      </c>
      <c r="C117" s="43" t="s">
        <v>313</v>
      </c>
      <c r="D117" s="69">
        <v>0.272828981971871</v>
      </c>
      <c r="E117" s="43">
        <f t="shared" si="8"/>
        <v>0.44293226459342883</v>
      </c>
      <c r="F117" s="71">
        <f t="shared" si="6"/>
        <v>44.293226459342883</v>
      </c>
      <c r="G117" s="84">
        <f t="shared" si="7"/>
        <v>453.11970667907769</v>
      </c>
      <c r="H117" s="43"/>
      <c r="I117" s="8"/>
      <c r="J117" s="8"/>
      <c r="Y117" s="8"/>
      <c r="Z117" s="8"/>
      <c r="AA117" s="8"/>
      <c r="AB117" s="8"/>
      <c r="AC117" s="8"/>
      <c r="AD117" s="8"/>
    </row>
    <row r="118" spans="1:30" ht="14.4">
      <c r="A118" s="58"/>
      <c r="B118" s="69">
        <v>88</v>
      </c>
      <c r="C118" s="43" t="s">
        <v>314</v>
      </c>
      <c r="D118" s="69">
        <v>0.29241086268824401</v>
      </c>
      <c r="E118" s="43">
        <f t="shared" si="8"/>
        <v>0.4503709985482513</v>
      </c>
      <c r="F118" s="71">
        <f t="shared" si="6"/>
        <v>45.037099854825129</v>
      </c>
      <c r="G118" s="84">
        <f t="shared" si="7"/>
        <v>460.72953151486109</v>
      </c>
      <c r="H118" s="43"/>
      <c r="I118" s="8"/>
      <c r="J118" s="8"/>
      <c r="Y118" s="8"/>
      <c r="Z118" s="8"/>
      <c r="AA118" s="8"/>
      <c r="AB118" s="8"/>
      <c r="AC118" s="8"/>
      <c r="AD118" s="8"/>
    </row>
    <row r="119" spans="1:30" ht="14.4">
      <c r="A119" s="58"/>
      <c r="B119" s="69">
        <v>89</v>
      </c>
      <c r="C119" s="43" t="s">
        <v>315</v>
      </c>
      <c r="D119" s="69">
        <v>0.31339820278660402</v>
      </c>
      <c r="E119" s="43">
        <f t="shared" si="8"/>
        <v>0.45782832090636666</v>
      </c>
      <c r="F119" s="71">
        <f t="shared" si="6"/>
        <v>45.782832090636667</v>
      </c>
      <c r="G119" s="84">
        <f t="shared" si="7"/>
        <v>468.35837228721311</v>
      </c>
      <c r="H119" s="43"/>
      <c r="I119" s="8"/>
      <c r="J119" s="8"/>
      <c r="Y119" s="8"/>
      <c r="Z119" s="8"/>
      <c r="AA119" s="8"/>
      <c r="AB119" s="8"/>
      <c r="AC119" s="8"/>
      <c r="AD119" s="8"/>
    </row>
    <row r="120" spans="1:30" ht="14.4">
      <c r="A120" s="58"/>
      <c r="B120" s="69">
        <v>90</v>
      </c>
      <c r="C120" s="43" t="s">
        <v>316</v>
      </c>
      <c r="D120" s="69">
        <v>0.33589187695325001</v>
      </c>
      <c r="E120" s="43">
        <f t="shared" si="8"/>
        <v>0.46530307086160744</v>
      </c>
      <c r="F120" s="71">
        <f t="shared" si="6"/>
        <v>46.530307086160747</v>
      </c>
      <c r="G120" s="84">
        <f t="shared" si="7"/>
        <v>476.00504149142444</v>
      </c>
      <c r="H120" s="43"/>
      <c r="I120" s="8"/>
      <c r="J120" s="8"/>
      <c r="Y120" s="8"/>
      <c r="Z120" s="8"/>
      <c r="AA120" s="8"/>
      <c r="AB120" s="8"/>
      <c r="AC120" s="8"/>
      <c r="AD120" s="8"/>
    </row>
    <row r="121" spans="1:30" ht="14.4">
      <c r="A121" s="58"/>
      <c r="B121" s="69">
        <v>91</v>
      </c>
      <c r="C121" s="43" t="s">
        <v>317</v>
      </c>
      <c r="D121" s="69">
        <v>0.36</v>
      </c>
      <c r="E121" s="43">
        <f t="shared" si="8"/>
        <v>0.47279415498433996</v>
      </c>
      <c r="F121" s="71">
        <f t="shared" si="6"/>
        <v>47.279415498433998</v>
      </c>
      <c r="G121" s="84">
        <f t="shared" si="7"/>
        <v>483.66842054897978</v>
      </c>
      <c r="H121" s="43"/>
      <c r="I121" s="8"/>
      <c r="J121" s="8"/>
      <c r="Y121" s="8"/>
      <c r="Z121" s="8"/>
      <c r="AA121" s="8"/>
      <c r="AB121" s="8"/>
      <c r="AC121" s="8"/>
      <c r="AD121" s="8"/>
    </row>
    <row r="122" spans="1:30" ht="14.4">
      <c r="A122" s="58"/>
      <c r="B122" s="69">
        <v>92</v>
      </c>
      <c r="C122" s="43" t="s">
        <v>318</v>
      </c>
      <c r="D122" s="69">
        <v>0.38583844651306498</v>
      </c>
      <c r="E122" s="43">
        <f t="shared" si="8"/>
        <v>0.48030054395756111</v>
      </c>
      <c r="F122" s="71">
        <f t="shared" si="6"/>
        <v>48.03005439575611</v>
      </c>
      <c r="G122" s="84">
        <f t="shared" si="7"/>
        <v>491.34745646858499</v>
      </c>
      <c r="H122" s="43"/>
      <c r="I122" s="8"/>
      <c r="J122" s="8"/>
      <c r="Y122" s="8"/>
      <c r="Z122" s="8"/>
      <c r="AA122" s="8"/>
      <c r="AB122" s="8"/>
      <c r="AC122" s="8"/>
      <c r="AD122" s="8"/>
    </row>
    <row r="123" spans="1:30" ht="14.4">
      <c r="A123" s="58"/>
      <c r="B123" s="69">
        <v>93</v>
      </c>
      <c r="C123" s="43" t="s">
        <v>319</v>
      </c>
      <c r="D123" s="69">
        <v>0.41353140779893199</v>
      </c>
      <c r="E123" s="43">
        <f t="shared" si="8"/>
        <v>0.48782126938655485</v>
      </c>
      <c r="F123" s="71">
        <f t="shared" si="6"/>
        <v>48.782126938655487</v>
      </c>
      <c r="G123" s="84">
        <f t="shared" si="7"/>
        <v>499.04115858244563</v>
      </c>
      <c r="H123" s="43"/>
      <c r="I123" s="8"/>
      <c r="J123" s="8"/>
      <c r="Y123" s="8"/>
      <c r="Z123" s="8"/>
      <c r="AA123" s="8"/>
      <c r="AB123" s="8"/>
      <c r="AC123" s="8"/>
      <c r="AD123" s="8"/>
    </row>
    <row r="124" spans="1:30" ht="14.4">
      <c r="A124" s="58"/>
      <c r="B124" s="69">
        <v>94</v>
      </c>
      <c r="C124" s="43" t="s">
        <v>320</v>
      </c>
      <c r="D124" s="69">
        <v>0.44321198880416901</v>
      </c>
      <c r="E124" s="43">
        <f t="shared" si="8"/>
        <v>0.49535542069304728</v>
      </c>
      <c r="F124" s="71">
        <f t="shared" si="6"/>
        <v>49.535542069304725</v>
      </c>
      <c r="G124" s="84">
        <f t="shared" si="7"/>
        <v>506.74859536898737</v>
      </c>
      <c r="H124" s="43"/>
      <c r="I124" s="8"/>
      <c r="J124" s="8"/>
      <c r="K124" s="8"/>
      <c r="L124" s="8"/>
      <c r="M124" s="8"/>
      <c r="N124" s="8"/>
      <c r="O124" s="8"/>
      <c r="P124" s="8"/>
      <c r="Q124" s="8"/>
      <c r="R124" s="8"/>
      <c r="S124" s="8"/>
      <c r="T124" s="8"/>
      <c r="U124" s="8"/>
      <c r="V124" s="8"/>
      <c r="W124" s="8"/>
      <c r="X124" s="8"/>
      <c r="Y124" s="8"/>
      <c r="Z124" s="8"/>
      <c r="AA124" s="8"/>
      <c r="AB124" s="8"/>
      <c r="AC124" s="8"/>
      <c r="AD124" s="8"/>
    </row>
    <row r="125" spans="1:30" ht="14.4">
      <c r="A125" s="58"/>
      <c r="B125" s="69">
        <v>95</v>
      </c>
      <c r="C125" s="43" t="s">
        <v>321</v>
      </c>
      <c r="D125" s="69">
        <v>0.47502284787824101</v>
      </c>
      <c r="E125" s="43">
        <f t="shared" si="8"/>
        <v>0.50290214210252315</v>
      </c>
      <c r="F125" s="71">
        <f t="shared" si="6"/>
        <v>50.290214210252316</v>
      </c>
      <c r="G125" s="84">
        <f t="shared" si="7"/>
        <v>514.46889137088124</v>
      </c>
      <c r="H125" s="43"/>
      <c r="I125" s="8"/>
      <c r="J125" s="8"/>
      <c r="K125" s="8"/>
      <c r="L125" s="8"/>
      <c r="M125" s="8"/>
      <c r="N125" s="8"/>
      <c r="O125" s="8"/>
      <c r="P125" s="8"/>
      <c r="Q125" s="8"/>
      <c r="R125" s="8"/>
      <c r="S125" s="8"/>
      <c r="T125" s="8"/>
      <c r="U125" s="8"/>
      <c r="V125" s="8"/>
      <c r="W125" s="8"/>
      <c r="X125" s="8"/>
      <c r="Y125" s="8"/>
      <c r="Z125" s="8"/>
      <c r="AA125" s="8"/>
      <c r="AB125" s="8"/>
      <c r="AC125" s="8"/>
      <c r="AD125" s="8"/>
    </row>
    <row r="126" spans="1:30" ht="14.4">
      <c r="A126" s="58"/>
      <c r="B126" s="69">
        <v>96</v>
      </c>
      <c r="C126" s="43" t="s">
        <v>322</v>
      </c>
      <c r="D126" s="69">
        <v>0.50911688245431397</v>
      </c>
      <c r="E126" s="43">
        <f t="shared" si="8"/>
        <v>0.51046062973133621</v>
      </c>
      <c r="F126" s="71">
        <f t="shared" si="6"/>
        <v>51.046062973133623</v>
      </c>
      <c r="G126" s="84">
        <f t="shared" si="7"/>
        <v>522.20122421515691</v>
      </c>
      <c r="H126" s="43"/>
      <c r="I126" s="8"/>
      <c r="J126" s="8"/>
      <c r="K126" s="8"/>
      <c r="L126" s="8"/>
      <c r="M126" s="8"/>
      <c r="N126" s="8"/>
      <c r="O126" s="8"/>
      <c r="P126" s="8"/>
      <c r="Q126" s="8"/>
      <c r="R126" s="8"/>
      <c r="S126" s="8"/>
      <c r="T126" s="8"/>
      <c r="U126" s="8"/>
      <c r="V126" s="8"/>
      <c r="W126" s="8"/>
      <c r="X126" s="8"/>
      <c r="Y126" s="8"/>
      <c r="Z126" s="8"/>
      <c r="AA126" s="8"/>
      <c r="AB126" s="8"/>
      <c r="AC126" s="8"/>
      <c r="AD126" s="8"/>
    </row>
    <row r="127" spans="1:30" ht="14.4">
      <c r="A127" s="58"/>
      <c r="B127" s="69">
        <v>97</v>
      </c>
      <c r="C127" s="43" t="s">
        <v>323</v>
      </c>
      <c r="D127" s="69">
        <v>0.545657963943743</v>
      </c>
      <c r="E127" s="43">
        <f t="shared" si="8"/>
        <v>0.51803012877848598</v>
      </c>
      <c r="F127" s="71">
        <f t="shared" si="6"/>
        <v>51.803012877848595</v>
      </c>
      <c r="G127" s="84">
        <f t="shared" si="7"/>
        <v>529.94482174039115</v>
      </c>
      <c r="H127" s="43"/>
      <c r="I127" s="8"/>
      <c r="J127" s="8"/>
      <c r="K127" s="8"/>
      <c r="L127" s="8"/>
      <c r="M127" s="8"/>
      <c r="N127" s="8"/>
      <c r="O127" s="8"/>
      <c r="P127" s="8"/>
      <c r="Q127" s="8"/>
      <c r="R127" s="8"/>
      <c r="S127" s="8"/>
      <c r="T127" s="8"/>
      <c r="U127" s="8"/>
      <c r="V127" s="8"/>
      <c r="W127" s="8"/>
      <c r="X127" s="8"/>
      <c r="Y127" s="8"/>
      <c r="Z127" s="8"/>
      <c r="AA127" s="8"/>
      <c r="AB127" s="8"/>
      <c r="AC127" s="8"/>
      <c r="AD127" s="8"/>
    </row>
    <row r="128" spans="1:30" ht="14.4">
      <c r="A128" s="58"/>
      <c r="B128" s="69">
        <v>98</v>
      </c>
      <c r="C128" s="43" t="s">
        <v>324</v>
      </c>
      <c r="D128" s="69">
        <v>0.58482172537648902</v>
      </c>
      <c r="E128" s="43">
        <f t="shared" si="8"/>
        <v>0.52560993082539975</v>
      </c>
      <c r="F128" s="71">
        <f t="shared" si="6"/>
        <v>52.560993082539973</v>
      </c>
      <c r="G128" s="84">
        <f t="shared" si="7"/>
        <v>537.69895923438389</v>
      </c>
      <c r="H128" s="43"/>
      <c r="I128" s="8"/>
      <c r="J128" s="8"/>
      <c r="K128" s="8"/>
      <c r="L128" s="8"/>
      <c r="M128" s="8"/>
      <c r="N128" s="8"/>
      <c r="O128" s="8"/>
      <c r="P128" s="8"/>
      <c r="Q128" s="8"/>
      <c r="R128" s="8"/>
      <c r="S128" s="8"/>
      <c r="T128" s="8"/>
      <c r="U128" s="8"/>
      <c r="V128" s="8"/>
      <c r="W128" s="8"/>
      <c r="X128" s="8"/>
      <c r="Y128" s="8"/>
      <c r="Z128" s="8"/>
      <c r="AA128" s="8"/>
      <c r="AB128" s="8"/>
      <c r="AC128" s="8"/>
      <c r="AD128" s="8"/>
    </row>
    <row r="129" spans="1:30" ht="14.4">
      <c r="A129" s="58"/>
      <c r="B129" s="69">
        <v>99</v>
      </c>
      <c r="C129" s="43" t="s">
        <v>325</v>
      </c>
      <c r="D129" s="69">
        <v>0.62679640557320904</v>
      </c>
      <c r="E129" s="43">
        <f t="shared" si="8"/>
        <v>0.53319937124572636</v>
      </c>
      <c r="F129" s="71">
        <f t="shared" si="6"/>
        <v>53.319937124572633</v>
      </c>
      <c r="G129" s="84">
        <f t="shared" si="7"/>
        <v>545.46295678437809</v>
      </c>
      <c r="H129" s="43"/>
      <c r="I129" s="8"/>
      <c r="J129" s="8"/>
      <c r="K129" s="8"/>
      <c r="L129" s="8"/>
      <c r="M129" s="8"/>
      <c r="N129" s="8"/>
      <c r="O129" s="8"/>
      <c r="P129" s="8"/>
      <c r="Q129" s="8"/>
      <c r="R129" s="8"/>
      <c r="S129" s="8"/>
      <c r="T129" s="8"/>
      <c r="U129" s="8"/>
      <c r="V129" s="8"/>
      <c r="W129" s="8"/>
      <c r="X129" s="8"/>
      <c r="Y129" s="8"/>
      <c r="Z129" s="8"/>
      <c r="AA129" s="8"/>
      <c r="AB129" s="8"/>
      <c r="AC129" s="8"/>
      <c r="AD129" s="8"/>
    </row>
    <row r="130" spans="1:30" ht="14.4">
      <c r="A130" s="58"/>
      <c r="B130" s="69">
        <v>100</v>
      </c>
      <c r="C130" s="43" t="s">
        <v>326</v>
      </c>
      <c r="D130" s="69">
        <v>0.67178375390650102</v>
      </c>
      <c r="E130" s="43">
        <f t="shared" si="8"/>
        <v>0.54079782672602272</v>
      </c>
      <c r="F130" s="71">
        <f t="shared" si="6"/>
        <v>54.079782672602271</v>
      </c>
      <c r="G130" s="84">
        <f t="shared" si="7"/>
        <v>553.23617674072125</v>
      </c>
      <c r="H130" s="43"/>
      <c r="I130" s="8"/>
      <c r="J130" s="8"/>
      <c r="K130" s="8"/>
      <c r="L130" s="8"/>
      <c r="M130" s="8"/>
      <c r="N130" s="8"/>
      <c r="O130" s="8"/>
      <c r="P130" s="8"/>
      <c r="Q130" s="8"/>
      <c r="R130" s="8"/>
      <c r="S130" s="8"/>
      <c r="T130" s="8"/>
      <c r="U130" s="8"/>
      <c r="V130" s="8"/>
      <c r="W130" s="8"/>
      <c r="X130" s="8"/>
      <c r="Y130" s="8"/>
      <c r="Z130" s="8"/>
      <c r="AA130" s="8"/>
      <c r="AB130" s="8"/>
      <c r="AC130" s="8"/>
      <c r="AD130" s="8"/>
    </row>
    <row r="131" spans="1:30" ht="14.4">
      <c r="A131" s="58"/>
      <c r="B131" s="69">
        <v>101</v>
      </c>
      <c r="C131" s="43" t="s">
        <v>327</v>
      </c>
      <c r="D131" s="69">
        <v>0.72</v>
      </c>
      <c r="E131" s="43">
        <f t="shared" si="8"/>
        <v>0.54840471289724713</v>
      </c>
      <c r="F131" s="71">
        <f t="shared" si="6"/>
        <v>54.840471289724711</v>
      </c>
      <c r="G131" s="84">
        <f t="shared" si="7"/>
        <v>561.01802129388386</v>
      </c>
      <c r="H131" s="43"/>
      <c r="I131" s="8"/>
      <c r="J131" s="8"/>
      <c r="K131" s="8"/>
      <c r="L131" s="8"/>
      <c r="M131" s="8"/>
      <c r="N131" s="8"/>
      <c r="O131" s="8"/>
      <c r="P131" s="8"/>
      <c r="Q131" s="8"/>
      <c r="R131" s="8"/>
      <c r="S131" s="8"/>
      <c r="T131" s="8"/>
      <c r="U131" s="8"/>
      <c r="V131" s="8"/>
      <c r="W131" s="8"/>
      <c r="X131" s="8"/>
      <c r="Y131" s="8"/>
      <c r="Z131" s="8"/>
      <c r="AA131" s="8"/>
      <c r="AB131" s="8"/>
      <c r="AC131" s="8"/>
      <c r="AD131" s="8"/>
    </row>
    <row r="132" spans="1:30" ht="14.4">
      <c r="A132" s="58"/>
      <c r="B132" s="69">
        <v>102</v>
      </c>
      <c r="C132" s="43" t="s">
        <v>328</v>
      </c>
      <c r="D132" s="69">
        <v>0.77167689302613096</v>
      </c>
      <c r="E132" s="43">
        <f t="shared" si="8"/>
        <v>0.55601948207616136</v>
      </c>
      <c r="F132" s="71">
        <f t="shared" si="6"/>
        <v>55.60194820761614</v>
      </c>
      <c r="G132" s="84">
        <f t="shared" si="7"/>
        <v>568.80793016391306</v>
      </c>
      <c r="H132" s="43"/>
      <c r="I132" s="8"/>
      <c r="J132" s="8"/>
      <c r="K132" s="8"/>
      <c r="L132" s="8"/>
      <c r="M132" s="8"/>
      <c r="N132" s="8"/>
      <c r="O132" s="8"/>
      <c r="P132" s="8"/>
      <c r="Q132" s="8"/>
      <c r="R132" s="8"/>
      <c r="S132" s="8"/>
      <c r="T132" s="8"/>
      <c r="U132" s="8"/>
      <c r="V132" s="8"/>
      <c r="W132" s="8"/>
      <c r="X132" s="8"/>
      <c r="Y132" s="8"/>
      <c r="Z132" s="8"/>
      <c r="AA132" s="8"/>
      <c r="AB132" s="8"/>
      <c r="AC132" s="8"/>
      <c r="AD132" s="8"/>
    </row>
    <row r="133" spans="1:30" ht="14.4">
      <c r="A133" s="58"/>
      <c r="B133" s="69">
        <v>103</v>
      </c>
      <c r="C133" s="43" t="s">
        <v>329</v>
      </c>
      <c r="D133" s="69">
        <v>0.82706281559786499</v>
      </c>
      <c r="E133" s="43">
        <f t="shared" si="8"/>
        <v>0.56364162111507743</v>
      </c>
      <c r="F133" s="71">
        <f t="shared" si="6"/>
        <v>56.364162111507746</v>
      </c>
      <c r="G133" s="84">
        <f t="shared" si="7"/>
        <v>576.60537840072425</v>
      </c>
      <c r="H133" s="43"/>
      <c r="I133" s="8"/>
      <c r="J133" s="8"/>
      <c r="K133" s="8"/>
      <c r="L133" s="8"/>
      <c r="M133" s="8"/>
      <c r="N133" s="8"/>
      <c r="O133" s="8"/>
      <c r="P133" s="8"/>
      <c r="Q133" s="8"/>
      <c r="R133" s="8"/>
      <c r="S133" s="8"/>
      <c r="T133" s="8"/>
      <c r="U133" s="8"/>
      <c r="V133" s="8"/>
      <c r="W133" s="8"/>
      <c r="X133" s="8"/>
      <c r="Y133" s="8"/>
      <c r="Z133" s="8"/>
      <c r="AA133" s="8"/>
      <c r="AB133" s="8"/>
      <c r="AC133" s="8"/>
      <c r="AD133" s="8"/>
    </row>
    <row r="134" spans="1:30" ht="14.4">
      <c r="A134" s="58"/>
      <c r="B134" s="69">
        <v>104</v>
      </c>
      <c r="C134" s="43" t="s">
        <v>330</v>
      </c>
      <c r="D134" s="69">
        <v>0.88642397760833902</v>
      </c>
      <c r="E134" s="43">
        <f t="shared" si="8"/>
        <v>0.57127064935782235</v>
      </c>
      <c r="F134" s="71">
        <f t="shared" si="6"/>
        <v>57.127064935782236</v>
      </c>
      <c r="G134" s="84">
        <f t="shared" si="7"/>
        <v>584.40987429305221</v>
      </c>
      <c r="H134" s="43"/>
      <c r="I134" s="8"/>
      <c r="J134" s="8"/>
      <c r="K134" s="8"/>
      <c r="L134" s="8"/>
      <c r="M134" s="8"/>
      <c r="N134" s="8"/>
      <c r="O134" s="8"/>
      <c r="P134" s="8"/>
      <c r="Q134" s="8"/>
      <c r="R134" s="8"/>
      <c r="S134" s="8"/>
      <c r="T134" s="8"/>
      <c r="U134" s="8"/>
      <c r="V134" s="8"/>
      <c r="W134" s="8"/>
      <c r="X134" s="8"/>
      <c r="Y134" s="8"/>
      <c r="Z134" s="8"/>
      <c r="AA134" s="8"/>
      <c r="AB134" s="8"/>
      <c r="AC134" s="8"/>
      <c r="AD134" s="8"/>
    </row>
    <row r="135" spans="1:30" ht="14.4">
      <c r="A135" s="58"/>
      <c r="B135" s="69">
        <v>105</v>
      </c>
      <c r="C135" s="43" t="s">
        <v>331</v>
      </c>
      <c r="D135" s="69">
        <v>0.95004569575648301</v>
      </c>
      <c r="E135" s="43">
        <f t="shared" si="8"/>
        <v>0.57890611669935665</v>
      </c>
      <c r="F135" s="71">
        <f t="shared" si="6"/>
        <v>57.890611669935666</v>
      </c>
      <c r="G135" s="84">
        <f t="shared" si="7"/>
        <v>592.22095738344183</v>
      </c>
      <c r="H135" s="43"/>
      <c r="I135" s="8"/>
      <c r="J135" s="8"/>
      <c r="K135" s="8"/>
      <c r="L135" s="8"/>
      <c r="M135" s="8"/>
      <c r="N135" s="8"/>
      <c r="O135" s="8"/>
      <c r="P135" s="8"/>
      <c r="Q135" s="8"/>
      <c r="R135" s="8"/>
      <c r="S135" s="8"/>
      <c r="T135" s="8"/>
      <c r="U135" s="8"/>
      <c r="V135" s="8"/>
      <c r="W135" s="8"/>
      <c r="X135" s="8"/>
      <c r="Y135" s="8"/>
      <c r="Z135" s="8"/>
      <c r="AA135" s="8"/>
      <c r="AB135" s="8"/>
      <c r="AC135" s="8"/>
      <c r="AD135" s="8"/>
    </row>
    <row r="136" spans="1:30" ht="14.4">
      <c r="A136" s="58"/>
      <c r="B136" s="69">
        <v>106</v>
      </c>
      <c r="C136" s="43" t="s">
        <v>332</v>
      </c>
      <c r="D136" s="69">
        <v>1.0182337649086199</v>
      </c>
      <c r="E136" s="43">
        <f t="shared" si="8"/>
        <v>0.58654760174611986</v>
      </c>
      <c r="F136" s="71">
        <f t="shared" si="6"/>
        <v>58.654760174611987</v>
      </c>
      <c r="G136" s="84">
        <f t="shared" si="7"/>
        <v>600.03819658628061</v>
      </c>
      <c r="H136" s="43"/>
      <c r="I136" s="8"/>
      <c r="J136" s="8"/>
      <c r="K136" s="8"/>
      <c r="L136" s="8"/>
      <c r="M136" s="8"/>
      <c r="N136" s="8"/>
      <c r="O136" s="8"/>
      <c r="P136" s="8"/>
      <c r="Q136" s="8"/>
      <c r="R136" s="8"/>
      <c r="S136" s="8"/>
      <c r="T136" s="8"/>
      <c r="U136" s="8"/>
      <c r="V136" s="8"/>
      <c r="W136" s="8"/>
      <c r="X136" s="8"/>
      <c r="Y136" s="8"/>
      <c r="Z136" s="8"/>
      <c r="AA136" s="8"/>
      <c r="AB136" s="8"/>
      <c r="AC136" s="8"/>
      <c r="AD136" s="8"/>
    </row>
    <row r="137" spans="1:30" ht="14.4">
      <c r="A137" s="58"/>
      <c r="B137" s="69">
        <v>107</v>
      </c>
      <c r="C137" s="43" t="s">
        <v>333</v>
      </c>
      <c r="D137" s="69">
        <v>1.09131592788748</v>
      </c>
      <c r="E137" s="43">
        <f t="shared" si="8"/>
        <v>0.59419471007391522</v>
      </c>
      <c r="F137" s="71">
        <f t="shared" si="6"/>
        <v>59.419471007391522</v>
      </c>
      <c r="G137" s="84">
        <f t="shared" si="7"/>
        <v>607.86118840561528</v>
      </c>
      <c r="H137" s="43"/>
      <c r="I137" s="8"/>
      <c r="J137" s="8"/>
      <c r="K137" s="8"/>
      <c r="L137" s="8"/>
      <c r="M137" s="8"/>
      <c r="N137" s="8"/>
      <c r="O137" s="8"/>
      <c r="P137" s="8"/>
      <c r="Q137" s="8"/>
      <c r="R137" s="8"/>
      <c r="S137" s="8"/>
      <c r="T137" s="8"/>
      <c r="U137" s="8"/>
      <c r="V137" s="8"/>
      <c r="W137" s="8"/>
      <c r="X137" s="8"/>
      <c r="Y137" s="8"/>
      <c r="Z137" s="8"/>
      <c r="AA137" s="8"/>
      <c r="AB137" s="8"/>
      <c r="AC137" s="8"/>
      <c r="AD137" s="8"/>
    </row>
    <row r="138" spans="1:30" ht="14.4">
      <c r="A138" s="58"/>
      <c r="B138" s="69">
        <v>108</v>
      </c>
      <c r="C138" s="43" t="s">
        <v>334</v>
      </c>
      <c r="D138" s="69">
        <v>1.16964345075297</v>
      </c>
      <c r="E138" s="43">
        <f t="shared" si="8"/>
        <v>0.6018470725799171</v>
      </c>
      <c r="F138" s="71">
        <f t="shared" si="6"/>
        <v>60.184707257991711</v>
      </c>
      <c r="G138" s="84">
        <f t="shared" si="7"/>
        <v>615.68955524925514</v>
      </c>
      <c r="H138" s="43"/>
      <c r="I138" s="8"/>
      <c r="J138" s="8"/>
      <c r="K138" s="8"/>
      <c r="L138" s="8"/>
      <c r="M138" s="8"/>
      <c r="N138" s="8"/>
      <c r="O138" s="8"/>
      <c r="P138" s="8"/>
      <c r="Q138" s="8"/>
      <c r="R138" s="8"/>
      <c r="S138" s="8"/>
      <c r="T138" s="8"/>
      <c r="U138" s="8"/>
      <c r="V138" s="8"/>
      <c r="W138" s="8"/>
      <c r="X138" s="8"/>
      <c r="Y138" s="8"/>
      <c r="Z138" s="8"/>
      <c r="AA138" s="8"/>
      <c r="AB138" s="8"/>
      <c r="AC138" s="8"/>
      <c r="AD138" s="8"/>
    </row>
    <row r="139" spans="1:30" ht="14.4">
      <c r="A139" s="58"/>
      <c r="B139" s="69">
        <v>109</v>
      </c>
      <c r="C139" s="43" t="s">
        <v>335</v>
      </c>
      <c r="D139" s="69">
        <v>1.2535928111464101</v>
      </c>
      <c r="E139" s="43">
        <f t="shared" si="8"/>
        <v>0.60950434392528219</v>
      </c>
      <c r="F139" s="71">
        <f t="shared" si="6"/>
        <v>60.950434392528216</v>
      </c>
      <c r="G139" s="84">
        <f t="shared" si="7"/>
        <v>623.52294383556364</v>
      </c>
      <c r="H139" s="43"/>
      <c r="I139" s="8"/>
      <c r="J139" s="8"/>
      <c r="K139" s="8"/>
      <c r="L139" s="8"/>
      <c r="M139" s="8"/>
      <c r="N139" s="8"/>
      <c r="O139" s="8"/>
      <c r="P139" s="8"/>
      <c r="Q139" s="8"/>
      <c r="R139" s="8"/>
      <c r="S139" s="8"/>
      <c r="T139" s="8"/>
      <c r="U139" s="8"/>
      <c r="V139" s="8"/>
      <c r="W139" s="8"/>
      <c r="X139" s="8"/>
      <c r="Y139" s="8"/>
      <c r="Z139" s="8"/>
      <c r="AA139" s="8"/>
      <c r="AB139" s="8"/>
      <c r="AC139" s="8"/>
      <c r="AD139" s="8"/>
    </row>
    <row r="140" spans="1:30" ht="14.4">
      <c r="A140" s="58"/>
      <c r="B140" s="69">
        <v>110</v>
      </c>
      <c r="C140" s="43" t="s">
        <v>336</v>
      </c>
      <c r="D140" s="69">
        <v>1.3435675078130001</v>
      </c>
      <c r="E140" s="43">
        <f t="shared" si="8"/>
        <v>0.61716620106470876</v>
      </c>
      <c r="F140" s="71">
        <f t="shared" si="6"/>
        <v>61.716620106470877</v>
      </c>
      <c r="G140" s="84">
        <f t="shared" si="7"/>
        <v>631.36102368919705</v>
      </c>
      <c r="H140" s="43"/>
      <c r="I140" s="8"/>
      <c r="J140" s="8"/>
      <c r="K140" s="8"/>
      <c r="L140" s="8"/>
      <c r="M140" s="8"/>
      <c r="N140" s="8"/>
      <c r="O140" s="8"/>
      <c r="P140" s="8"/>
      <c r="Q140" s="8"/>
      <c r="R140" s="8"/>
      <c r="S140" s="8"/>
      <c r="T140" s="8"/>
      <c r="U140" s="8"/>
      <c r="V140" s="8"/>
      <c r="W140" s="8"/>
      <c r="X140" s="8"/>
      <c r="Y140" s="8"/>
      <c r="Z140" s="8"/>
      <c r="AA140" s="8"/>
      <c r="AB140" s="8"/>
      <c r="AC140" s="8"/>
      <c r="AD140" s="8"/>
    </row>
    <row r="141" spans="1:30" ht="14.4">
      <c r="A141" s="58"/>
      <c r="B141" s="69">
        <v>111</v>
      </c>
      <c r="C141" s="43" t="s">
        <v>337</v>
      </c>
      <c r="D141" s="69">
        <v>1.44</v>
      </c>
      <c r="E141" s="43">
        <f t="shared" si="8"/>
        <v>0.62483234185927117</v>
      </c>
      <c r="F141" s="71">
        <f t="shared" si="6"/>
        <v>62.483234185927117</v>
      </c>
      <c r="G141" s="84">
        <f t="shared" si="7"/>
        <v>639.20348572203443</v>
      </c>
      <c r="H141" s="43"/>
      <c r="I141" s="8"/>
      <c r="J141" s="8"/>
      <c r="K141" s="8"/>
      <c r="L141" s="8"/>
      <c r="M141" s="8"/>
      <c r="N141" s="8"/>
      <c r="O141" s="8"/>
      <c r="P141" s="8"/>
      <c r="Q141" s="8"/>
      <c r="R141" s="8"/>
      <c r="S141" s="8"/>
      <c r="T141" s="8"/>
      <c r="U141" s="8"/>
      <c r="V141" s="8"/>
      <c r="W141" s="8"/>
      <c r="X141" s="8"/>
      <c r="Y141" s="8"/>
      <c r="Z141" s="8"/>
      <c r="AA141" s="8"/>
      <c r="AB141" s="8"/>
      <c r="AC141" s="8"/>
      <c r="AD141" s="8"/>
    </row>
    <row r="142" spans="1:30" ht="14.4">
      <c r="A142" s="58"/>
      <c r="B142" s="69">
        <v>112</v>
      </c>
      <c r="C142" s="43" t="s">
        <v>338</v>
      </c>
      <c r="D142" s="69">
        <v>1.5433537860522599</v>
      </c>
      <c r="E142" s="43">
        <f t="shared" si="8"/>
        <v>0.63250248376883667</v>
      </c>
      <c r="F142" s="71">
        <f t="shared" si="6"/>
        <v>63.250248376883668</v>
      </c>
      <c r="G142" s="84">
        <f t="shared" si="7"/>
        <v>647.05004089551994</v>
      </c>
      <c r="H142" s="43"/>
      <c r="I142" s="8"/>
      <c r="J142" s="8"/>
      <c r="K142" s="8"/>
      <c r="L142" s="8"/>
      <c r="M142" s="8"/>
      <c r="N142" s="8"/>
      <c r="O142" s="8"/>
      <c r="P142" s="8"/>
      <c r="Q142" s="8"/>
      <c r="R142" s="8"/>
      <c r="S142" s="8"/>
      <c r="T142" s="8"/>
      <c r="U142" s="8"/>
      <c r="V142" s="8"/>
      <c r="W142" s="8"/>
      <c r="X142" s="8"/>
      <c r="Y142" s="8"/>
      <c r="Z142" s="8"/>
      <c r="AA142" s="8"/>
      <c r="AB142" s="8"/>
      <c r="AC142" s="8"/>
      <c r="AD142" s="8"/>
    </row>
    <row r="143" spans="1:30" ht="14.4">
      <c r="A143" s="58"/>
      <c r="B143" s="69">
        <v>113</v>
      </c>
      <c r="C143" s="43" t="s">
        <v>339</v>
      </c>
      <c r="D143" s="69">
        <v>1.65412563119573</v>
      </c>
      <c r="E143" s="43">
        <f t="shared" si="8"/>
        <v>0.64017636262038424</v>
      </c>
      <c r="F143" s="71">
        <f t="shared" si="6"/>
        <v>64.017636262038423</v>
      </c>
      <c r="G143" s="84">
        <f t="shared" si="7"/>
        <v>654.90041896065304</v>
      </c>
      <c r="H143" s="43"/>
      <c r="I143" s="8"/>
      <c r="J143" s="8"/>
      <c r="K143" s="8"/>
      <c r="L143" s="8"/>
      <c r="M143" s="8"/>
      <c r="N143" s="8"/>
      <c r="O143" s="8"/>
      <c r="P143" s="8"/>
      <c r="Q143" s="8"/>
      <c r="R143" s="8"/>
      <c r="S143" s="8"/>
      <c r="T143" s="8"/>
      <c r="U143" s="8"/>
      <c r="V143" s="8"/>
      <c r="W143" s="8"/>
      <c r="X143" s="8"/>
      <c r="Y143" s="8"/>
      <c r="Z143" s="8"/>
      <c r="AA143" s="8"/>
      <c r="AB143" s="8"/>
      <c r="AC143" s="8"/>
      <c r="AD143" s="8"/>
    </row>
    <row r="144" spans="1:30" ht="14.4">
      <c r="A144" s="58"/>
      <c r="B144" s="69">
        <v>114</v>
      </c>
      <c r="C144" s="43" t="s">
        <v>340</v>
      </c>
      <c r="D144" s="69">
        <v>1.77284795521667</v>
      </c>
      <c r="E144" s="43">
        <f t="shared" si="8"/>
        <v>0.64785373144859548</v>
      </c>
      <c r="F144" s="71">
        <f t="shared" si="6"/>
        <v>64.785373144859548</v>
      </c>
      <c r="G144" s="84">
        <f t="shared" si="7"/>
        <v>662.75436727191322</v>
      </c>
      <c r="H144" s="43"/>
      <c r="I144" s="8"/>
      <c r="J144" s="8"/>
      <c r="K144" s="8"/>
      <c r="L144" s="8"/>
      <c r="M144" s="8"/>
      <c r="N144" s="8"/>
      <c r="O144" s="8"/>
      <c r="P144" s="8"/>
      <c r="Q144" s="8"/>
      <c r="R144" s="8"/>
      <c r="S144" s="8"/>
      <c r="T144" s="8"/>
      <c r="U144" s="8"/>
      <c r="V144" s="8"/>
      <c r="W144" s="8"/>
      <c r="X144" s="8"/>
      <c r="Y144" s="8"/>
      <c r="Z144" s="8"/>
      <c r="AA144" s="8"/>
      <c r="AB144" s="8"/>
      <c r="AC144" s="8"/>
      <c r="AD144" s="8"/>
    </row>
    <row r="145" spans="1:30" ht="14.4">
      <c r="A145" s="58"/>
      <c r="B145" s="69">
        <v>115</v>
      </c>
      <c r="C145" s="43" t="s">
        <v>341</v>
      </c>
      <c r="D145" s="69">
        <v>1.90009139151296</v>
      </c>
      <c r="E145" s="43">
        <f t="shared" si="8"/>
        <v>0.65553435940516103</v>
      </c>
      <c r="F145" s="71">
        <f t="shared" si="6"/>
        <v>65.553435940516096</v>
      </c>
      <c r="G145" s="84">
        <f t="shared" si="7"/>
        <v>670.61164967147977</v>
      </c>
      <c r="H145" s="43"/>
      <c r="I145" s="8"/>
      <c r="J145" s="8"/>
      <c r="K145" s="8"/>
      <c r="L145" s="8"/>
      <c r="M145" s="8"/>
      <c r="N145" s="8"/>
      <c r="O145" s="8"/>
      <c r="P145" s="8"/>
      <c r="Q145" s="8"/>
      <c r="R145" s="8"/>
      <c r="S145" s="8"/>
      <c r="T145" s="8"/>
      <c r="U145" s="8"/>
      <c r="V145" s="8"/>
      <c r="W145" s="8"/>
      <c r="X145" s="8"/>
      <c r="Y145" s="8"/>
      <c r="Z145" s="8"/>
      <c r="AA145" s="8"/>
      <c r="AB145" s="8"/>
      <c r="AC145" s="8"/>
      <c r="AD145" s="8"/>
    </row>
    <row r="146" spans="1:30" ht="14.4">
      <c r="A146" s="58"/>
      <c r="B146" s="69">
        <v>116</v>
      </c>
      <c r="C146" s="43" t="s">
        <v>342</v>
      </c>
      <c r="D146" s="69">
        <v>2.0364675298172501</v>
      </c>
      <c r="E146" s="43">
        <f t="shared" si="8"/>
        <v>0.6632180307333041</v>
      </c>
      <c r="F146" s="71">
        <f t="shared" si="6"/>
        <v>66.321803073330415</v>
      </c>
      <c r="G146" s="84">
        <f t="shared" si="7"/>
        <v>678.47204544017006</v>
      </c>
      <c r="H146" s="43"/>
      <c r="I146" s="8"/>
      <c r="J146" s="8"/>
      <c r="K146" s="8"/>
      <c r="L146" s="8"/>
      <c r="M146" s="8"/>
      <c r="N146" s="8"/>
      <c r="O146" s="8"/>
      <c r="P146" s="8"/>
      <c r="Q146" s="8"/>
      <c r="R146" s="8"/>
      <c r="S146" s="8"/>
      <c r="T146" s="8"/>
      <c r="U146" s="8"/>
      <c r="V146" s="8"/>
      <c r="W146" s="8"/>
      <c r="X146" s="8"/>
      <c r="Y146" s="8"/>
      <c r="Z146" s="8"/>
      <c r="AA146" s="8"/>
      <c r="AB146" s="8"/>
      <c r="AC146" s="8"/>
      <c r="AD146" s="8"/>
    </row>
    <row r="147" spans="1:30" ht="14.4">
      <c r="A147" s="58"/>
      <c r="B147" s="69">
        <v>117</v>
      </c>
      <c r="C147" s="43" t="s">
        <v>343</v>
      </c>
      <c r="D147" s="69">
        <v>2.1826318557749702</v>
      </c>
      <c r="E147" s="43">
        <f t="shared" si="8"/>
        <v>0.67090454380415243</v>
      </c>
      <c r="F147" s="71">
        <f t="shared" si="6"/>
        <v>67.090454380415238</v>
      </c>
      <c r="G147" s="84">
        <f t="shared" si="7"/>
        <v>686.33534831164798</v>
      </c>
      <c r="H147" s="43"/>
      <c r="I147" s="8"/>
      <c r="J147" s="8"/>
      <c r="K147" s="8"/>
      <c r="L147" s="8"/>
      <c r="M147" s="8"/>
      <c r="N147" s="8"/>
      <c r="O147" s="8"/>
      <c r="P147" s="8"/>
      <c r="Q147" s="8"/>
      <c r="R147" s="8"/>
      <c r="S147" s="8"/>
      <c r="T147" s="8"/>
      <c r="U147" s="8"/>
      <c r="V147" s="8"/>
      <c r="W147" s="8"/>
      <c r="X147" s="8"/>
      <c r="Y147" s="8"/>
      <c r="Z147" s="8"/>
      <c r="AA147" s="8"/>
      <c r="AB147" s="8"/>
      <c r="AC147" s="8"/>
      <c r="AD147" s="8"/>
    </row>
    <row r="148" spans="1:30" ht="14.4">
      <c r="A148" s="58"/>
      <c r="B148" s="69">
        <v>118</v>
      </c>
      <c r="C148" s="43" t="s">
        <v>344</v>
      </c>
      <c r="D148" s="69">
        <v>2.3392869015059499</v>
      </c>
      <c r="E148" s="43">
        <f t="shared" si="8"/>
        <v>0.67859371021166148</v>
      </c>
      <c r="F148" s="71">
        <f t="shared" si="6"/>
        <v>67.859371021166154</v>
      </c>
      <c r="G148" s="84">
        <f t="shared" si="7"/>
        <v>694.2013655465297</v>
      </c>
      <c r="H148" s="43"/>
      <c r="I148" s="8"/>
      <c r="J148" s="8"/>
      <c r="K148" s="8"/>
      <c r="L148" s="8"/>
      <c r="M148" s="8"/>
      <c r="N148" s="8"/>
      <c r="O148" s="8"/>
      <c r="P148" s="8"/>
      <c r="Q148" s="8"/>
      <c r="R148" s="8"/>
      <c r="S148" s="8"/>
      <c r="T148" s="8"/>
      <c r="U148" s="8"/>
      <c r="V148" s="8"/>
      <c r="W148" s="8"/>
      <c r="X148" s="8"/>
      <c r="Y148" s="8"/>
      <c r="Z148" s="8"/>
      <c r="AA148" s="8"/>
      <c r="AB148" s="8"/>
      <c r="AC148" s="8"/>
      <c r="AD148" s="8"/>
    </row>
    <row r="149" spans="1:30" ht="14.4">
      <c r="A149" s="58"/>
      <c r="B149" s="69">
        <v>119</v>
      </c>
      <c r="C149" s="43" t="s">
        <v>345</v>
      </c>
      <c r="D149" s="69">
        <v>2.5071856222928299</v>
      </c>
      <c r="E149" s="43">
        <f t="shared" si="8"/>
        <v>0.686285353922931</v>
      </c>
      <c r="F149" s="71">
        <f t="shared" si="6"/>
        <v>68.628535392293102</v>
      </c>
      <c r="G149" s="84">
        <f t="shared" si="7"/>
        <v>702.06991706315841</v>
      </c>
      <c r="H149" s="43"/>
      <c r="I149" s="8"/>
      <c r="J149" s="8"/>
      <c r="K149" s="8"/>
      <c r="L149" s="8"/>
      <c r="M149" s="8"/>
      <c r="N149" s="8"/>
      <c r="O149" s="8"/>
      <c r="P149" s="8"/>
      <c r="Q149" s="8"/>
      <c r="R149" s="8"/>
      <c r="S149" s="8"/>
      <c r="T149" s="8"/>
      <c r="U149" s="8"/>
      <c r="V149" s="8"/>
      <c r="W149" s="8"/>
      <c r="X149" s="8"/>
      <c r="Y149" s="8"/>
      <c r="Z149" s="8"/>
      <c r="AA149" s="8"/>
      <c r="AB149" s="8"/>
      <c r="AC149" s="8"/>
      <c r="AD149" s="8"/>
    </row>
    <row r="150" spans="1:30" ht="14.4">
      <c r="A150" s="58"/>
      <c r="B150" s="69">
        <v>120</v>
      </c>
      <c r="C150" s="43" t="s">
        <v>346</v>
      </c>
      <c r="D150" s="69">
        <v>2.6871350156260001</v>
      </c>
      <c r="E150" s="43">
        <f t="shared" si="8"/>
        <v>0.69397931048085626</v>
      </c>
      <c r="F150" s="71">
        <f t="shared" si="6"/>
        <v>69.397931048085624</v>
      </c>
      <c r="G150" s="84">
        <f t="shared" si="7"/>
        <v>709.940834621916</v>
      </c>
      <c r="H150" s="43"/>
      <c r="I150" s="8"/>
      <c r="J150" s="8"/>
      <c r="K150" s="8"/>
      <c r="L150" s="8"/>
      <c r="M150" s="8"/>
      <c r="N150" s="8"/>
      <c r="O150" s="8"/>
      <c r="P150" s="8"/>
      <c r="Q150" s="8"/>
      <c r="R150" s="8"/>
      <c r="S150" s="8"/>
      <c r="T150" s="8"/>
      <c r="U150" s="8"/>
      <c r="V150" s="8"/>
      <c r="W150" s="8"/>
      <c r="X150" s="8"/>
      <c r="Y150" s="8"/>
      <c r="Z150" s="8"/>
      <c r="AA150" s="8"/>
      <c r="AB150" s="8"/>
      <c r="AC150" s="8"/>
      <c r="AD150" s="8"/>
    </row>
    <row r="151" spans="1:30" ht="14.4">
      <c r="A151" s="58"/>
      <c r="B151" s="69">
        <v>121</v>
      </c>
      <c r="C151" s="43" t="s">
        <v>347</v>
      </c>
      <c r="D151" s="69">
        <v>2.88</v>
      </c>
      <c r="E151" s="43">
        <f t="shared" si="8"/>
        <v>0.70167542625619317</v>
      </c>
      <c r="F151" s="71">
        <f t="shared" si="6"/>
        <v>70.167542625619319</v>
      </c>
      <c r="G151" s="84">
        <f t="shared" si="7"/>
        <v>717.8139610600856</v>
      </c>
      <c r="H151" s="43"/>
      <c r="I151" s="8"/>
      <c r="J151" s="8"/>
      <c r="K151" s="8"/>
      <c r="L151" s="8"/>
      <c r="M151" s="8"/>
      <c r="N151" s="8"/>
      <c r="O151" s="8"/>
      <c r="P151" s="8"/>
      <c r="Q151" s="8"/>
      <c r="R151" s="8"/>
      <c r="S151" s="8"/>
      <c r="T151" s="8"/>
      <c r="U151" s="8"/>
      <c r="V151" s="8"/>
      <c r="W151" s="8"/>
      <c r="X151" s="8"/>
      <c r="Y151" s="8"/>
      <c r="Z151" s="8"/>
      <c r="AA151" s="8"/>
      <c r="AB151" s="8"/>
      <c r="AC151" s="8"/>
      <c r="AD151" s="8"/>
    </row>
    <row r="152" spans="1:30" ht="14.4">
      <c r="A152" s="58"/>
      <c r="B152" s="69">
        <v>122</v>
      </c>
      <c r="C152" s="43" t="s">
        <v>348</v>
      </c>
      <c r="D152" s="69">
        <v>3.0867075721045198</v>
      </c>
      <c r="E152" s="43">
        <f t="shared" si="8"/>
        <v>0.70937355774622834</v>
      </c>
      <c r="F152" s="71">
        <f t="shared" si="6"/>
        <v>70.93735577462283</v>
      </c>
      <c r="G152" s="84">
        <f t="shared" si="7"/>
        <v>725.68914957439165</v>
      </c>
      <c r="H152" s="43"/>
      <c r="I152" s="8"/>
      <c r="J152" s="8"/>
      <c r="K152" s="8"/>
      <c r="L152" s="8"/>
      <c r="M152" s="8"/>
      <c r="N152" s="8"/>
      <c r="O152" s="8"/>
      <c r="P152" s="8"/>
      <c r="Q152" s="8"/>
      <c r="R152" s="8"/>
      <c r="S152" s="8"/>
      <c r="T152" s="8"/>
      <c r="U152" s="8"/>
      <c r="V152" s="8"/>
      <c r="W152" s="8"/>
      <c r="X152" s="8"/>
      <c r="Y152" s="8"/>
      <c r="Z152" s="8"/>
      <c r="AA152" s="8"/>
      <c r="AB152" s="8"/>
      <c r="AC152" s="8"/>
      <c r="AD152" s="8"/>
    </row>
    <row r="153" spans="1:30" ht="14.4">
      <c r="A153" s="58"/>
      <c r="B153" s="69">
        <v>123</v>
      </c>
      <c r="C153" s="43" t="s">
        <v>349</v>
      </c>
      <c r="D153" s="69">
        <v>3.3082512623914599</v>
      </c>
      <c r="E153" s="43">
        <f t="shared" si="8"/>
        <v>0.717073570917379</v>
      </c>
      <c r="F153" s="71">
        <f t="shared" si="6"/>
        <v>71.707357091737904</v>
      </c>
      <c r="G153" s="84">
        <f t="shared" si="7"/>
        <v>733.56626304847873</v>
      </c>
      <c r="H153" s="43"/>
      <c r="I153" s="8"/>
      <c r="J153" s="8"/>
      <c r="K153" s="8"/>
      <c r="L153" s="8"/>
      <c r="M153" s="8"/>
      <c r="N153" s="8"/>
      <c r="O153" s="8"/>
      <c r="P153" s="8"/>
      <c r="Q153" s="8"/>
      <c r="R153" s="8"/>
      <c r="S153" s="8"/>
      <c r="T153" s="8"/>
      <c r="U153" s="8"/>
      <c r="V153" s="8"/>
      <c r="W153" s="8"/>
      <c r="X153" s="8"/>
      <c r="Y153" s="8"/>
      <c r="Z153" s="8"/>
      <c r="AA153" s="8"/>
      <c r="AB153" s="8"/>
      <c r="AC153" s="8"/>
      <c r="AD153" s="8"/>
    </row>
    <row r="154" spans="1:30" ht="14.4">
      <c r="A154" s="58"/>
      <c r="B154" s="69">
        <v>124</v>
      </c>
      <c r="C154" s="43" t="s">
        <v>350</v>
      </c>
      <c r="D154" s="69">
        <v>3.5456959104333499</v>
      </c>
      <c r="E154" s="43">
        <f t="shared" si="8"/>
        <v>0.72477534058915927</v>
      </c>
      <c r="F154" s="71">
        <f t="shared" si="6"/>
        <v>72.477534058915921</v>
      </c>
      <c r="G154" s="84">
        <f t="shared" si="7"/>
        <v>741.4451734227099</v>
      </c>
      <c r="H154" s="43"/>
      <c r="I154" s="8"/>
      <c r="J154" s="8"/>
      <c r="K154" s="8"/>
      <c r="L154" s="8"/>
      <c r="M154" s="8"/>
      <c r="N154" s="8"/>
      <c r="O154" s="8"/>
      <c r="P154" s="8"/>
      <c r="Q154" s="8"/>
      <c r="R154" s="8"/>
      <c r="S154" s="8"/>
      <c r="T154" s="8"/>
      <c r="U154" s="8"/>
      <c r="V154" s="8"/>
      <c r="W154" s="8"/>
      <c r="X154" s="8"/>
      <c r="Y154" s="8"/>
      <c r="Z154" s="8"/>
      <c r="AA154" s="8"/>
      <c r="AB154" s="8"/>
      <c r="AC154" s="8"/>
      <c r="AD154" s="8"/>
    </row>
    <row r="155" spans="1:30" ht="14.4">
      <c r="A155" s="58"/>
      <c r="B155" s="69">
        <v>125</v>
      </c>
      <c r="C155" s="43" t="s">
        <v>351</v>
      </c>
      <c r="D155" s="69">
        <v>3.8001827830259298</v>
      </c>
      <c r="E155" s="43">
        <f t="shared" si="8"/>
        <v>0.73247874985709116</v>
      </c>
      <c r="F155" s="71">
        <f t="shared" si="6"/>
        <v>73.247874985709117</v>
      </c>
      <c r="G155" s="84">
        <f t="shared" si="7"/>
        <v>749.32576110380421</v>
      </c>
      <c r="H155" s="43"/>
      <c r="I155" s="8"/>
      <c r="J155" s="8"/>
      <c r="K155" s="8"/>
      <c r="L155" s="8"/>
      <c r="M155" s="8"/>
      <c r="N155" s="8"/>
      <c r="O155" s="8"/>
      <c r="P155" s="8"/>
      <c r="Q155" s="8"/>
      <c r="R155" s="8"/>
      <c r="S155" s="8"/>
      <c r="T155" s="8"/>
      <c r="U155" s="8"/>
      <c r="V155" s="8"/>
      <c r="W155" s="8"/>
      <c r="X155" s="8"/>
      <c r="Y155" s="8"/>
      <c r="Z155" s="8"/>
      <c r="AA155" s="8"/>
      <c r="AB155" s="8"/>
      <c r="AC155" s="8"/>
      <c r="AD155" s="8"/>
    </row>
    <row r="156" spans="1:30" ht="14.4">
      <c r="A156" s="58"/>
      <c r="B156" s="69">
        <v>126</v>
      </c>
      <c r="C156" s="43" t="s">
        <v>352</v>
      </c>
      <c r="D156" s="69">
        <v>4.07293505963451</v>
      </c>
      <c r="E156" s="43">
        <f t="shared" si="8"/>
        <v>0.74018368955223524</v>
      </c>
      <c r="F156" s="71">
        <f t="shared" si="6"/>
        <v>74.018368955223522</v>
      </c>
      <c r="G156" s="84">
        <f t="shared" si="7"/>
        <v>757.2079144119366</v>
      </c>
      <c r="H156" s="43"/>
      <c r="I156" s="8"/>
      <c r="J156" s="8"/>
      <c r="K156" s="8"/>
      <c r="L156" s="8"/>
      <c r="M156" s="8"/>
      <c r="N156" s="8"/>
      <c r="O156" s="8"/>
      <c r="P156" s="8"/>
      <c r="Q156" s="8"/>
      <c r="R156" s="8"/>
      <c r="S156" s="8"/>
      <c r="T156" s="8"/>
      <c r="U156" s="8"/>
      <c r="V156" s="8"/>
      <c r="W156" s="8"/>
      <c r="X156" s="8"/>
      <c r="Y156" s="8"/>
      <c r="Z156" s="8"/>
      <c r="AA156" s="8"/>
      <c r="AB156" s="8"/>
      <c r="AC156" s="8"/>
      <c r="AD156" s="8"/>
    </row>
    <row r="157" spans="1:30" ht="14.4">
      <c r="A157" s="58"/>
      <c r="B157" s="69">
        <v>127</v>
      </c>
      <c r="C157" s="43" t="s">
        <v>353</v>
      </c>
      <c r="D157" s="69">
        <v>4.3652637115499404</v>
      </c>
      <c r="E157" s="43">
        <f t="shared" si="8"/>
        <v>0.74789005773515571</v>
      </c>
      <c r="F157" s="71">
        <f t="shared" si="6"/>
        <v>74.789005773515569</v>
      </c>
      <c r="G157" s="84">
        <f t="shared" si="7"/>
        <v>765.09152906306429</v>
      </c>
      <c r="H157" s="43"/>
      <c r="I157" s="8"/>
      <c r="J157" s="8"/>
      <c r="K157" s="8"/>
      <c r="L157" s="8"/>
      <c r="M157" s="8"/>
      <c r="N157" s="8"/>
      <c r="O157" s="8"/>
      <c r="P157" s="8"/>
      <c r="Q157" s="8"/>
      <c r="R157" s="8"/>
      <c r="S157" s="8"/>
      <c r="T157" s="8"/>
      <c r="U157" s="8"/>
      <c r="V157" s="8"/>
      <c r="W157" s="8"/>
      <c r="X157" s="8"/>
      <c r="Y157" s="8"/>
      <c r="Z157" s="8"/>
      <c r="AA157" s="8"/>
      <c r="AB157" s="8"/>
      <c r="AC157" s="8"/>
      <c r="AD157" s="8"/>
    </row>
    <row r="158" spans="1:30" ht="14.4">
      <c r="A158" s="58"/>
      <c r="B158" s="69">
        <v>128</v>
      </c>
      <c r="C158" s="43" t="s">
        <v>354</v>
      </c>
      <c r="D158" s="69">
        <v>4.6785738030119104</v>
      </c>
      <c r="E158" s="43">
        <f t="shared" si="8"/>
        <v>0.75559775922223416</v>
      </c>
      <c r="F158" s="71">
        <f t="shared" si="6"/>
        <v>75.559775922223409</v>
      </c>
      <c r="G158" s="84">
        <f t="shared" si="7"/>
        <v>772.97650768434551</v>
      </c>
      <c r="H158" s="43"/>
      <c r="I158" s="8"/>
      <c r="J158" s="8"/>
      <c r="K158" s="8"/>
      <c r="L158" s="8"/>
      <c r="M158" s="8"/>
      <c r="N158" s="8"/>
      <c r="O158" s="8"/>
      <c r="P158" s="8"/>
      <c r="Q158" s="8"/>
      <c r="R158" s="8"/>
      <c r="S158" s="8"/>
      <c r="T158" s="8"/>
      <c r="U158" s="8"/>
      <c r="V158" s="8"/>
      <c r="W158" s="8"/>
      <c r="X158" s="8"/>
      <c r="Y158" s="8"/>
      <c r="Z158" s="8"/>
      <c r="AA158" s="8"/>
      <c r="AB158" s="8"/>
      <c r="AC158" s="8"/>
      <c r="AD158" s="8"/>
    </row>
    <row r="159" spans="1:30" ht="14.4">
      <c r="A159" s="58"/>
      <c r="B159" s="69">
        <v>129</v>
      </c>
      <c r="C159" s="43" t="s">
        <v>355</v>
      </c>
      <c r="D159" s="69">
        <v>5.0143712445856696</v>
      </c>
      <c r="E159" s="43">
        <f t="shared" si="8"/>
        <v>0.7633067051423621</v>
      </c>
      <c r="F159" s="71">
        <f t="shared" si="6"/>
        <v>76.330670514236203</v>
      </c>
      <c r="G159" s="84">
        <f t="shared" si="7"/>
        <v>780.86275936063646</v>
      </c>
      <c r="H159" s="43"/>
      <c r="I159" s="8"/>
      <c r="J159" s="8"/>
      <c r="K159" s="8"/>
      <c r="L159" s="8"/>
      <c r="M159" s="8"/>
      <c r="N159" s="8"/>
      <c r="O159" s="8"/>
      <c r="P159" s="8"/>
      <c r="Q159" s="8"/>
      <c r="R159" s="8"/>
      <c r="S159" s="8"/>
      <c r="T159" s="8"/>
      <c r="U159" s="8"/>
      <c r="V159" s="8"/>
      <c r="W159" s="8"/>
      <c r="X159" s="8"/>
      <c r="Y159" s="8"/>
      <c r="Z159" s="8"/>
      <c r="AA159" s="8"/>
      <c r="AB159" s="8"/>
      <c r="AC159" s="8"/>
      <c r="AD159" s="8"/>
    </row>
    <row r="160" spans="1:30" ht="14.4">
      <c r="A160" s="58"/>
      <c r="B160" s="69">
        <v>130</v>
      </c>
      <c r="C160" s="43" t="s">
        <v>356</v>
      </c>
      <c r="D160" s="69">
        <v>5.37427003125201</v>
      </c>
      <c r="E160" s="43">
        <f t="shared" si="8"/>
        <v>0.77101681252215193</v>
      </c>
      <c r="F160" s="71">
        <f t="shared" si="6"/>
        <v>77.101681252215187</v>
      </c>
      <c r="G160" s="84">
        <f t="shared" si="7"/>
        <v>788.75019921016144</v>
      </c>
      <c r="H160" s="43"/>
      <c r="I160" s="8"/>
      <c r="J160" s="8"/>
      <c r="K160" s="8"/>
      <c r="L160" s="8"/>
      <c r="M160" s="8"/>
      <c r="N160" s="8"/>
      <c r="O160" s="8"/>
      <c r="P160" s="8"/>
      <c r="Q160" s="8"/>
      <c r="R160" s="8"/>
      <c r="S160" s="8"/>
      <c r="T160" s="8"/>
      <c r="U160" s="8"/>
      <c r="V160" s="8"/>
      <c r="W160" s="8"/>
      <c r="X160" s="8"/>
      <c r="Y160" s="8"/>
      <c r="Z160" s="8"/>
      <c r="AA160" s="8"/>
      <c r="AB160" s="8"/>
      <c r="AC160" s="8"/>
      <c r="AD160" s="8"/>
    </row>
    <row r="161" spans="1:30" ht="14.4">
      <c r="A161" s="58"/>
      <c r="B161" s="69">
        <v>131</v>
      </c>
      <c r="C161" s="43" t="s">
        <v>357</v>
      </c>
      <c r="D161" s="69">
        <v>5.76</v>
      </c>
      <c r="E161" s="43">
        <f t="shared" si="8"/>
        <v>0.77872800389790386</v>
      </c>
      <c r="F161" s="71">
        <f t="shared" si="6"/>
        <v>77.872800389790385</v>
      </c>
      <c r="G161" s="84">
        <f t="shared" si="7"/>
        <v>796.63874798755569</v>
      </c>
      <c r="H161" s="43"/>
      <c r="I161" s="8"/>
      <c r="J161" s="8"/>
      <c r="K161" s="8"/>
      <c r="L161" s="8"/>
      <c r="M161" s="8"/>
      <c r="N161" s="8"/>
      <c r="O161" s="8"/>
      <c r="P161" s="8"/>
      <c r="Q161" s="8"/>
      <c r="R161" s="8"/>
      <c r="S161" s="8"/>
      <c r="T161" s="8"/>
      <c r="U161" s="8"/>
      <c r="V161" s="8"/>
      <c r="W161" s="8"/>
      <c r="X161" s="8"/>
      <c r="Y161" s="8"/>
      <c r="Z161" s="8"/>
      <c r="AA161" s="8"/>
      <c r="AB161" s="8"/>
      <c r="AC161" s="8"/>
      <c r="AD161" s="8"/>
    </row>
    <row r="162" spans="1:30" ht="14.4">
      <c r="A162" s="58"/>
      <c r="B162" s="69">
        <v>132</v>
      </c>
      <c r="C162" s="43" t="s">
        <v>358</v>
      </c>
      <c r="D162" s="69">
        <v>6.1734151442090397</v>
      </c>
      <c r="E162" s="43">
        <f t="shared" si="8"/>
        <v>0.78644020695266914</v>
      </c>
      <c r="F162" s="71">
        <f t="shared" si="6"/>
        <v>78.644020695266917</v>
      </c>
      <c r="G162" s="84">
        <f t="shared" si="7"/>
        <v>804.52833171258055</v>
      </c>
      <c r="H162" s="43"/>
      <c r="I162" s="8"/>
      <c r="J162" s="8"/>
      <c r="K162" s="8"/>
      <c r="L162" s="8"/>
      <c r="M162" s="8"/>
      <c r="N162" s="8"/>
      <c r="O162" s="8"/>
      <c r="P162" s="8"/>
      <c r="Q162" s="8"/>
      <c r="R162" s="8"/>
      <c r="S162" s="8"/>
      <c r="T162" s="8"/>
      <c r="U162" s="8"/>
      <c r="V162" s="8"/>
      <c r="W162" s="8"/>
      <c r="X162" s="8"/>
      <c r="Y162" s="8"/>
      <c r="Z162" s="8"/>
      <c r="AA162" s="8"/>
      <c r="AB162" s="8"/>
      <c r="AC162" s="8"/>
      <c r="AD162" s="8"/>
    </row>
    <row r="163" spans="1:30" ht="14.4">
      <c r="A163" s="58"/>
      <c r="B163" s="69">
        <v>133</v>
      </c>
      <c r="C163" s="43" t="s">
        <v>359</v>
      </c>
      <c r="D163" s="69">
        <v>6.6165025247829199</v>
      </c>
      <c r="E163" s="43">
        <f t="shared" si="8"/>
        <v>0.79415335417684296</v>
      </c>
      <c r="F163" s="71">
        <f t="shared" si="6"/>
        <v>79.41533541768429</v>
      </c>
      <c r="G163" s="84">
        <f t="shared" si="7"/>
        <v>812.41888132291035</v>
      </c>
      <c r="H163" s="43"/>
      <c r="I163" s="8"/>
      <c r="J163" s="8"/>
      <c r="K163" s="8"/>
      <c r="L163" s="8"/>
      <c r="M163" s="8"/>
      <c r="N163" s="8"/>
      <c r="O163" s="8"/>
      <c r="P163" s="8"/>
      <c r="Q163" s="8"/>
      <c r="R163" s="8"/>
      <c r="S163" s="8"/>
      <c r="T163" s="8"/>
      <c r="U163" s="8"/>
      <c r="V163" s="8"/>
      <c r="W163" s="8"/>
      <c r="X163" s="8"/>
      <c r="Y163" s="8"/>
      <c r="Z163" s="8"/>
      <c r="AA163" s="8"/>
      <c r="AB163" s="8"/>
      <c r="AC163" s="8"/>
      <c r="AD163" s="8"/>
    </row>
    <row r="164" spans="1:30" ht="14.4">
      <c r="A164" s="58"/>
      <c r="B164" s="69">
        <v>134</v>
      </c>
      <c r="C164" s="43" t="s">
        <v>360</v>
      </c>
      <c r="D164" s="69">
        <v>7.0913918208667104</v>
      </c>
      <c r="E164" s="43">
        <f t="shared" si="8"/>
        <v>0.80186738255080781</v>
      </c>
      <c r="F164" s="71">
        <f t="shared" si="6"/>
        <v>80.186738255080783</v>
      </c>
      <c r="G164" s="84">
        <f t="shared" si="7"/>
        <v>820.31033234947643</v>
      </c>
      <c r="H164" s="109"/>
      <c r="I164" s="8"/>
      <c r="J164" s="8"/>
      <c r="K164" s="8"/>
      <c r="L164" s="8"/>
      <c r="M164" s="8"/>
      <c r="N164" s="8"/>
      <c r="O164" s="8"/>
      <c r="P164" s="8"/>
      <c r="Q164" s="8"/>
      <c r="R164" s="8"/>
      <c r="S164" s="8"/>
      <c r="T164" s="8"/>
      <c r="U164" s="8"/>
      <c r="V164" s="8"/>
      <c r="W164" s="8"/>
      <c r="X164" s="8"/>
      <c r="Y164" s="8"/>
      <c r="Z164" s="8"/>
      <c r="AA164" s="8"/>
      <c r="AB164" s="8"/>
      <c r="AC164" s="8"/>
      <c r="AD164" s="8"/>
    </row>
    <row r="165" spans="1:30" ht="14.4">
      <c r="A165" s="58"/>
      <c r="B165" s="69">
        <v>135</v>
      </c>
      <c r="C165" s="43" t="s">
        <v>361</v>
      </c>
      <c r="D165" s="69">
        <v>7.6003655660518703</v>
      </c>
      <c r="E165" s="43">
        <f t="shared" si="8"/>
        <v>0.80958223324824363</v>
      </c>
      <c r="F165" s="71">
        <f t="shared" si="6"/>
        <v>80.95822332482436</v>
      </c>
      <c r="G165" s="84">
        <f t="shared" si="7"/>
        <v>828.20262461295329</v>
      </c>
      <c r="H165" s="43"/>
      <c r="I165" s="8"/>
      <c r="J165" s="8"/>
      <c r="K165" s="8"/>
      <c r="L165" s="8"/>
      <c r="M165" s="8"/>
      <c r="N165" s="8"/>
      <c r="O165" s="8"/>
      <c r="P165" s="8"/>
      <c r="Q165" s="8"/>
      <c r="R165" s="8"/>
      <c r="S165" s="8"/>
      <c r="T165" s="8"/>
      <c r="U165" s="8"/>
      <c r="V165" s="8"/>
      <c r="W165" s="8"/>
      <c r="X165" s="8"/>
      <c r="Y165" s="8"/>
      <c r="Z165" s="8"/>
      <c r="AA165" s="8"/>
      <c r="AB165" s="8"/>
      <c r="AC165" s="8"/>
      <c r="AD165" s="8"/>
    </row>
    <row r="166" spans="1:30" ht="14.4">
      <c r="A166" s="58"/>
      <c r="B166" s="69">
        <v>136</v>
      </c>
      <c r="C166" s="43" t="s">
        <v>362</v>
      </c>
      <c r="D166" s="69">
        <v>8.1458701192690199</v>
      </c>
      <c r="E166" s="43">
        <f t="shared" si="8"/>
        <v>0.81729785135878918</v>
      </c>
      <c r="F166" s="71">
        <f t="shared" si="6"/>
        <v>81.729785135878913</v>
      </c>
      <c r="G166" s="84">
        <f t="shared" si="7"/>
        <v>836.09570194004129</v>
      </c>
      <c r="H166" s="43"/>
      <c r="I166" s="8"/>
      <c r="J166" s="8"/>
      <c r="K166" s="8"/>
      <c r="L166" s="8"/>
      <c r="M166" s="8"/>
      <c r="N166" s="8"/>
      <c r="O166" s="8"/>
      <c r="P166" s="8"/>
      <c r="Q166" s="8"/>
      <c r="R166" s="8"/>
      <c r="S166" s="8"/>
      <c r="T166" s="8"/>
      <c r="U166" s="8"/>
      <c r="V166" s="8"/>
      <c r="W166" s="8"/>
      <c r="X166" s="8"/>
      <c r="Y166" s="8"/>
      <c r="Z166" s="8"/>
      <c r="AA166" s="8"/>
      <c r="AB166" s="8"/>
      <c r="AC166" s="8"/>
      <c r="AD166" s="8"/>
    </row>
    <row r="167" spans="1:30" ht="14.4">
      <c r="A167" s="58"/>
      <c r="B167" s="69">
        <v>137</v>
      </c>
      <c r="C167" s="43" t="s">
        <v>363</v>
      </c>
      <c r="D167" s="69">
        <v>8.7305274230998897</v>
      </c>
      <c r="E167" s="43">
        <f t="shared" si="8"/>
        <v>0.82501418562883133</v>
      </c>
      <c r="F167" s="71">
        <f t="shared" si="6"/>
        <v>82.501418562883131</v>
      </c>
      <c r="G167" s="84">
        <f t="shared" si="7"/>
        <v>843.9895118982945</v>
      </c>
      <c r="H167" s="43"/>
      <c r="I167" s="8"/>
      <c r="J167" s="8"/>
      <c r="K167" s="8"/>
      <c r="L167" s="8"/>
      <c r="M167" s="8"/>
      <c r="N167" s="8"/>
      <c r="O167" s="8"/>
      <c r="P167" s="8"/>
      <c r="Q167" s="8"/>
      <c r="R167" s="8"/>
      <c r="S167" s="8"/>
      <c r="T167" s="8"/>
      <c r="U167" s="8"/>
      <c r="V167" s="8"/>
      <c r="W167" s="8"/>
      <c r="X167" s="8"/>
      <c r="Y167" s="8"/>
      <c r="Z167" s="8"/>
      <c r="AA167" s="8"/>
      <c r="AB167" s="8"/>
      <c r="AC167" s="8"/>
      <c r="AD167" s="8"/>
    </row>
    <row r="168" spans="1:30" ht="14.4">
      <c r="A168" s="58"/>
      <c r="B168" s="69">
        <v>138</v>
      </c>
      <c r="C168" s="43" t="s">
        <v>364</v>
      </c>
      <c r="D168" s="69">
        <v>9.3571476060238297</v>
      </c>
      <c r="E168" s="43">
        <f t="shared" si="8"/>
        <v>0.8327311882192594</v>
      </c>
      <c r="F168" s="71">
        <f t="shared" si="6"/>
        <v>83.273118821925934</v>
      </c>
      <c r="G168" s="84">
        <f t="shared" si="7"/>
        <v>851.88400554830241</v>
      </c>
      <c r="H168" s="43"/>
      <c r="I168" s="8"/>
      <c r="J168" s="8"/>
      <c r="K168" s="8"/>
      <c r="L168" s="8"/>
      <c r="M168" s="8"/>
      <c r="N168" s="8"/>
      <c r="O168" s="8"/>
      <c r="P168" s="8"/>
      <c r="Q168" s="8"/>
      <c r="R168" s="8"/>
      <c r="S168" s="8"/>
      <c r="T168" s="8"/>
      <c r="U168" s="8"/>
      <c r="V168" s="8"/>
      <c r="W168" s="8"/>
      <c r="X168" s="8"/>
      <c r="Y168" s="8"/>
      <c r="Z168" s="8"/>
      <c r="AA168" s="8"/>
      <c r="AB168" s="8"/>
      <c r="AC168" s="8"/>
      <c r="AD168" s="8"/>
    </row>
    <row r="169" spans="1:30" ht="14.4">
      <c r="A169" s="58"/>
      <c r="B169" s="69">
        <v>139</v>
      </c>
      <c r="C169" s="43" t="s">
        <v>365</v>
      </c>
      <c r="D169" s="69">
        <v>10.0287424891713</v>
      </c>
      <c r="E169" s="43">
        <f t="shared" si="8"/>
        <v>0.84044881447910491</v>
      </c>
      <c r="F169" s="71">
        <f t="shared" si="6"/>
        <v>84.044881447910484</v>
      </c>
      <c r="G169" s="84">
        <f t="shared" si="7"/>
        <v>859.77913721212428</v>
      </c>
      <c r="H169" s="43"/>
      <c r="I169" s="8"/>
      <c r="J169" s="8"/>
      <c r="K169" s="8"/>
      <c r="L169" s="8"/>
      <c r="M169" s="8"/>
      <c r="N169" s="8"/>
      <c r="O169" s="8"/>
      <c r="P169" s="8"/>
      <c r="Q169" s="8"/>
      <c r="R169" s="8"/>
      <c r="S169" s="8"/>
      <c r="T169" s="8"/>
      <c r="U169" s="8"/>
      <c r="V169" s="8"/>
      <c r="W169" s="8"/>
      <c r="X169" s="8"/>
      <c r="Y169" s="8"/>
      <c r="Z169" s="8"/>
      <c r="AA169" s="8"/>
      <c r="AB169" s="8"/>
      <c r="AC169" s="8"/>
      <c r="AD169" s="8"/>
    </row>
    <row r="170" spans="1:30" ht="14.4">
      <c r="A170" s="58"/>
      <c r="B170" s="69">
        <v>140</v>
      </c>
      <c r="C170" s="43" t="s">
        <v>366</v>
      </c>
      <c r="D170" s="69">
        <v>10.748540062504</v>
      </c>
      <c r="E170" s="43">
        <f t="shared" si="8"/>
        <v>0.84816702273404398</v>
      </c>
      <c r="F170" s="71">
        <f t="shared" si="6"/>
        <v>84.816702273404402</v>
      </c>
      <c r="G170" s="84">
        <f t="shared" si="7"/>
        <v>867.67486425692698</v>
      </c>
      <c r="H170" s="43"/>
      <c r="I170" s="8"/>
      <c r="J170" s="8"/>
      <c r="K170" s="8"/>
      <c r="L170" s="8"/>
      <c r="M170" s="8"/>
      <c r="N170" s="8"/>
      <c r="O170" s="8"/>
      <c r="P170" s="8"/>
      <c r="Q170" s="8"/>
      <c r="R170" s="8"/>
      <c r="S170" s="8"/>
      <c r="T170" s="8"/>
      <c r="U170" s="8"/>
      <c r="V170" s="8"/>
      <c r="W170" s="8"/>
      <c r="X170" s="8"/>
      <c r="Y170" s="8"/>
      <c r="Z170" s="8"/>
      <c r="AA170" s="8"/>
      <c r="AB170" s="8"/>
      <c r="AC170" s="8"/>
      <c r="AD170" s="8"/>
    </row>
    <row r="171" spans="1:30" ht="14.4">
      <c r="A171" s="58"/>
      <c r="B171" s="69">
        <v>141</v>
      </c>
      <c r="C171" s="43" t="s">
        <v>367</v>
      </c>
      <c r="D171" s="69">
        <v>11.52</v>
      </c>
      <c r="E171" s="43">
        <f t="shared" si="8"/>
        <v>0.85588577408879984</v>
      </c>
      <c r="F171" s="71">
        <f t="shared" si="6"/>
        <v>85.588577408879985</v>
      </c>
      <c r="G171" s="84">
        <f t="shared" si="7"/>
        <v>875.57114689284219</v>
      </c>
      <c r="H171" s="43"/>
      <c r="I171" s="8"/>
      <c r="J171" s="8"/>
      <c r="K171" s="8"/>
      <c r="L171" s="8"/>
      <c r="M171" s="8"/>
      <c r="N171" s="8"/>
      <c r="O171" s="8"/>
      <c r="P171" s="8"/>
      <c r="Q171" s="8"/>
      <c r="R171" s="8"/>
      <c r="S171" s="8"/>
      <c r="T171" s="8"/>
      <c r="U171" s="8"/>
      <c r="V171" s="8"/>
      <c r="W171" s="8"/>
      <c r="X171" s="8"/>
      <c r="Y171" s="8"/>
      <c r="Z171" s="8"/>
      <c r="AA171" s="8"/>
      <c r="AB171" s="8"/>
      <c r="AC171" s="8"/>
      <c r="AD171" s="8"/>
    </row>
    <row r="172" spans="1:30" ht="14.4">
      <c r="A172" s="58"/>
      <c r="B172" s="69">
        <v>142</v>
      </c>
      <c r="C172" s="43" t="s">
        <v>368</v>
      </c>
      <c r="D172" s="69">
        <v>12.346830288417999</v>
      </c>
      <c r="E172" s="43">
        <f t="shared" si="8"/>
        <v>0.86360503224255902</v>
      </c>
      <c r="F172" s="71">
        <f t="shared" si="6"/>
        <v>86.360503224255908</v>
      </c>
      <c r="G172" s="84">
        <f t="shared" si="7"/>
        <v>883.46794798413794</v>
      </c>
      <c r="H172" s="43"/>
      <c r="I172" s="8"/>
      <c r="J172" s="8"/>
      <c r="K172" s="8"/>
      <c r="L172" s="8"/>
      <c r="M172" s="8"/>
      <c r="N172" s="8"/>
      <c r="O172" s="8"/>
      <c r="P172" s="8"/>
      <c r="Q172" s="8"/>
      <c r="R172" s="8"/>
      <c r="S172" s="8"/>
      <c r="T172" s="8"/>
      <c r="U172" s="8"/>
      <c r="V172" s="8"/>
      <c r="W172" s="8"/>
      <c r="X172" s="8"/>
      <c r="Y172" s="8"/>
      <c r="Z172" s="8"/>
      <c r="AA172" s="8"/>
      <c r="AB172" s="8"/>
      <c r="AC172" s="8"/>
      <c r="AD172" s="8"/>
    </row>
    <row r="173" spans="1:30" ht="14.4">
      <c r="A173" s="58"/>
      <c r="B173" s="69">
        <v>143</v>
      </c>
      <c r="C173" s="43" t="s">
        <v>369</v>
      </c>
      <c r="D173" s="69">
        <v>13.233005049565801</v>
      </c>
      <c r="E173" s="43">
        <f t="shared" si="8"/>
        <v>0.87132476331655351</v>
      </c>
      <c r="F173" s="71">
        <f t="shared" si="6"/>
        <v>87.132476331655354</v>
      </c>
      <c r="G173" s="84">
        <f t="shared" si="7"/>
        <v>891.36523287283421</v>
      </c>
      <c r="H173" s="43"/>
      <c r="I173" s="8"/>
      <c r="J173" s="8"/>
      <c r="K173" s="8"/>
      <c r="L173" s="8"/>
      <c r="M173" s="8"/>
      <c r="N173" s="8"/>
      <c r="O173" s="8"/>
      <c r="P173" s="8"/>
      <c r="Q173" s="8"/>
      <c r="R173" s="8"/>
      <c r="S173" s="8"/>
      <c r="T173" s="8"/>
      <c r="U173" s="8"/>
      <c r="V173" s="8"/>
      <c r="W173" s="8"/>
      <c r="X173" s="8"/>
      <c r="Y173" s="8"/>
      <c r="Z173" s="8"/>
      <c r="AA173" s="8"/>
      <c r="AB173" s="8"/>
      <c r="AC173" s="8"/>
      <c r="AD173" s="8"/>
    </row>
    <row r="174" spans="1:30" ht="14.4">
      <c r="A174" s="58"/>
      <c r="B174" s="69">
        <v>144</v>
      </c>
      <c r="C174" s="43" t="s">
        <v>370</v>
      </c>
      <c r="D174" s="69">
        <v>14.182783641733399</v>
      </c>
      <c r="E174" s="43">
        <f t="shared" si="8"/>
        <v>0.87904493569300812</v>
      </c>
      <c r="F174" s="71">
        <f t="shared" si="6"/>
        <v>87.904493569300811</v>
      </c>
      <c r="G174" s="84">
        <f t="shared" si="7"/>
        <v>899.26296921394726</v>
      </c>
      <c r="H174" s="43"/>
      <c r="I174" s="8"/>
      <c r="J174" s="8"/>
      <c r="K174" s="8"/>
      <c r="L174" s="8"/>
      <c r="M174" s="8"/>
      <c r="N174" s="8"/>
      <c r="O174" s="8"/>
      <c r="P174" s="8"/>
      <c r="Q174" s="8"/>
      <c r="R174" s="8"/>
      <c r="S174" s="8"/>
      <c r="T174" s="8"/>
      <c r="U174" s="8"/>
      <c r="V174" s="8"/>
      <c r="W174" s="8"/>
      <c r="X174" s="8"/>
      <c r="Y174" s="8"/>
      <c r="Z174" s="8"/>
      <c r="AA174" s="8"/>
      <c r="AB174" s="8"/>
      <c r="AC174" s="8"/>
      <c r="AD174" s="8"/>
    </row>
    <row r="175" spans="1:30" ht="14.4">
      <c r="A175" s="58"/>
      <c r="B175" s="69">
        <v>145</v>
      </c>
      <c r="C175" s="43" t="s">
        <v>371</v>
      </c>
      <c r="D175" s="69">
        <v>15.2007311321037</v>
      </c>
      <c r="E175" s="43">
        <f t="shared" si="8"/>
        <v>0.88676551986473751</v>
      </c>
      <c r="F175" s="71">
        <f t="shared" si="6"/>
        <v>88.676551986473754</v>
      </c>
      <c r="G175" s="84">
        <f t="shared" si="7"/>
        <v>907.16112682162645</v>
      </c>
      <c r="H175" s="43"/>
      <c r="I175" s="8"/>
      <c r="J175" s="8"/>
      <c r="K175" s="8"/>
      <c r="L175" s="8"/>
      <c r="M175" s="8"/>
      <c r="N175" s="8"/>
      <c r="O175" s="8"/>
      <c r="P175" s="8"/>
      <c r="Q175" s="8"/>
      <c r="R175" s="8"/>
      <c r="S175" s="8"/>
      <c r="T175" s="8"/>
      <c r="U175" s="8"/>
      <c r="V175" s="8"/>
      <c r="W175" s="8"/>
      <c r="X175" s="8"/>
      <c r="Y175" s="8"/>
      <c r="Z175" s="8"/>
      <c r="AA175" s="8"/>
      <c r="AB175" s="8"/>
      <c r="AC175" s="8"/>
      <c r="AD175" s="8"/>
    </row>
    <row r="176" spans="1:30" ht="14.4">
      <c r="A176" s="58"/>
      <c r="B176" s="69">
        <v>146</v>
      </c>
      <c r="C176" s="43" t="s">
        <v>372</v>
      </c>
      <c r="D176" s="69">
        <v>16.291740238538001</v>
      </c>
      <c r="E176" s="43">
        <f t="shared" si="8"/>
        <v>0.89448648829467836</v>
      </c>
      <c r="F176" s="71">
        <f t="shared" si="6"/>
        <v>89.448648829467842</v>
      </c>
      <c r="G176" s="84">
        <f t="shared" si="7"/>
        <v>915.05967752545598</v>
      </c>
      <c r="H176" s="43"/>
      <c r="I176" s="8"/>
      <c r="J176" s="8"/>
      <c r="K176" s="8"/>
      <c r="L176" s="8"/>
      <c r="M176" s="8"/>
      <c r="N176" s="8"/>
      <c r="O176" s="8"/>
      <c r="P176" s="8"/>
      <c r="Q176" s="8"/>
      <c r="R176" s="8"/>
      <c r="S176" s="8"/>
      <c r="T176" s="8"/>
      <c r="U176" s="8"/>
      <c r="V176" s="8"/>
      <c r="W176" s="8"/>
      <c r="X176" s="8"/>
      <c r="Y176" s="8"/>
      <c r="Z176" s="8"/>
      <c r="AA176" s="8"/>
      <c r="AB176" s="8"/>
      <c r="AC176" s="8"/>
      <c r="AD176" s="8"/>
    </row>
    <row r="177" spans="1:30" ht="14.4">
      <c r="A177" s="58"/>
      <c r="B177" s="69">
        <v>147</v>
      </c>
      <c r="C177" s="43" t="s">
        <v>373</v>
      </c>
      <c r="D177" s="69">
        <v>17.461054846199701</v>
      </c>
      <c r="E177" s="43">
        <f t="shared" si="8"/>
        <v>0.90220781528471594</v>
      </c>
      <c r="F177" s="71">
        <f t="shared" si="6"/>
        <v>90.220781528471591</v>
      </c>
      <c r="G177" s="84">
        <f t="shared" si="7"/>
        <v>922.95859503626446</v>
      </c>
      <c r="H177" s="43"/>
      <c r="I177" s="8"/>
      <c r="J177" s="8"/>
      <c r="K177" s="8"/>
      <c r="L177" s="8"/>
      <c r="M177" s="8"/>
      <c r="N177" s="8"/>
      <c r="O177" s="8"/>
      <c r="P177" s="8"/>
      <c r="Q177" s="8"/>
      <c r="R177" s="8"/>
      <c r="S177" s="8"/>
      <c r="T177" s="8"/>
      <c r="U177" s="8"/>
      <c r="V177" s="8"/>
      <c r="W177" s="8"/>
      <c r="X177" s="8"/>
      <c r="Y177" s="8"/>
      <c r="Z177" s="8"/>
      <c r="AA177" s="8"/>
      <c r="AB177" s="8"/>
      <c r="AC177" s="8"/>
      <c r="AD177" s="8"/>
    </row>
    <row r="178" spans="1:30" ht="14.4">
      <c r="A178" s="58"/>
      <c r="B178" s="69">
        <v>148</v>
      </c>
      <c r="C178" s="43" t="s">
        <v>374</v>
      </c>
      <c r="D178" s="69">
        <v>18.714295212047599</v>
      </c>
      <c r="E178" s="43">
        <f t="shared" si="8"/>
        <v>0.90992947685319947</v>
      </c>
      <c r="F178" s="71">
        <f t="shared" si="6"/>
        <v>90.992947685319947</v>
      </c>
      <c r="G178" s="84">
        <f t="shared" si="7"/>
        <v>930.85785482082304</v>
      </c>
      <c r="H178" s="43"/>
      <c r="I178" s="8"/>
      <c r="J178" s="8"/>
      <c r="K178" s="8"/>
      <c r="L178" s="8"/>
      <c r="M178" s="8"/>
      <c r="N178" s="8"/>
      <c r="O178" s="8"/>
      <c r="P178" s="8"/>
      <c r="Q178" s="8"/>
      <c r="R178" s="8"/>
      <c r="S178" s="8"/>
      <c r="T178" s="8"/>
      <c r="U178" s="8"/>
      <c r="V178" s="8"/>
      <c r="W178" s="8"/>
      <c r="X178" s="8"/>
      <c r="Y178" s="8"/>
      <c r="Z178" s="8"/>
      <c r="AA178" s="8"/>
      <c r="AB178" s="8"/>
      <c r="AC178" s="8"/>
      <c r="AD178" s="8"/>
    </row>
    <row r="179" spans="1:30" ht="14.4">
      <c r="A179" s="58"/>
      <c r="B179" s="69">
        <v>149</v>
      </c>
      <c r="C179" s="43" t="s">
        <v>375</v>
      </c>
      <c r="D179" s="69">
        <v>20.0574849783426</v>
      </c>
      <c r="E179" s="43">
        <f t="shared" si="8"/>
        <v>0.91765145062057019</v>
      </c>
      <c r="F179" s="71">
        <f t="shared" si="6"/>
        <v>91.765145062057016</v>
      </c>
      <c r="G179" s="84">
        <f t="shared" si="7"/>
        <v>938.75743398484326</v>
      </c>
      <c r="H179" s="43"/>
      <c r="I179" s="8"/>
      <c r="J179" s="8"/>
      <c r="K179" s="8"/>
      <c r="L179" s="8"/>
      <c r="M179" s="8"/>
      <c r="N179" s="8"/>
      <c r="O179" s="8"/>
      <c r="P179" s="8"/>
      <c r="Q179" s="8"/>
      <c r="R179" s="8"/>
      <c r="S179" s="8"/>
      <c r="T179" s="8"/>
      <c r="U179" s="8"/>
      <c r="V179" s="8"/>
      <c r="W179" s="8"/>
      <c r="X179" s="8"/>
      <c r="Y179" s="8"/>
      <c r="Z179" s="8"/>
      <c r="AA179" s="8"/>
      <c r="AB179" s="8"/>
      <c r="AC179" s="8"/>
      <c r="AD179" s="8"/>
    </row>
    <row r="180" spans="1:30" ht="14.4">
      <c r="A180" s="58"/>
      <c r="B180" s="69">
        <v>150</v>
      </c>
      <c r="C180" s="43" t="s">
        <v>376</v>
      </c>
      <c r="D180" s="69">
        <v>21.497080125008001</v>
      </c>
      <c r="E180" s="43">
        <f t="shared" si="8"/>
        <v>0.92537371570257931</v>
      </c>
      <c r="F180" s="71">
        <f t="shared" si="6"/>
        <v>92.537371570257932</v>
      </c>
      <c r="G180" s="84">
        <f t="shared" si="7"/>
        <v>946.65731116373865</v>
      </c>
      <c r="H180" s="43"/>
      <c r="I180" s="8"/>
      <c r="J180" s="8"/>
      <c r="K180" s="8"/>
      <c r="L180" s="8"/>
      <c r="M180" s="8"/>
      <c r="N180" s="8"/>
      <c r="O180" s="8"/>
      <c r="P180" s="8"/>
      <c r="Q180" s="8"/>
      <c r="R180" s="8"/>
      <c r="S180" s="8"/>
      <c r="T180" s="8"/>
      <c r="U180" s="8"/>
      <c r="V180" s="8"/>
      <c r="W180" s="8"/>
      <c r="X180" s="8"/>
      <c r="Y180" s="8"/>
      <c r="Z180" s="8"/>
      <c r="AA180" s="8"/>
      <c r="AB180" s="8"/>
      <c r="AC180" s="8"/>
      <c r="AD180" s="8"/>
    </row>
    <row r="181" spans="1:30" ht="14.4">
      <c r="A181" s="58"/>
      <c r="B181" s="69">
        <v>151</v>
      </c>
      <c r="C181" s="43" t="s">
        <v>377</v>
      </c>
      <c r="D181" s="69">
        <v>23.04</v>
      </c>
      <c r="E181" s="43">
        <f t="shared" si="8"/>
        <v>0.9330962526105866</v>
      </c>
      <c r="F181" s="71">
        <f t="shared" si="6"/>
        <v>93.309625261058656</v>
      </c>
      <c r="G181" s="84">
        <f t="shared" si="7"/>
        <v>954.55746642063013</v>
      </c>
      <c r="H181" s="43"/>
      <c r="I181" s="8"/>
      <c r="J181" s="8"/>
      <c r="K181" s="8"/>
      <c r="L181" s="8"/>
      <c r="M181" s="8"/>
      <c r="N181" s="8"/>
      <c r="O181" s="8"/>
      <c r="P181" s="8"/>
      <c r="Q181" s="8"/>
      <c r="R181" s="8"/>
      <c r="S181" s="8"/>
      <c r="T181" s="8"/>
      <c r="U181" s="8"/>
      <c r="V181" s="8"/>
      <c r="W181" s="8"/>
      <c r="X181" s="8"/>
      <c r="Y181" s="8"/>
      <c r="Z181" s="8"/>
      <c r="AA181" s="8"/>
      <c r="AB181" s="8"/>
      <c r="AC181" s="8"/>
      <c r="AD181" s="8"/>
    </row>
    <row r="182" spans="1:30" ht="14.4">
      <c r="A182" s="58"/>
      <c r="B182" s="69">
        <v>152</v>
      </c>
      <c r="C182" s="43" t="s">
        <v>378</v>
      </c>
      <c r="D182" s="69">
        <v>24.693660576836098</v>
      </c>
      <c r="E182" s="43">
        <f t="shared" si="8"/>
        <v>0.94081904315848219</v>
      </c>
      <c r="F182" s="71">
        <f t="shared" si="6"/>
        <v>94.08190431584822</v>
      </c>
      <c r="G182" s="84">
        <f t="shared" si="7"/>
        <v>962.45788115112725</v>
      </c>
      <c r="H182" s="43"/>
      <c r="I182" s="8"/>
      <c r="J182" s="8"/>
      <c r="K182" s="8"/>
      <c r="L182" s="8"/>
      <c r="M182" s="8"/>
      <c r="N182" s="8"/>
      <c r="O182" s="8"/>
      <c r="P182" s="8"/>
      <c r="Q182" s="8"/>
      <c r="R182" s="8"/>
      <c r="S182" s="8"/>
      <c r="T182" s="8"/>
      <c r="U182" s="8"/>
      <c r="V182" s="8"/>
      <c r="W182" s="8"/>
      <c r="X182" s="8"/>
      <c r="Y182" s="8"/>
      <c r="Z182" s="8"/>
      <c r="AA182" s="8"/>
      <c r="AB182" s="8"/>
      <c r="AC182" s="8"/>
      <c r="AD182" s="8"/>
    </row>
    <row r="183" spans="1:30" ht="14.4">
      <c r="A183" s="58"/>
      <c r="B183" s="69">
        <v>153</v>
      </c>
      <c r="C183" s="43" t="s">
        <v>379</v>
      </c>
      <c r="D183" s="69">
        <v>26.466010099131601</v>
      </c>
      <c r="E183" s="43">
        <f t="shared" si="8"/>
        <v>0.94854207037579408</v>
      </c>
      <c r="F183" s="71">
        <f t="shared" si="6"/>
        <v>94.854207037579414</v>
      </c>
      <c r="G183" s="84">
        <f t="shared" si="7"/>
        <v>970.35853799443737</v>
      </c>
      <c r="H183" s="43"/>
      <c r="I183" s="8"/>
      <c r="J183" s="8"/>
      <c r="K183" s="8"/>
      <c r="L183" s="8"/>
      <c r="M183" s="8"/>
      <c r="N183" s="8"/>
      <c r="O183" s="8"/>
      <c r="P183" s="8"/>
      <c r="Q183" s="8"/>
      <c r="R183" s="8"/>
      <c r="S183" s="8"/>
      <c r="T183" s="8"/>
      <c r="U183" s="8"/>
      <c r="V183" s="8"/>
      <c r="W183" s="8"/>
      <c r="X183" s="8"/>
      <c r="Y183" s="8"/>
      <c r="Z183" s="8"/>
      <c r="AA183" s="8"/>
      <c r="AB183" s="8"/>
      <c r="AC183" s="8"/>
      <c r="AD183" s="8"/>
    </row>
    <row r="184" spans="1:30" ht="14.4">
      <c r="A184" s="58"/>
      <c r="B184" s="69">
        <v>154</v>
      </c>
      <c r="C184" s="43" t="s">
        <v>380</v>
      </c>
      <c r="D184" s="69">
        <v>28.365567283466799</v>
      </c>
      <c r="E184" s="43">
        <f t="shared" si="8"/>
        <v>0.95626531842656559</v>
      </c>
      <c r="F184" s="71">
        <f t="shared" si="6"/>
        <v>95.626531842656561</v>
      </c>
      <c r="G184" s="84">
        <f t="shared" si="7"/>
        <v>978.25942075037665</v>
      </c>
      <c r="H184" s="43"/>
      <c r="I184" s="8"/>
      <c r="J184" s="8"/>
      <c r="K184" s="8"/>
      <c r="L184" s="8"/>
      <c r="M184" s="8"/>
      <c r="N184" s="8"/>
      <c r="O184" s="8"/>
      <c r="P184" s="8"/>
      <c r="Q184" s="8"/>
      <c r="R184" s="8"/>
      <c r="S184" s="8"/>
      <c r="T184" s="8"/>
      <c r="U184" s="8"/>
      <c r="V184" s="8"/>
      <c r="W184" s="8"/>
      <c r="X184" s="8"/>
      <c r="Y184" s="8"/>
      <c r="Z184" s="8"/>
      <c r="AA184" s="8"/>
      <c r="AB184" s="8"/>
      <c r="AC184" s="8"/>
      <c r="AD184" s="8"/>
    </row>
    <row r="185" spans="1:30" ht="14.4">
      <c r="A185" s="58"/>
      <c r="B185" s="69">
        <v>155</v>
      </c>
      <c r="C185" s="43" t="s">
        <v>381</v>
      </c>
      <c r="D185" s="69">
        <v>30.401462264207399</v>
      </c>
      <c r="E185" s="43">
        <f t="shared" si="8"/>
        <v>0.96398877253363446</v>
      </c>
      <c r="F185" s="71">
        <f t="shared" si="6"/>
        <v>96.398877253363452</v>
      </c>
      <c r="G185" s="84">
        <f t="shared" si="7"/>
        <v>986.16051430190805</v>
      </c>
      <c r="H185" s="43"/>
      <c r="I185" s="8"/>
      <c r="J185" s="8"/>
      <c r="K185" s="8"/>
      <c r="L185" s="8"/>
      <c r="M185" s="8"/>
      <c r="N185" s="8"/>
      <c r="O185" s="8"/>
      <c r="P185" s="8"/>
      <c r="Q185" s="8"/>
      <c r="R185" s="8"/>
      <c r="S185" s="8"/>
      <c r="T185" s="8"/>
      <c r="U185" s="8"/>
      <c r="V185" s="8"/>
      <c r="W185" s="8"/>
      <c r="X185" s="8"/>
      <c r="Y185" s="8"/>
      <c r="Z185" s="8"/>
      <c r="AA185" s="8"/>
      <c r="AB185" s="8"/>
      <c r="AC185" s="8"/>
      <c r="AD185" s="8"/>
    </row>
    <row r="186" spans="1:30" ht="14.4">
      <c r="A186" s="58"/>
      <c r="B186" s="69">
        <v>156</v>
      </c>
      <c r="C186" s="43" t="s">
        <v>382</v>
      </c>
      <c r="D186" s="69">
        <v>32.583480477076101</v>
      </c>
      <c r="E186" s="43">
        <f t="shared" si="8"/>
        <v>0.97171241890794668</v>
      </c>
      <c r="F186" s="71">
        <f t="shared" si="6"/>
        <v>97.171241890794676</v>
      </c>
      <c r="G186" s="84">
        <f t="shared" si="7"/>
        <v>994.06180454282946</v>
      </c>
      <c r="H186" s="43"/>
      <c r="I186" s="8"/>
      <c r="J186" s="8"/>
      <c r="K186" s="8"/>
      <c r="L186" s="8"/>
      <c r="M186" s="8"/>
      <c r="N186" s="8"/>
      <c r="O186" s="8"/>
      <c r="P186" s="8"/>
      <c r="Q186" s="8"/>
      <c r="R186" s="8"/>
      <c r="S186" s="8"/>
      <c r="T186" s="8"/>
      <c r="U186" s="8"/>
      <c r="V186" s="8"/>
      <c r="W186" s="8"/>
      <c r="X186" s="8"/>
      <c r="Y186" s="8"/>
      <c r="Z186" s="8"/>
      <c r="AA186" s="8"/>
      <c r="AB186" s="8"/>
      <c r="AC186" s="8"/>
      <c r="AD186" s="8"/>
    </row>
    <row r="187" spans="1:30" ht="14.4">
      <c r="A187" s="58"/>
      <c r="B187" s="69">
        <v>157</v>
      </c>
      <c r="C187" s="43" t="s">
        <v>383</v>
      </c>
      <c r="D187" s="69">
        <v>34.922109692399502</v>
      </c>
      <c r="E187" s="43">
        <f t="shared" si="8"/>
        <v>0.97943624468257551</v>
      </c>
      <c r="F187" s="71">
        <f t="shared" si="6"/>
        <v>97.943624468257553</v>
      </c>
      <c r="G187" s="84">
        <f t="shared" si="7"/>
        <v>1001.9632783102747</v>
      </c>
      <c r="H187" s="43"/>
      <c r="I187" s="8"/>
      <c r="J187" s="8"/>
      <c r="K187" s="8"/>
      <c r="L187" s="8"/>
      <c r="M187" s="8"/>
      <c r="N187" s="8"/>
      <c r="O187" s="8"/>
      <c r="P187" s="8"/>
      <c r="Q187" s="8"/>
      <c r="R187" s="8"/>
      <c r="S187" s="8"/>
      <c r="T187" s="8"/>
      <c r="U187" s="8"/>
      <c r="V187" s="8"/>
      <c r="W187" s="8"/>
      <c r="X187" s="8"/>
      <c r="Y187" s="8"/>
      <c r="Z187" s="8"/>
      <c r="AA187" s="8"/>
      <c r="AB187" s="8"/>
      <c r="AC187" s="8"/>
      <c r="AD187" s="8"/>
    </row>
    <row r="188" spans="1:30" ht="14.4">
      <c r="A188" s="58"/>
      <c r="B188" s="69">
        <v>158</v>
      </c>
      <c r="C188" s="43" t="s">
        <v>384</v>
      </c>
      <c r="D188" s="69">
        <v>37.428590424095297</v>
      </c>
      <c r="E188" s="43">
        <f t="shared" si="8"/>
        <v>0.98716023785113793</v>
      </c>
      <c r="F188" s="71">
        <f t="shared" si="6"/>
        <v>98.716023785113791</v>
      </c>
      <c r="G188" s="84">
        <f t="shared" si="7"/>
        <v>1009.8649233217141</v>
      </c>
      <c r="H188" s="43"/>
      <c r="I188" s="8"/>
      <c r="J188" s="8"/>
      <c r="K188" s="8"/>
      <c r="L188" s="8"/>
      <c r="M188" s="8"/>
      <c r="N188" s="8"/>
      <c r="O188" s="8"/>
      <c r="P188" s="8"/>
      <c r="Q188" s="8"/>
      <c r="R188" s="8"/>
      <c r="S188" s="8"/>
      <c r="T188" s="8"/>
      <c r="U188" s="8"/>
      <c r="V188" s="8"/>
      <c r="W188" s="8"/>
      <c r="X188" s="8"/>
      <c r="Y188" s="8"/>
      <c r="Z188" s="8"/>
      <c r="AA188" s="8"/>
      <c r="AB188" s="8"/>
      <c r="AC188" s="8"/>
      <c r="AD188" s="8"/>
    </row>
    <row r="189" spans="1:30" ht="14.4">
      <c r="A189" s="58"/>
      <c r="B189" s="69">
        <v>159</v>
      </c>
      <c r="C189" s="43" t="s">
        <v>385</v>
      </c>
      <c r="D189" s="69">
        <v>40.1149699566853</v>
      </c>
      <c r="E189" s="43">
        <f t="shared" si="8"/>
        <v>0.99488438721030814</v>
      </c>
      <c r="F189" s="71">
        <f t="shared" si="6"/>
        <v>99.488438721030818</v>
      </c>
      <c r="G189" s="84">
        <f t="shared" si="7"/>
        <v>1017.7667281161453</v>
      </c>
      <c r="H189" s="43" t="s">
        <v>738</v>
      </c>
      <c r="I189" s="8"/>
      <c r="J189" s="8"/>
      <c r="K189" s="8"/>
      <c r="L189" s="8"/>
      <c r="M189" s="8"/>
      <c r="N189" s="8"/>
      <c r="O189" s="8"/>
      <c r="P189" s="8"/>
      <c r="Q189" s="8"/>
      <c r="R189" s="8"/>
      <c r="S189" s="8"/>
      <c r="T189" s="8"/>
      <c r="U189" s="8"/>
      <c r="V189" s="8"/>
      <c r="W189" s="8"/>
      <c r="X189" s="8"/>
      <c r="Y189" s="8"/>
      <c r="Z189" s="8"/>
      <c r="AA189" s="8"/>
      <c r="AB189" s="8"/>
      <c r="AC189" s="8"/>
      <c r="AD189" s="8"/>
    </row>
    <row r="190" spans="1:30" ht="14.4">
      <c r="A190" s="58"/>
      <c r="B190" s="69">
        <v>160</v>
      </c>
      <c r="C190" s="43" t="s">
        <v>386</v>
      </c>
      <c r="D190" s="69">
        <v>42.994160250016002</v>
      </c>
      <c r="E190" s="43">
        <f t="shared" si="8"/>
        <v>1.0026086823061677</v>
      </c>
      <c r="F190" s="71">
        <f t="shared" si="6"/>
        <v>100.26086823061678</v>
      </c>
      <c r="G190" s="84">
        <f t="shared" si="7"/>
        <v>1025.6686819992096</v>
      </c>
      <c r="H190" s="43"/>
      <c r="I190" s="8"/>
      <c r="J190" s="8"/>
      <c r="K190" s="8"/>
      <c r="L190" s="8"/>
      <c r="M190" s="8"/>
      <c r="N190" s="8"/>
      <c r="O190" s="8"/>
      <c r="P190" s="8"/>
      <c r="Q190" s="8"/>
      <c r="R190" s="8"/>
      <c r="S190" s="8"/>
      <c r="T190" s="8"/>
      <c r="U190" s="8"/>
      <c r="V190" s="8"/>
      <c r="W190" s="8"/>
      <c r="X190" s="8"/>
      <c r="Y190" s="8"/>
      <c r="Z190" s="8"/>
      <c r="AA190" s="8"/>
      <c r="AB190" s="8"/>
      <c r="AC190" s="8"/>
      <c r="AD190" s="8"/>
    </row>
    <row r="191" spans="1:30" ht="14.4">
      <c r="A191" s="58"/>
      <c r="B191" s="69">
        <v>161</v>
      </c>
      <c r="C191" s="43" t="s">
        <v>387</v>
      </c>
      <c r="D191" s="69">
        <v>46.08</v>
      </c>
      <c r="E191" s="43">
        <f t="shared" si="8"/>
        <v>1.010333113384128</v>
      </c>
      <c r="F191" s="71">
        <f t="shared" si="6"/>
        <v>101.0333113384128</v>
      </c>
      <c r="G191" s="84">
        <f t="shared" si="7"/>
        <v>1033.5707749919629</v>
      </c>
      <c r="H191" s="43"/>
      <c r="I191" s="8"/>
      <c r="J191" s="8"/>
      <c r="K191" s="8"/>
      <c r="L191" s="8"/>
      <c r="M191" s="8"/>
      <c r="N191" s="8"/>
      <c r="O191" s="8"/>
      <c r="P191" s="8"/>
      <c r="Q191" s="8"/>
      <c r="R191" s="8"/>
      <c r="S191" s="8"/>
      <c r="T191" s="8"/>
      <c r="U191" s="8"/>
      <c r="V191" s="8"/>
      <c r="W191" s="8"/>
      <c r="X191" s="8"/>
      <c r="Y191" s="8"/>
      <c r="Z191" s="8"/>
      <c r="AA191" s="8"/>
      <c r="AB191" s="8"/>
      <c r="AC191" s="8"/>
      <c r="AD191" s="8"/>
    </row>
    <row r="192" spans="1:30" ht="12.3">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row>
    <row r="193" spans="1:30" ht="12.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row>
    <row r="194" spans="1:30" ht="12.3">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row>
    <row r="195" spans="1:30" ht="12.3">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row>
    <row r="196" spans="1:30" ht="12.3">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row>
    <row r="197" spans="1:30" ht="12.3">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row>
    <row r="198" spans="1:30" ht="12.3">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row>
    <row r="199" spans="1:30" ht="12.3">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row>
    <row r="200" spans="1:30" ht="12.3">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row>
    <row r="201" spans="1:30" ht="12.3">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row>
    <row r="202" spans="1:30" ht="12.3">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row>
    <row r="203" spans="1:30" ht="12.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row>
    <row r="204" spans="1:30" ht="12.3">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row>
    <row r="205" spans="1:30" ht="12.3">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row>
    <row r="206" spans="1:30" ht="12.3">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row>
    <row r="207" spans="1:30" ht="12.3">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row>
    <row r="208" spans="1:30" ht="12.3">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row>
    <row r="209" spans="1:30" ht="12.3">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row>
    <row r="210" spans="1:30" ht="12.3">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row>
    <row r="211" spans="1:30" ht="12.3">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row>
    <row r="212" spans="1:30" ht="12.3">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row>
    <row r="213" spans="1:30" ht="12.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row>
    <row r="214" spans="1:30" ht="12.3">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row>
    <row r="215" spans="1:30" ht="12.3">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row>
    <row r="216" spans="1:30" ht="12.3">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row>
    <row r="217" spans="1:30" ht="12.3">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row>
    <row r="218" spans="1:30" ht="12.3">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row>
    <row r="219" spans="1:30" ht="12.3">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row>
    <row r="220" spans="1:30" ht="12.3">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row>
    <row r="221" spans="1:30" ht="12.3">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row>
    <row r="222" spans="1:30" ht="12.3">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row>
    <row r="223" spans="1:30" ht="1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row>
    <row r="224" spans="1:30" ht="12.3">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row>
    <row r="225" spans="1:30" ht="12.3">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row>
    <row r="226" spans="1:30" ht="12.3">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row>
    <row r="227" spans="1:30" ht="12.3">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row>
    <row r="228" spans="1:30" ht="12.3">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row>
    <row r="229" spans="1:30" ht="12.3">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row>
    <row r="230" spans="1:30" ht="12.3">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row>
    <row r="231" spans="1:30" ht="12.3">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row>
    <row r="232" spans="1:30" ht="12.3">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row>
    <row r="233" spans="1:30" ht="12.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row>
    <row r="234" spans="1:30" ht="12.3">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row>
    <row r="235" spans="1:30" ht="12.3">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row>
    <row r="236" spans="1:30" ht="12.3">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row>
    <row r="237" spans="1:30" ht="12.3">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row>
    <row r="238" spans="1:30" ht="12.3">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row>
    <row r="239" spans="1:30" ht="12.3">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row>
    <row r="240" spans="1:30" ht="12.3">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row>
    <row r="241" spans="1:30" ht="12.3">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row>
    <row r="242" spans="1:30" ht="12.3">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row>
    <row r="243" spans="1:30" ht="12.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row>
    <row r="244" spans="1:30" ht="12.3">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row>
    <row r="245" spans="1:30" ht="12.3">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row>
    <row r="246" spans="1:30" ht="12.3">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row>
    <row r="247" spans="1:30" ht="12.3">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row>
    <row r="248" spans="1:30" ht="12.3">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row>
    <row r="249" spans="1:30" ht="12.3">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row>
    <row r="250" spans="1:30" ht="12.3">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row>
    <row r="251" spans="1:30" ht="12.3">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row>
    <row r="252" spans="1:30" ht="12.3">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row>
    <row r="253" spans="1:30" ht="12.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row>
    <row r="254" spans="1:30" ht="12.3">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row>
    <row r="255" spans="1:30" ht="12.3">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row>
    <row r="256" spans="1:30" ht="12.3">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row>
    <row r="257" spans="1:30" ht="12.3">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row>
    <row r="258" spans="1:30" ht="12.3">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row>
    <row r="259" spans="1:30" ht="12.3">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row>
    <row r="260" spans="1:30" ht="12.3">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row>
    <row r="261" spans="1:30" ht="12.3">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row>
    <row r="262" spans="1:30" ht="12.3">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row>
    <row r="263" spans="1:30" ht="12.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row>
    <row r="264" spans="1:30" ht="12.3">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row>
    <row r="265" spans="1:30" ht="12.3">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row>
    <row r="266" spans="1:30" ht="12.3">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row>
    <row r="267" spans="1:30" ht="12.3">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row>
    <row r="268" spans="1:30" ht="12.3">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row>
    <row r="269" spans="1:30" ht="12.3">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row>
    <row r="270" spans="1:30" ht="12.3">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row>
    <row r="271" spans="1:30" ht="12.3">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row>
    <row r="272" spans="1:30" ht="12.3">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row>
    <row r="273" spans="1:30" ht="12.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row>
    <row r="274" spans="1:30" ht="12.3">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row>
    <row r="275" spans="1:30" ht="12.3">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row>
    <row r="276" spans="1:30" ht="12.3">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row>
    <row r="277" spans="1:30" ht="12.3">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row>
    <row r="278" spans="1:30" ht="12.3">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row>
    <row r="279" spans="1:30" ht="12.3">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row>
    <row r="280" spans="1:30" ht="12.3">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row>
    <row r="281" spans="1:30" ht="12.3">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row>
    <row r="282" spans="1:30" ht="12.3">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row>
    <row r="283" spans="1:30" ht="12.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row>
    <row r="284" spans="1:30" ht="12.3">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row>
    <row r="285" spans="1:30" ht="12.3">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row>
    <row r="286" spans="1:30" ht="12.3">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row>
    <row r="287" spans="1:30" ht="12.3">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row>
    <row r="288" spans="1:30" ht="12.3">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row>
    <row r="289" spans="1:30" ht="12.3">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row>
    <row r="290" spans="1:30" ht="12.3">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row>
    <row r="291" spans="1:30" ht="12.3">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row>
    <row r="292" spans="1:30" ht="12.3">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row>
    <row r="293" spans="1:30" ht="12.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row>
    <row r="294" spans="1:30" ht="12.3">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row>
    <row r="295" spans="1:30" ht="12.3">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row>
    <row r="296" spans="1:30" ht="12.3">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row>
    <row r="297" spans="1:30" ht="12.3">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row>
    <row r="298" spans="1:30" ht="12.3">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row>
    <row r="299" spans="1:30" ht="12.3">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row>
    <row r="300" spans="1:30" ht="12.3">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row>
    <row r="301" spans="1:30" ht="12.3">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row>
    <row r="302" spans="1:30" ht="12.3">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row>
    <row r="303" spans="1:30" ht="12.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row>
    <row r="304" spans="1:30" ht="12.3">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row>
    <row r="305" spans="1:30" ht="12.3">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row>
    <row r="306" spans="1:30" ht="12.3">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row>
    <row r="307" spans="1:30" ht="12.3">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row>
    <row r="308" spans="1:30" ht="12.3">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row>
    <row r="309" spans="1:30" ht="12.3">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row>
    <row r="310" spans="1:30" ht="12.3">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row>
    <row r="311" spans="1:30" ht="12.3">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row>
    <row r="312" spans="1:30" ht="12.3">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row>
    <row r="313" spans="1:30" ht="12.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row>
    <row r="314" spans="1:30" ht="12.3">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row>
    <row r="315" spans="1:30" ht="12.3">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row>
    <row r="316" spans="1:30" ht="12.3">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row>
    <row r="317" spans="1:30" ht="12.3">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row>
    <row r="318" spans="1:30" ht="12.3">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row>
    <row r="319" spans="1:30" ht="12.3">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row>
    <row r="320" spans="1:30" ht="12.3">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row>
    <row r="321" spans="1:30" ht="12.3">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row>
    <row r="322" spans="1:30" ht="12.3">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row>
    <row r="323" spans="1:30" ht="1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row>
    <row r="324" spans="1:30" ht="12.3">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row>
    <row r="325" spans="1:30" ht="12.3">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row>
    <row r="326" spans="1:30" ht="12.3">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row>
    <row r="327" spans="1:30" ht="12.3">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row>
    <row r="328" spans="1:30" ht="12.3">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row>
    <row r="329" spans="1:30" ht="12.3">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row>
    <row r="330" spans="1:30" ht="12.3">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row>
    <row r="331" spans="1:30" ht="12.3">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row>
    <row r="332" spans="1:30" ht="12.3">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row>
    <row r="333" spans="1:30" ht="12.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row>
    <row r="334" spans="1:30" ht="12.3">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row>
    <row r="335" spans="1:30" ht="12.3">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row>
    <row r="336" spans="1:30" ht="12.3">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row>
    <row r="337" spans="1:30" ht="12.3">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row>
    <row r="338" spans="1:30" ht="12.3">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row>
    <row r="339" spans="1:30" ht="12.3">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row>
    <row r="340" spans="1:30" ht="12.3">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row>
    <row r="341" spans="1:30" ht="12.3">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row>
    <row r="342" spans="1:30" ht="12.3">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row>
    <row r="343" spans="1:30" ht="12.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row>
    <row r="344" spans="1:30" ht="12.3">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row>
    <row r="345" spans="1:30" ht="12.3">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row>
    <row r="346" spans="1:30" ht="12.3">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row>
    <row r="347" spans="1:30" ht="12.3">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row>
    <row r="348" spans="1:30" ht="12.3">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row>
    <row r="349" spans="1:30" ht="12.3">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row>
    <row r="350" spans="1:30" ht="12.3">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row>
    <row r="351" spans="1:30" ht="12.3">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row>
    <row r="352" spans="1:30" ht="12.3">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row>
    <row r="353" spans="1:30" ht="12.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row>
    <row r="354" spans="1:30" ht="12.3">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row>
    <row r="355" spans="1:30" ht="12.3">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row>
    <row r="356" spans="1:30" ht="12.3">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row>
    <row r="357" spans="1:30" ht="12.3">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row>
    <row r="358" spans="1:30" ht="12.3">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row>
    <row r="359" spans="1:30" ht="12.3">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row>
    <row r="360" spans="1:30" ht="12.3">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row>
    <row r="361" spans="1:30" ht="12.3">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row>
    <row r="362" spans="1:30" ht="12.3">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row>
    <row r="363" spans="1:30" ht="12.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row>
    <row r="364" spans="1:30" ht="12.3">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row>
    <row r="365" spans="1:30" ht="12.3">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row>
    <row r="366" spans="1:30" ht="12.3">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row>
    <row r="367" spans="1:30" ht="12.3">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row>
    <row r="368" spans="1:30" ht="12.3">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row>
    <row r="369" spans="1:30" ht="12.3">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row>
    <row r="370" spans="1:30" ht="12.3">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row>
    <row r="371" spans="1:30" ht="12.3">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row>
    <row r="372" spans="1:30" ht="12.3">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row>
    <row r="373" spans="1:30" ht="12.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row>
    <row r="374" spans="1:30" ht="12.3">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row>
    <row r="375" spans="1:30" ht="12.3">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row>
    <row r="376" spans="1:30" ht="12.3">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row>
    <row r="377" spans="1:30" ht="12.3">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row>
    <row r="378" spans="1:30" ht="12.3">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row>
    <row r="379" spans="1:30" ht="12.3">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row>
    <row r="380" spans="1:30" ht="12.3">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row>
    <row r="381" spans="1:30" ht="12.3">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row>
    <row r="382" spans="1:30" ht="12.3">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row>
    <row r="383" spans="1:30" ht="12.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row>
    <row r="384" spans="1:30" ht="12.3">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row>
    <row r="385" spans="1:30" ht="12.3">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row>
    <row r="386" spans="1:30" ht="12.3">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row>
    <row r="387" spans="1:30" ht="12.3">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row>
    <row r="388" spans="1:30" ht="12.3">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row>
    <row r="389" spans="1:30" ht="12.3">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row>
    <row r="390" spans="1:30" ht="12.3">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row>
    <row r="391" spans="1:30" ht="12.3">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row>
    <row r="392" spans="1:30" ht="12.3">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row>
    <row r="393" spans="1:30" ht="12.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row>
    <row r="394" spans="1:30" ht="12.3">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row>
    <row r="395" spans="1:30" ht="12.3">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row>
    <row r="396" spans="1:30" ht="12.3">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row>
    <row r="397" spans="1:30" ht="12.3">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row>
    <row r="398" spans="1:30" ht="12.3">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row>
    <row r="399" spans="1:30" ht="12.3">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row>
    <row r="400" spans="1:30" ht="12.3">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row>
    <row r="401" spans="1:30" ht="12.3">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row>
    <row r="402" spans="1:30" ht="12.3">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row>
    <row r="403" spans="1:30" ht="12.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row>
    <row r="404" spans="1:30" ht="12.3">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row>
    <row r="405" spans="1:30" ht="12.3">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row>
    <row r="406" spans="1:30" ht="12.3">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row>
    <row r="407" spans="1:30" ht="12.3">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row>
    <row r="408" spans="1:30" ht="12.3">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row>
    <row r="409" spans="1:30" ht="12.3">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row>
    <row r="410" spans="1:30" ht="12.3">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row>
    <row r="411" spans="1:30" ht="12.3">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row>
    <row r="412" spans="1:30" ht="12.3">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row>
    <row r="413" spans="1:30" ht="12.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row>
    <row r="414" spans="1:30" ht="12.3">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row>
    <row r="415" spans="1:30" ht="12.3">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row>
    <row r="416" spans="1:30" ht="12.3">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row>
    <row r="417" spans="1:30" ht="12.3">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row>
    <row r="418" spans="1:30" ht="12.3">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row>
    <row r="419" spans="1:30" ht="12.3">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row>
    <row r="420" spans="1:30" ht="12.3">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row>
    <row r="421" spans="1:30" ht="12.3">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row>
    <row r="422" spans="1:30" ht="12.3">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row>
    <row r="423" spans="1:30" ht="1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row>
    <row r="424" spans="1:30" ht="12.3">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row>
    <row r="425" spans="1:30" ht="12.3">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row>
    <row r="426" spans="1:30" ht="12.3">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row>
    <row r="427" spans="1:30" ht="12.3">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row>
    <row r="428" spans="1:30" ht="12.3">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row>
    <row r="429" spans="1:30" ht="12.3">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row>
    <row r="430" spans="1:30" ht="12.3">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row>
    <row r="431" spans="1:30" ht="12.3">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row>
    <row r="432" spans="1:30" ht="12.3">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row>
    <row r="433" spans="1:30" ht="12.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row>
    <row r="434" spans="1:30" ht="12.3">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row>
    <row r="435" spans="1:30" ht="12.3">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row>
    <row r="436" spans="1:30" ht="12.3">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row>
    <row r="437" spans="1:30" ht="12.3">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row>
    <row r="438" spans="1:30" ht="12.3">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row>
    <row r="439" spans="1:30" ht="12.3">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row>
    <row r="440" spans="1:30" ht="12.3">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row>
    <row r="441" spans="1:30" ht="12.3">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row>
    <row r="442" spans="1:30" ht="12.3">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row>
    <row r="443" spans="1:30" ht="12.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row>
    <row r="444" spans="1:30" ht="12.3">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row>
    <row r="445" spans="1:30" ht="12.3">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row>
    <row r="446" spans="1:30" ht="12.3">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row>
    <row r="447" spans="1:30" ht="12.3">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row>
    <row r="448" spans="1:30" ht="12.3">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row>
    <row r="449" spans="1:30" ht="12.3">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row>
    <row r="450" spans="1:30" ht="12.3">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row>
    <row r="451" spans="1:30" ht="12.3">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row>
    <row r="452" spans="1:30" ht="12.3">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row>
    <row r="453" spans="1:30" ht="12.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row>
    <row r="454" spans="1:30" ht="12.3">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row>
    <row r="455" spans="1:30" ht="12.3">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row>
    <row r="456" spans="1:30" ht="12.3">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row>
    <row r="457" spans="1:30" ht="12.3">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row>
    <row r="458" spans="1:30" ht="12.3">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row>
    <row r="459" spans="1:30" ht="12.3">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row>
    <row r="460" spans="1:30" ht="12.3">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row>
    <row r="461" spans="1:30" ht="12.3">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row>
    <row r="462" spans="1:30" ht="12.3">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row>
    <row r="463" spans="1:30" ht="12.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row>
    <row r="464" spans="1:30" ht="12.3">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row>
    <row r="465" spans="1:30" ht="12.3">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row>
    <row r="466" spans="1:30" ht="12.3">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row>
    <row r="467" spans="1:30" ht="12.3">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row>
    <row r="468" spans="1:30" ht="12.3">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row>
    <row r="469" spans="1:30" ht="12.3">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row>
    <row r="470" spans="1:30" ht="12.3">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row>
    <row r="471" spans="1:30" ht="12.3">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row>
    <row r="472" spans="1:30" ht="12.3">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row>
    <row r="473" spans="1:30" ht="12.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row>
    <row r="474" spans="1:30" ht="12.3">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row>
    <row r="475" spans="1:30" ht="12.3">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row>
    <row r="476" spans="1:30" ht="12.3">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row>
    <row r="477" spans="1:30" ht="12.3">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row>
    <row r="478" spans="1:30" ht="12.3">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row>
    <row r="479" spans="1:30" ht="12.3">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row>
    <row r="480" spans="1:30" ht="12.3">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row>
    <row r="481" spans="1:30" ht="12.3">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row>
    <row r="482" spans="1:30" ht="12.3">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row>
    <row r="483" spans="1:30" ht="12.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row>
    <row r="484" spans="1:30" ht="12.3">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row>
    <row r="485" spans="1:30" ht="12.3">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row>
    <row r="486" spans="1:30" ht="12.3">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row>
    <row r="487" spans="1:30" ht="12.3">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row>
    <row r="488" spans="1:30" ht="12.3">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row>
    <row r="489" spans="1:30" ht="12.3">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row>
    <row r="490" spans="1:30" ht="12.3">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row>
    <row r="491" spans="1:30" ht="12.3">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row>
    <row r="492" spans="1:30" ht="12.3">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row>
    <row r="493" spans="1:30" ht="12.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row>
    <row r="494" spans="1:30" ht="12.3">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row>
    <row r="495" spans="1:30" ht="12.3">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row>
    <row r="496" spans="1:30" ht="12.3">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row>
    <row r="497" spans="1:30" ht="12.3">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row>
    <row r="498" spans="1:30" ht="12.3">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row>
    <row r="499" spans="1:30" ht="12.3">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row>
    <row r="500" spans="1:30" ht="12.3">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row>
    <row r="501" spans="1:30" ht="12.3">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row>
    <row r="502" spans="1:30" ht="12.3">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row>
    <row r="503" spans="1:30" ht="12.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row>
    <row r="504" spans="1:30" ht="12.3">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row>
    <row r="505" spans="1:30" ht="12.3">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row>
    <row r="506" spans="1:30" ht="12.3">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row>
    <row r="507" spans="1:30" ht="12.3">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row>
    <row r="508" spans="1:30" ht="12.3">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row>
    <row r="509" spans="1:30" ht="12.3">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row>
    <row r="510" spans="1:30" ht="12.3">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row>
    <row r="511" spans="1:30" ht="12.3">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row>
    <row r="512" spans="1:30" ht="12.3">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row>
    <row r="513" spans="1:30" ht="12.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row>
    <row r="514" spans="1:30" ht="12.3">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row>
    <row r="515" spans="1:30" ht="12.3">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row>
    <row r="516" spans="1:30" ht="12.3">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row>
    <row r="517" spans="1:30" ht="12.3">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row>
    <row r="518" spans="1:30" ht="12.3">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row>
    <row r="519" spans="1:30" ht="12.3">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row>
    <row r="520" spans="1:30" ht="12.3">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row>
    <row r="521" spans="1:30" ht="12.3">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row>
    <row r="522" spans="1:30" ht="12.3">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row>
    <row r="523" spans="1:30" ht="1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row>
    <row r="524" spans="1:30" ht="12.3">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row>
    <row r="525" spans="1:30" ht="12.3">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row>
    <row r="526" spans="1:30" ht="12.3">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row>
    <row r="527" spans="1:30" ht="12.3">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row>
    <row r="528" spans="1:30" ht="12.3">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row>
    <row r="529" spans="1:30" ht="12.3">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row>
    <row r="530" spans="1:30" ht="12.3">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row>
    <row r="531" spans="1:30" ht="12.3">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row>
    <row r="532" spans="1:30" ht="12.3">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row>
    <row r="533" spans="1:30" ht="12.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row>
    <row r="534" spans="1:30" ht="12.3">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row>
    <row r="535" spans="1:30" ht="12.3">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row>
    <row r="536" spans="1:30" ht="12.3">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row>
    <row r="537" spans="1:30" ht="12.3">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row>
    <row r="538" spans="1:30" ht="12.3">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row>
    <row r="539" spans="1:30" ht="12.3">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row>
    <row r="540" spans="1:30" ht="12.3">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row>
    <row r="541" spans="1:30" ht="12.3">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row>
    <row r="542" spans="1:30" ht="12.3">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row>
    <row r="543" spans="1:30" ht="12.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row>
    <row r="544" spans="1:30" ht="12.3">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row>
    <row r="545" spans="1:30" ht="12.3">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row>
    <row r="546" spans="1:30" ht="12.3">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row>
    <row r="547" spans="1:30" ht="12.3">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row>
    <row r="548" spans="1:30" ht="12.3">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row>
    <row r="549" spans="1:30" ht="12.3">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row>
    <row r="550" spans="1:30" ht="12.3">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row>
    <row r="551" spans="1:30" ht="12.3">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row>
    <row r="552" spans="1:30" ht="12.3">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row>
    <row r="553" spans="1:30" ht="12.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row>
    <row r="554" spans="1:30" ht="12.3">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row>
    <row r="555" spans="1:30" ht="12.3">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row>
    <row r="556" spans="1:30" ht="12.3">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row>
    <row r="557" spans="1:30" ht="12.3">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row>
    <row r="558" spans="1:30" ht="12.3">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row>
    <row r="559" spans="1:30" ht="12.3">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row>
    <row r="560" spans="1:30" ht="12.3">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row>
    <row r="561" spans="1:30" ht="12.3">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row>
    <row r="562" spans="1:30" ht="12.3">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row>
    <row r="563" spans="1:30" ht="12.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row>
    <row r="564" spans="1:30" ht="12.3">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row>
    <row r="565" spans="1:30" ht="12.3">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row>
    <row r="566" spans="1:30" ht="12.3">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row>
    <row r="567" spans="1:30" ht="12.3">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row>
    <row r="568" spans="1:30" ht="12.3">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row>
    <row r="569" spans="1:30" ht="12.3">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row>
    <row r="570" spans="1:30" ht="12.3">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row>
    <row r="571" spans="1:30" ht="12.3">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row>
    <row r="572" spans="1:30" ht="12.3">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row>
    <row r="573" spans="1:30" ht="12.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row>
    <row r="574" spans="1:30" ht="12.3">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row>
    <row r="575" spans="1:30" ht="12.3">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row>
    <row r="576" spans="1:30" ht="12.3">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row>
    <row r="577" spans="1:30" ht="12.3">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row>
    <row r="578" spans="1:30" ht="12.3">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row>
    <row r="579" spans="1:30" ht="12.3">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row>
    <row r="580" spans="1:30" ht="12.3">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row>
    <row r="581" spans="1:30" ht="12.3">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row>
    <row r="582" spans="1:30" ht="12.3">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row>
    <row r="583" spans="1:30" ht="12.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row>
    <row r="584" spans="1:30" ht="12.3">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row>
    <row r="585" spans="1:30" ht="12.3">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row>
    <row r="586" spans="1:30" ht="12.3">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row>
    <row r="587" spans="1:30" ht="12.3">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row>
    <row r="588" spans="1:30" ht="12.3">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row>
    <row r="589" spans="1:30" ht="12.3">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row>
    <row r="590" spans="1:30" ht="12.3">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row>
    <row r="591" spans="1:30" ht="12.3">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row>
    <row r="592" spans="1:30" ht="12.3">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row>
    <row r="593" spans="1:30" ht="12.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row>
    <row r="594" spans="1:30" ht="12.3">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row>
    <row r="595" spans="1:30" ht="12.3">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row>
    <row r="596" spans="1:30" ht="12.3">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row>
    <row r="597" spans="1:30" ht="12.3">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row>
    <row r="598" spans="1:30" ht="12.3">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row>
    <row r="599" spans="1:30" ht="12.3">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row>
    <row r="600" spans="1:30" ht="12.3">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row>
    <row r="601" spans="1:30" ht="12.3">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row>
    <row r="602" spans="1:30" ht="12.3">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row>
    <row r="603" spans="1:30" ht="12.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row>
    <row r="604" spans="1:30" ht="12.3">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row>
    <row r="605" spans="1:30" ht="12.3">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row>
    <row r="606" spans="1:30" ht="12.3">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row>
    <row r="607" spans="1:30" ht="12.3">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row>
    <row r="608" spans="1:30" ht="12.3">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row>
    <row r="609" spans="1:30" ht="12.3">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row>
    <row r="610" spans="1:30" ht="12.3">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row>
    <row r="611" spans="1:30" ht="12.3">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row>
    <row r="612" spans="1:30" ht="12.3">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row>
    <row r="613" spans="1:30" ht="12.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row>
    <row r="614" spans="1:30" ht="12.3">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row>
    <row r="615" spans="1:30" ht="12.3">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row>
    <row r="616" spans="1:30" ht="12.3">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row>
    <row r="617" spans="1:30" ht="12.3">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row>
    <row r="618" spans="1:30" ht="12.3">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row>
    <row r="619" spans="1:30" ht="12.3">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row>
    <row r="620" spans="1:30" ht="12.3">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row>
    <row r="621" spans="1:30" ht="12.3">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row>
    <row r="622" spans="1:30" ht="12.3">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row>
    <row r="623" spans="1:30" ht="1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row>
    <row r="624" spans="1:30" ht="12.3">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row>
    <row r="625" spans="1:30" ht="12.3">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row>
    <row r="626" spans="1:30" ht="12.3">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row>
    <row r="627" spans="1:30" ht="12.3">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row>
    <row r="628" spans="1:30" ht="12.3">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row>
    <row r="629" spans="1:30" ht="12.3">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row>
    <row r="630" spans="1:30" ht="12.3">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row>
    <row r="631" spans="1:30" ht="12.3">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row>
    <row r="632" spans="1:30" ht="12.3">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row>
    <row r="633" spans="1:30" ht="12.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row>
    <row r="634" spans="1:30" ht="12.3">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row>
    <row r="635" spans="1:30" ht="12.3">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row>
    <row r="636" spans="1:30" ht="12.3">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row>
    <row r="637" spans="1:30" ht="12.3">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row>
    <row r="638" spans="1:30" ht="12.3">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row>
    <row r="639" spans="1:30" ht="12.3">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row>
    <row r="640" spans="1:30" ht="12.3">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row>
    <row r="641" spans="1:30" ht="12.3">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row>
    <row r="642" spans="1:30" ht="12.3">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row>
    <row r="643" spans="1:30" ht="12.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row>
    <row r="644" spans="1:30" ht="12.3">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row>
    <row r="645" spans="1:30" ht="12.3">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row>
    <row r="646" spans="1:30" ht="12.3">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row>
    <row r="647" spans="1:30" ht="12.3">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row>
    <row r="648" spans="1:30" ht="12.3">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row>
    <row r="649" spans="1:30" ht="12.3">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row>
    <row r="650" spans="1:30" ht="12.3">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row>
    <row r="651" spans="1:30" ht="12.3">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row>
    <row r="652" spans="1:30" ht="12.3">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row>
    <row r="653" spans="1:30" ht="12.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row>
    <row r="654" spans="1:30" ht="12.3">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row>
    <row r="655" spans="1:30" ht="12.3">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row>
    <row r="656" spans="1:30" ht="12.3">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row>
    <row r="657" spans="1:30" ht="12.3">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row>
    <row r="658" spans="1:30" ht="12.3">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row>
    <row r="659" spans="1:30" ht="12.3">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row>
    <row r="660" spans="1:30" ht="12.3">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row>
    <row r="661" spans="1:30" ht="12.3">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row>
    <row r="662" spans="1:30" ht="12.3">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row>
    <row r="663" spans="1:30" ht="12.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row>
    <row r="664" spans="1:30" ht="12.3">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row>
    <row r="665" spans="1:30" ht="12.3">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row>
    <row r="666" spans="1:30" ht="12.3">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row>
    <row r="667" spans="1:30" ht="12.3">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row>
    <row r="668" spans="1:30" ht="12.3">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row>
    <row r="669" spans="1:30" ht="12.3">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row>
    <row r="670" spans="1:30" ht="12.3">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row>
    <row r="671" spans="1:30" ht="12.3">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row>
    <row r="672" spans="1:30" ht="12.3">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row>
    <row r="673" spans="1:30" ht="12.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row>
    <row r="674" spans="1:30" ht="12.3">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row>
    <row r="675" spans="1:30" ht="12.3">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row>
    <row r="676" spans="1:30" ht="12.3">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row>
    <row r="677" spans="1:30" ht="12.3">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row>
    <row r="678" spans="1:30" ht="12.3">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row>
    <row r="679" spans="1:30" ht="12.3">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row>
    <row r="680" spans="1:30" ht="12.3">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row>
    <row r="681" spans="1:30" ht="12.3">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row>
    <row r="682" spans="1:30" ht="12.3">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row>
    <row r="683" spans="1:30" ht="12.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row>
    <row r="684" spans="1:30" ht="12.3">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row>
    <row r="685" spans="1:30" ht="12.3">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row>
    <row r="686" spans="1:30" ht="12.3">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row>
    <row r="687" spans="1:30" ht="12.3">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row>
    <row r="688" spans="1:30" ht="12.3">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row>
    <row r="689" spans="1:30" ht="12.3">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row>
    <row r="690" spans="1:30" ht="12.3">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row>
    <row r="691" spans="1:30" ht="12.3">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row>
    <row r="692" spans="1:30" ht="12.3">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row>
    <row r="693" spans="1:30" ht="12.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row>
    <row r="694" spans="1:30" ht="12.3">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row>
    <row r="695" spans="1:30" ht="12.3">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row>
    <row r="696" spans="1:30" ht="12.3">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row>
    <row r="697" spans="1:30" ht="12.3">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row>
    <row r="698" spans="1:30" ht="12.3">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row>
    <row r="699" spans="1:30" ht="12.3">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row>
    <row r="700" spans="1:30" ht="12.3">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row>
    <row r="701" spans="1:30" ht="12.3">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row>
    <row r="702" spans="1:30" ht="12.3">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row>
    <row r="703" spans="1:30" ht="12.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row>
    <row r="704" spans="1:30" ht="12.3">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row>
    <row r="705" spans="1:30" ht="12.3">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row>
    <row r="706" spans="1:30" ht="12.3">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row>
    <row r="707" spans="1:30" ht="12.3">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row>
    <row r="708" spans="1:30" ht="12.3">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row>
    <row r="709" spans="1:30" ht="12.3">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row>
    <row r="710" spans="1:30" ht="12.3">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row>
    <row r="711" spans="1:30" ht="12.3">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row>
    <row r="712" spans="1:30" ht="12.3">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row>
    <row r="713" spans="1:30" ht="12.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row>
    <row r="714" spans="1:30" ht="12.3">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row>
    <row r="715" spans="1:30" ht="12.3">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row>
    <row r="716" spans="1:30" ht="12.3">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row>
    <row r="717" spans="1:30" ht="12.3">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row>
    <row r="718" spans="1:30" ht="12.3">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row>
    <row r="719" spans="1:30" ht="12.3">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row>
    <row r="720" spans="1:30" ht="12.3">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row>
    <row r="721" spans="1:30" ht="12.3">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row>
    <row r="722" spans="1:30" ht="12.3">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row>
    <row r="723" spans="1:30" ht="1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row>
    <row r="724" spans="1:30" ht="12.3">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row>
    <row r="725" spans="1:30" ht="12.3">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row>
    <row r="726" spans="1:30" ht="12.3">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row>
    <row r="727" spans="1:30" ht="12.3">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row>
    <row r="728" spans="1:30" ht="12.3">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row>
    <row r="729" spans="1:30" ht="12.3">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row>
    <row r="730" spans="1:30" ht="12.3">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row>
    <row r="731" spans="1:30" ht="12.3">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row>
    <row r="732" spans="1:30" ht="12.3">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row>
    <row r="733" spans="1:30" ht="12.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row>
    <row r="734" spans="1:30" ht="12.3">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row>
    <row r="735" spans="1:30" ht="12.3">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row>
    <row r="736" spans="1:30" ht="12.3">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row>
    <row r="737" spans="1:30" ht="12.3">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row>
    <row r="738" spans="1:30" ht="12.3">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row>
    <row r="739" spans="1:30" ht="12.3">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row>
    <row r="740" spans="1:30" ht="12.3">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row>
    <row r="741" spans="1:30" ht="12.3">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row>
    <row r="742" spans="1:30" ht="12.3">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row>
    <row r="743" spans="1:30" ht="12.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row>
    <row r="744" spans="1:30" ht="12.3">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row>
    <row r="745" spans="1:30" ht="12.3">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row>
    <row r="746" spans="1:30" ht="12.3">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row>
    <row r="747" spans="1:30" ht="12.3">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row>
    <row r="748" spans="1:30" ht="12.3">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row>
    <row r="749" spans="1:30" ht="12.3">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row>
    <row r="750" spans="1:30" ht="12.3">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row>
    <row r="751" spans="1:30" ht="12.3">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row>
    <row r="752" spans="1:30" ht="12.3">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row>
    <row r="753" spans="1:30" ht="12.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row>
    <row r="754" spans="1:30" ht="12.3">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row>
    <row r="755" spans="1:30" ht="12.3">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row>
    <row r="756" spans="1:30" ht="12.3">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row>
    <row r="757" spans="1:30" ht="12.3">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row>
    <row r="758" spans="1:30" ht="12.3">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row>
    <row r="759" spans="1:30" ht="12.3">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row>
    <row r="760" spans="1:30" ht="12.3">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row>
    <row r="761" spans="1:30" ht="12.3">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row>
    <row r="762" spans="1:30" ht="12.3">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row>
    <row r="763" spans="1:30" ht="12.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row>
    <row r="764" spans="1:30" ht="12.3">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row>
    <row r="765" spans="1:30" ht="12.3">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row>
    <row r="766" spans="1:30" ht="12.3">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row>
    <row r="767" spans="1:30" ht="12.3">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row>
    <row r="768" spans="1:30" ht="12.3">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row>
    <row r="769" spans="1:30" ht="12.3">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row>
    <row r="770" spans="1:30" ht="12.3">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row>
    <row r="771" spans="1:30" ht="12.3">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row>
    <row r="772" spans="1:30" ht="12.3">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row>
    <row r="773" spans="1:30" ht="12.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row>
    <row r="774" spans="1:30" ht="12.3">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row>
    <row r="775" spans="1:30" ht="12.3">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row>
    <row r="776" spans="1:30" ht="12.3">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row>
    <row r="777" spans="1:30" ht="12.3">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row>
    <row r="778" spans="1:30" ht="12.3">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row>
    <row r="779" spans="1:30" ht="12.3">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row>
    <row r="780" spans="1:30" ht="12.3">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row>
    <row r="781" spans="1:30" ht="12.3">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row>
    <row r="782" spans="1:30" ht="12.3">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row>
    <row r="783" spans="1:30" ht="12.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row>
    <row r="784" spans="1:30" ht="12.3">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row>
    <row r="785" spans="1:30" ht="12.3">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row>
    <row r="786" spans="1:30" ht="12.3">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row>
    <row r="787" spans="1:30" ht="12.3">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row>
    <row r="788" spans="1:30" ht="12.3">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row>
    <row r="789" spans="1:30" ht="12.3">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row>
    <row r="790" spans="1:30" ht="12.3">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row>
    <row r="791" spans="1:30" ht="12.3">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row>
    <row r="792" spans="1:30" ht="12.3">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row>
    <row r="793" spans="1:30" ht="12.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row>
    <row r="794" spans="1:30" ht="12.3">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row>
    <row r="795" spans="1:30" ht="12.3">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row>
    <row r="796" spans="1:30" ht="12.3">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row>
    <row r="797" spans="1:30" ht="12.3">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row>
    <row r="798" spans="1:30" ht="12.3">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row>
    <row r="799" spans="1:30" ht="12.3">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row>
    <row r="800" spans="1:30" ht="12.3">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row>
    <row r="801" spans="1:30" ht="12.3">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row>
    <row r="802" spans="1:30" ht="12.3">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row>
    <row r="803" spans="1:30" ht="12.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row>
    <row r="804" spans="1:30" ht="12.3">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row>
    <row r="805" spans="1:30" ht="12.3">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row>
    <row r="806" spans="1:30" ht="12.3">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row>
    <row r="807" spans="1:30" ht="12.3">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row>
    <row r="808" spans="1:30" ht="12.3">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row>
    <row r="809" spans="1:30" ht="12.3">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row>
    <row r="810" spans="1:30" ht="12.3">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row>
    <row r="811" spans="1:30" ht="12.3">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row>
    <row r="812" spans="1:30" ht="12.3">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row>
    <row r="813" spans="1:30" ht="12.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row>
    <row r="814" spans="1:30" ht="12.3">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row>
    <row r="815" spans="1:30" ht="12.3">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row>
    <row r="816" spans="1:30" ht="12.3">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row>
    <row r="817" spans="1:30" ht="12.3">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row>
    <row r="818" spans="1:30" ht="12.3">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row>
    <row r="819" spans="1:30" ht="12.3">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row>
    <row r="820" spans="1:30" ht="12.3">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row>
    <row r="821" spans="1:30" ht="12.3">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row>
    <row r="822" spans="1:30" ht="12.3">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row>
    <row r="823" spans="1:30" ht="1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row>
    <row r="824" spans="1:30" ht="12.3">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row>
    <row r="825" spans="1:30" ht="12.3">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row>
    <row r="826" spans="1:30" ht="12.3">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row>
    <row r="827" spans="1:30" ht="12.3">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row>
    <row r="828" spans="1:30" ht="12.3">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row>
    <row r="829" spans="1:30" ht="12.3">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row>
    <row r="830" spans="1:30" ht="12.3">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row>
    <row r="831" spans="1:30" ht="12.3">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row>
    <row r="832" spans="1:30" ht="12.3">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row>
    <row r="833" spans="1:30" ht="12.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row>
    <row r="834" spans="1:30" ht="12.3">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row>
    <row r="835" spans="1:30" ht="12.3">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row>
    <row r="836" spans="1:30" ht="12.3">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row>
    <row r="837" spans="1:30" ht="12.3">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row>
    <row r="838" spans="1:30" ht="12.3">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row>
    <row r="839" spans="1:30" ht="12.3">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row>
    <row r="840" spans="1:30" ht="12.3">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row>
    <row r="841" spans="1:30" ht="12.3">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row>
    <row r="842" spans="1:30" ht="12.3">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row>
    <row r="843" spans="1:30" ht="12.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row>
    <row r="844" spans="1:30" ht="12.3">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row>
    <row r="845" spans="1:30" ht="12.3">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row>
    <row r="846" spans="1:30" ht="12.3">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row>
    <row r="847" spans="1:30" ht="12.3">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row>
    <row r="848" spans="1:30" ht="12.3">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row>
    <row r="849" spans="1:30" ht="12.3">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row>
    <row r="850" spans="1:30" ht="12.3">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row>
    <row r="851" spans="1:30" ht="12.3">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row>
    <row r="852" spans="1:30" ht="12.3">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row>
    <row r="853" spans="1:30" ht="12.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row>
    <row r="854" spans="1:30" ht="12.3">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row>
    <row r="855" spans="1:30" ht="12.3">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row>
    <row r="856" spans="1:30" ht="12.3">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row>
    <row r="857" spans="1:30" ht="12.3">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row>
    <row r="858" spans="1:30" ht="12.3">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row>
    <row r="859" spans="1:30" ht="12.3">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row>
    <row r="860" spans="1:30" ht="12.3">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row>
    <row r="861" spans="1:30" ht="12.3">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row>
    <row r="862" spans="1:30" ht="12.3">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row>
    <row r="863" spans="1:30" ht="12.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row>
    <row r="864" spans="1:30" ht="12.3">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row>
    <row r="865" spans="1:30" ht="12.3">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row>
    <row r="866" spans="1:30" ht="12.3">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row>
    <row r="867" spans="1:30" ht="12.3">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row>
    <row r="868" spans="1:30" ht="12.3">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row>
    <row r="869" spans="1:30" ht="12.3">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row>
    <row r="870" spans="1:30" ht="12.3">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row>
    <row r="871" spans="1:30" ht="12.3">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row>
    <row r="872" spans="1:30" ht="12.3">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row>
    <row r="873" spans="1:30" ht="12.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row>
    <row r="874" spans="1:30" ht="12.3">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row>
    <row r="875" spans="1:30" ht="12.3">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row>
    <row r="876" spans="1:30" ht="12.3">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row>
    <row r="877" spans="1:30" ht="12.3">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row>
    <row r="878" spans="1:30" ht="12.3">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row>
    <row r="879" spans="1:30" ht="12.3">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row>
    <row r="880" spans="1:30" ht="12.3">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row>
    <row r="881" spans="1:30" ht="12.3">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row>
    <row r="882" spans="1:30" ht="12.3">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row>
    <row r="883" spans="1:30" ht="12.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row>
    <row r="884" spans="1:30" ht="12.3">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row>
    <row r="885" spans="1:30" ht="12.3">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row>
    <row r="886" spans="1:30" ht="12.3">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row>
    <row r="887" spans="1:30" ht="12.3">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row>
    <row r="888" spans="1:30" ht="12.3">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row>
    <row r="889" spans="1:30" ht="12.3">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row>
    <row r="890" spans="1:30" ht="12.3">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row>
    <row r="891" spans="1:30" ht="12.3">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row>
    <row r="892" spans="1:30" ht="12.3">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row>
    <row r="893" spans="1:30" ht="12.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row>
    <row r="894" spans="1:30" ht="12.3">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row>
    <row r="895" spans="1:30" ht="12.3">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row>
    <row r="896" spans="1:30" ht="12.3">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row>
    <row r="897" spans="1:30" ht="12.3">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row>
    <row r="898" spans="1:30" ht="12.3">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row>
    <row r="899" spans="1:30" ht="12.3">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row>
    <row r="900" spans="1:30" ht="12.3">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row>
    <row r="901" spans="1:30" ht="12.3">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row>
    <row r="902" spans="1:30" ht="12.3">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row>
    <row r="903" spans="1:30" ht="12.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row>
    <row r="904" spans="1:30" ht="12.3">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row>
    <row r="905" spans="1:30" ht="12.3">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row>
    <row r="906" spans="1:30" ht="12.3">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row>
    <row r="907" spans="1:30" ht="12.3">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row>
    <row r="908" spans="1:30" ht="12.3">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row>
    <row r="909" spans="1:30" ht="12.3">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row>
    <row r="910" spans="1:30" ht="12.3">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row>
    <row r="911" spans="1:30" ht="12.3">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row>
    <row r="912" spans="1:30" ht="12.3">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row>
    <row r="913" spans="1:30" ht="12.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row>
    <row r="914" spans="1:30" ht="12.3">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row>
    <row r="915" spans="1:30" ht="12.3">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row>
    <row r="916" spans="1:30" ht="12.3">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row>
    <row r="917" spans="1:30" ht="12.3">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row>
    <row r="918" spans="1:30" ht="12.3">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row>
    <row r="919" spans="1:30" ht="12.3">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row>
    <row r="920" spans="1:30" ht="12.3">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row>
    <row r="921" spans="1:30" ht="12.3">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row>
    <row r="922" spans="1:30" ht="12.3">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row>
    <row r="923" spans="1:30" ht="1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row>
    <row r="924" spans="1:30" ht="12.3">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row>
    <row r="925" spans="1:30" ht="12.3">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row>
    <row r="926" spans="1:30" ht="12.3">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row>
    <row r="927" spans="1:30" ht="12.3">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row>
    <row r="928" spans="1:30" ht="12.3">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row>
    <row r="929" spans="1:30" ht="12.3">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row>
    <row r="930" spans="1:30" ht="12.3">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row>
    <row r="931" spans="1:30" ht="12.3">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row>
    <row r="932" spans="1:30" ht="12.3">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row>
    <row r="933" spans="1:30" ht="12.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row>
    <row r="934" spans="1:30" ht="12.3">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row>
    <row r="935" spans="1:30" ht="12.3">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row>
    <row r="936" spans="1:30" ht="12.3">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row>
    <row r="937" spans="1:30" ht="12.3">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row>
    <row r="938" spans="1:30" ht="12.3">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row>
    <row r="939" spans="1:30" ht="12.3">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row>
    <row r="940" spans="1:30" ht="12.3">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row>
    <row r="941" spans="1:30" ht="12.3">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row>
    <row r="942" spans="1:30" ht="12.3">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row>
    <row r="943" spans="1:30" ht="12.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row>
    <row r="944" spans="1:30" ht="12.3">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row>
    <row r="945" spans="1:30" ht="12.3">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row>
    <row r="946" spans="1:30" ht="12.3">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row>
    <row r="947" spans="1:30" ht="12.3">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row>
    <row r="948" spans="1:30" ht="12.3">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row>
    <row r="949" spans="1:30" ht="12.3">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row>
    <row r="950" spans="1:30" ht="12.3">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row>
    <row r="951" spans="1:30" ht="12.3">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row>
    <row r="952" spans="1:30" ht="12.3">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row>
    <row r="953" spans="1:30" ht="12.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row>
    <row r="954" spans="1:30" ht="12.3">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row>
    <row r="955" spans="1:30" ht="12.3">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row>
    <row r="956" spans="1:30" ht="12.3">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row>
    <row r="957" spans="1:30" ht="12.3">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row>
    <row r="958" spans="1:30" ht="12.3">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row>
    <row r="959" spans="1:30" ht="12.3">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row>
    <row r="960" spans="1:30" ht="12.3">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row>
    <row r="961" spans="1:30" ht="12.3">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row>
    <row r="962" spans="1:30" ht="12.3">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row>
    <row r="963" spans="1:30" ht="12.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row>
    <row r="964" spans="1:30" ht="12.3">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row>
    <row r="965" spans="1:30" ht="12.3">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row>
    <row r="966" spans="1:30" ht="12.3">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row>
    <row r="967" spans="1:30" ht="12.3">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row>
    <row r="968" spans="1:30" ht="12.3">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row>
    <row r="969" spans="1:30" ht="12.3">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row>
    <row r="970" spans="1:30" ht="12.3">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row>
    <row r="971" spans="1:30" ht="12.3">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row>
    <row r="972" spans="1:30" ht="12.3">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row>
    <row r="973" spans="1:30" ht="12.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row>
    <row r="974" spans="1:30" ht="12.3">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row>
    <row r="975" spans="1:30" ht="12.3">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row>
    <row r="976" spans="1:30" ht="12.3">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row>
    <row r="977" spans="1:30" ht="12.3">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row>
    <row r="978" spans="1:30" ht="12.3">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row>
    <row r="979" spans="1:30" ht="12.3">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row>
    <row r="980" spans="1:30" ht="12.3">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row>
    <row r="981" spans="1:30" ht="12.3">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row>
    <row r="982" spans="1:30" ht="12.3">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row>
    <row r="983" spans="1:30" ht="12.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row>
    <row r="984" spans="1:30" ht="12.3">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row>
    <row r="985" spans="1:30" ht="12.3">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row>
    <row r="986" spans="1:30" ht="12.3">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row>
    <row r="987" spans="1:30" ht="12.3">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row>
    <row r="988" spans="1:30" ht="12.3">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row>
    <row r="989" spans="1:30" ht="12.3">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row>
    <row r="990" spans="1:30" ht="12.3">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row>
    <row r="991" spans="1:30" ht="12.3">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row>
    <row r="992" spans="1:30" ht="12.3">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row>
    <row r="993" spans="1:30" ht="12.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row>
    <row r="994" spans="1:30" ht="12.3">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row>
    <row r="995" spans="1:30" ht="12.3">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row>
    <row r="996" spans="1:30" ht="12.3">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row>
    <row r="997" spans="1:30" ht="12.3">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row>
    <row r="998" spans="1:30" ht="12.3">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row>
    <row r="999" spans="1:30" ht="12.3">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row>
    <row r="1000" spans="1:30" ht="12.3">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row>
    <row r="1001" spans="1:30" ht="12.3">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c r="AD1001" s="8"/>
    </row>
    <row r="1002" spans="1:30" ht="12.3">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c r="AB1002" s="8"/>
      <c r="AC1002" s="8"/>
      <c r="AD1002" s="8"/>
    </row>
    <row r="1003" spans="1:30" ht="12.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c r="AB1003" s="8"/>
      <c r="AC1003" s="8"/>
      <c r="AD1003" s="8"/>
    </row>
    <row r="1004" spans="1:30" ht="12.3">
      <c r="A1004" s="8"/>
      <c r="B1004" s="8"/>
      <c r="C1004" s="8"/>
      <c r="D1004" s="8"/>
      <c r="E1004" s="8"/>
      <c r="F1004" s="8"/>
      <c r="G1004" s="8"/>
      <c r="H1004" s="8"/>
      <c r="I1004" s="8"/>
      <c r="J1004" s="8"/>
      <c r="Q1004" s="8"/>
      <c r="R1004" s="8"/>
      <c r="S1004" s="8"/>
      <c r="T1004" s="8"/>
      <c r="U1004" s="8"/>
      <c r="V1004" s="8"/>
      <c r="W1004" s="8"/>
      <c r="X1004" s="8"/>
      <c r="Y1004" s="8"/>
      <c r="Z1004" s="8"/>
      <c r="AA1004" s="8"/>
      <c r="AB1004" s="8"/>
      <c r="AC1004" s="8"/>
      <c r="AD1004" s="8"/>
    </row>
  </sheetData>
  <mergeCells count="2">
    <mergeCell ref="D2:G2"/>
    <mergeCell ref="D29:G29"/>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AC1004"/>
  <sheetViews>
    <sheetView tabSelected="1" workbookViewId="0"/>
  </sheetViews>
  <sheetFormatPr defaultColWidth="12.609375" defaultRowHeight="15.75" customHeight="1"/>
  <cols>
    <col min="1" max="1" width="12.109375" customWidth="1"/>
    <col min="2" max="2" width="3.71875" customWidth="1"/>
    <col min="3" max="3" width="12.88671875" customWidth="1"/>
    <col min="5" max="5" width="13.5" customWidth="1"/>
    <col min="6" max="6" width="7.88671875" customWidth="1"/>
    <col min="7" max="7" width="10.21875" customWidth="1"/>
    <col min="8" max="8" width="59.5" customWidth="1"/>
    <col min="9" max="9" width="5.5" customWidth="1"/>
    <col min="11" max="11" width="2.109375" customWidth="1"/>
    <col min="12" max="12" width="32.88671875" customWidth="1"/>
  </cols>
  <sheetData>
    <row r="1" spans="1:29" ht="12.3">
      <c r="A1" s="8"/>
      <c r="B1" s="9"/>
      <c r="C1" s="9"/>
      <c r="D1" s="9"/>
      <c r="E1" s="9"/>
      <c r="F1" s="9"/>
      <c r="G1" s="9"/>
      <c r="H1" s="9"/>
      <c r="I1" s="8"/>
      <c r="J1" s="8"/>
      <c r="K1" s="8"/>
      <c r="L1" s="8"/>
      <c r="M1" s="8"/>
      <c r="N1" s="8"/>
      <c r="O1" s="8"/>
      <c r="P1" s="8"/>
      <c r="Q1" s="8"/>
      <c r="R1" s="8"/>
      <c r="S1" s="8"/>
      <c r="T1" s="8"/>
      <c r="U1" s="8"/>
      <c r="V1" s="8"/>
      <c r="W1" s="8"/>
      <c r="X1" s="8"/>
      <c r="Y1" s="8"/>
      <c r="Z1" s="8"/>
      <c r="AA1" s="8"/>
      <c r="AB1" s="8"/>
      <c r="AC1" s="8"/>
    </row>
    <row r="2" spans="1:29" ht="29.25" customHeight="1">
      <c r="A2" s="8"/>
      <c r="B2" s="56"/>
      <c r="C2" s="12" t="s">
        <v>739</v>
      </c>
      <c r="D2" s="138" t="s">
        <v>142</v>
      </c>
      <c r="E2" s="130"/>
      <c r="F2" s="130"/>
      <c r="G2" s="131"/>
      <c r="H2" s="16" t="s">
        <v>740</v>
      </c>
      <c r="I2" s="8"/>
      <c r="J2" s="8"/>
      <c r="K2" s="8"/>
      <c r="L2" s="8"/>
      <c r="M2" s="8"/>
      <c r="N2" s="8"/>
      <c r="O2" s="8"/>
      <c r="P2" s="8"/>
      <c r="Q2" s="8"/>
      <c r="R2" s="8"/>
      <c r="S2" s="8"/>
      <c r="T2" s="8"/>
      <c r="U2" s="8"/>
      <c r="V2" s="8"/>
      <c r="W2" s="8"/>
      <c r="X2" s="8"/>
      <c r="Y2" s="8"/>
      <c r="Z2" s="8"/>
      <c r="AA2" s="8"/>
      <c r="AB2" s="8"/>
      <c r="AC2" s="8"/>
    </row>
    <row r="3" spans="1:29" ht="36.9">
      <c r="A3" s="55"/>
      <c r="B3" s="49" t="s">
        <v>58</v>
      </c>
      <c r="C3" s="12" t="s">
        <v>59</v>
      </c>
      <c r="D3" s="12" t="s">
        <v>143</v>
      </c>
      <c r="E3" s="13" t="s">
        <v>144</v>
      </c>
      <c r="F3" s="13" t="s">
        <v>145</v>
      </c>
      <c r="G3" s="13" t="s">
        <v>146</v>
      </c>
      <c r="H3" s="12" t="s">
        <v>153</v>
      </c>
      <c r="I3" s="8"/>
      <c r="J3" s="8"/>
      <c r="K3" s="8"/>
      <c r="M3" s="8"/>
      <c r="N3" s="8"/>
      <c r="O3" s="8"/>
      <c r="P3" s="8"/>
      <c r="Q3" s="8"/>
      <c r="R3" s="8"/>
      <c r="S3" s="8"/>
      <c r="T3" s="8"/>
      <c r="U3" s="8"/>
      <c r="V3" s="8"/>
      <c r="W3" s="8"/>
      <c r="X3" s="8"/>
      <c r="Y3" s="8"/>
      <c r="Z3" s="8"/>
      <c r="AA3" s="8"/>
      <c r="AB3" s="8"/>
      <c r="AC3" s="8"/>
    </row>
    <row r="4" spans="1:29" ht="12.3">
      <c r="A4" s="58"/>
      <c r="B4" s="50">
        <v>1</v>
      </c>
      <c r="C4" s="16" t="s">
        <v>75</v>
      </c>
      <c r="D4" s="17">
        <v>1.4247000000000001E-6</v>
      </c>
      <c r="E4" s="16">
        <f t="shared" ref="E4:E12" si="0">G4/1023</f>
        <v>0.12438050267256012</v>
      </c>
      <c r="F4" s="18">
        <f t="shared" ref="F4:F26" si="1">E4*100</f>
        <v>12.438050267256012</v>
      </c>
      <c r="G4" s="124">
        <v>127.241254234029</v>
      </c>
      <c r="H4" s="16" t="s">
        <v>161</v>
      </c>
      <c r="I4" s="8"/>
      <c r="J4" s="64" t="s">
        <v>162</v>
      </c>
      <c r="K4" s="8"/>
      <c r="M4" s="8"/>
      <c r="N4" s="8"/>
      <c r="O4" s="8"/>
      <c r="P4" s="8"/>
      <c r="Q4" s="8"/>
      <c r="R4" s="8"/>
      <c r="S4" s="8"/>
      <c r="T4" s="8"/>
      <c r="U4" s="8"/>
      <c r="V4" s="8"/>
      <c r="W4" s="8"/>
      <c r="X4" s="8"/>
      <c r="Y4" s="8"/>
      <c r="Z4" s="8"/>
      <c r="AA4" s="8"/>
      <c r="AB4" s="8"/>
      <c r="AC4" s="8"/>
    </row>
    <row r="5" spans="1:29" ht="12.3">
      <c r="A5" s="58"/>
      <c r="B5" s="50">
        <v>2</v>
      </c>
      <c r="C5" s="16" t="s">
        <v>76</v>
      </c>
      <c r="D5" s="17">
        <v>7.0312499999999997E-4</v>
      </c>
      <c r="E5" s="16">
        <f t="shared" si="0"/>
        <v>0.12814377076196873</v>
      </c>
      <c r="F5" s="18">
        <f t="shared" si="1"/>
        <v>12.814377076196873</v>
      </c>
      <c r="G5" s="124">
        <v>131.09107748949401</v>
      </c>
      <c r="H5" s="16" t="s">
        <v>164</v>
      </c>
      <c r="I5" s="8"/>
      <c r="J5" s="56" t="s">
        <v>165</v>
      </c>
      <c r="K5" s="8"/>
      <c r="M5" s="8"/>
      <c r="N5" s="8"/>
      <c r="O5" s="8"/>
      <c r="P5" s="8"/>
      <c r="Q5" s="8"/>
      <c r="R5" s="8"/>
      <c r="S5" s="8"/>
      <c r="T5" s="8"/>
      <c r="U5" s="8"/>
      <c r="V5" s="8"/>
      <c r="W5" s="8"/>
      <c r="X5" s="8"/>
      <c r="Y5" s="8"/>
      <c r="Z5" s="8"/>
      <c r="AA5" s="8"/>
      <c r="AB5" s="8"/>
      <c r="AC5" s="8"/>
    </row>
    <row r="6" spans="1:29" ht="12.3">
      <c r="A6" s="58"/>
      <c r="B6" s="50">
        <v>3</v>
      </c>
      <c r="C6" s="16" t="s">
        <v>77</v>
      </c>
      <c r="D6" s="17">
        <v>1.4062499999999999E-3</v>
      </c>
      <c r="E6" s="16">
        <f t="shared" si="0"/>
        <v>0.13170512761980155</v>
      </c>
      <c r="F6" s="18">
        <f t="shared" si="1"/>
        <v>13.170512761980154</v>
      </c>
      <c r="G6" s="124">
        <v>134.73434555505699</v>
      </c>
      <c r="H6" s="16" t="s">
        <v>741</v>
      </c>
      <c r="I6" s="8"/>
      <c r="J6" s="8"/>
      <c r="K6" s="8"/>
      <c r="M6" s="8"/>
      <c r="N6" s="8"/>
      <c r="O6" s="8"/>
      <c r="P6" s="8"/>
      <c r="Q6" s="8"/>
      <c r="R6" s="8"/>
      <c r="S6" s="8"/>
      <c r="T6" s="8"/>
      <c r="U6" s="8"/>
      <c r="V6" s="8"/>
      <c r="W6" s="8"/>
      <c r="X6" s="8"/>
      <c r="Y6" s="8"/>
      <c r="Z6" s="8"/>
      <c r="AA6" s="8"/>
      <c r="AB6" s="8"/>
      <c r="AC6" s="8"/>
    </row>
    <row r="7" spans="1:29" ht="12.3">
      <c r="A7" s="58"/>
      <c r="B7" s="50">
        <v>4</v>
      </c>
      <c r="C7" s="16" t="s">
        <v>78</v>
      </c>
      <c r="D7" s="17">
        <v>2.8124999999999999E-3</v>
      </c>
      <c r="E7" s="16">
        <f t="shared" si="0"/>
        <v>0.13830112412665788</v>
      </c>
      <c r="F7" s="18">
        <f t="shared" si="1"/>
        <v>13.830112412665788</v>
      </c>
      <c r="G7" s="124">
        <v>141.48204998157101</v>
      </c>
      <c r="H7" s="16"/>
      <c r="I7" s="8"/>
      <c r="J7" s="55" t="s">
        <v>742</v>
      </c>
      <c r="K7" s="8"/>
      <c r="M7" s="8"/>
      <c r="N7" s="8"/>
      <c r="O7" s="8"/>
      <c r="P7" s="8"/>
      <c r="Q7" s="8"/>
      <c r="R7" s="8"/>
      <c r="S7" s="8"/>
      <c r="T7" s="8"/>
      <c r="U7" s="8"/>
      <c r="V7" s="8"/>
      <c r="W7" s="8"/>
      <c r="X7" s="8"/>
      <c r="Y7" s="8"/>
      <c r="Z7" s="8"/>
      <c r="AA7" s="8"/>
      <c r="AB7" s="8"/>
      <c r="AC7" s="8"/>
    </row>
    <row r="8" spans="1:29" ht="12.3">
      <c r="A8" s="58"/>
      <c r="B8" s="50">
        <v>5</v>
      </c>
      <c r="C8" s="16" t="s">
        <v>79</v>
      </c>
      <c r="D8" s="17">
        <v>5.6249999999999998E-3</v>
      </c>
      <c r="E8" s="16">
        <f t="shared" si="0"/>
        <v>0.14987786349979179</v>
      </c>
      <c r="F8" s="18">
        <f t="shared" si="1"/>
        <v>14.98778634997918</v>
      </c>
      <c r="G8" s="124">
        <v>153.325054360287</v>
      </c>
      <c r="H8" s="16"/>
      <c r="I8" s="8"/>
      <c r="J8" s="8" t="s">
        <v>743</v>
      </c>
      <c r="K8" s="8"/>
      <c r="M8" s="8"/>
      <c r="N8" s="8"/>
      <c r="O8" s="8"/>
      <c r="P8" s="8"/>
      <c r="Q8" s="8"/>
      <c r="R8" s="8"/>
      <c r="S8" s="8"/>
      <c r="T8" s="8"/>
      <c r="U8" s="8"/>
      <c r="V8" s="8"/>
      <c r="W8" s="8"/>
      <c r="X8" s="8"/>
      <c r="Y8" s="8"/>
      <c r="Z8" s="8"/>
      <c r="AA8" s="8"/>
      <c r="AB8" s="8"/>
      <c r="AC8" s="8"/>
    </row>
    <row r="9" spans="1:29" ht="12.3">
      <c r="A9" s="58"/>
      <c r="B9" s="50">
        <v>6</v>
      </c>
      <c r="C9" s="16" t="s">
        <v>80</v>
      </c>
      <c r="D9" s="17">
        <v>1.125E-2</v>
      </c>
      <c r="E9" s="16">
        <f t="shared" si="0"/>
        <v>0.1687996260920567</v>
      </c>
      <c r="F9" s="18">
        <f t="shared" si="1"/>
        <v>16.87996260920567</v>
      </c>
      <c r="G9" s="124">
        <v>172.682017492174</v>
      </c>
      <c r="H9" s="16"/>
      <c r="I9" s="8"/>
      <c r="J9" s="8" t="s">
        <v>744</v>
      </c>
      <c r="K9" s="8"/>
      <c r="M9" s="8"/>
      <c r="N9" s="8"/>
      <c r="O9" s="8"/>
      <c r="P9" s="8"/>
      <c r="Q9" s="8"/>
      <c r="R9" s="8"/>
      <c r="S9" s="8"/>
      <c r="T9" s="8"/>
      <c r="U9" s="8"/>
      <c r="V9" s="8"/>
      <c r="W9" s="8"/>
      <c r="X9" s="8"/>
      <c r="Y9" s="8"/>
      <c r="Z9" s="8"/>
      <c r="AA9" s="8"/>
      <c r="AB9" s="8"/>
      <c r="AC9" s="8"/>
    </row>
    <row r="10" spans="1:29" ht="12.3">
      <c r="A10" s="58"/>
      <c r="B10" s="50">
        <v>7</v>
      </c>
      <c r="C10" s="16" t="s">
        <v>81</v>
      </c>
      <c r="D10" s="17">
        <v>2.2499999999999999E-2</v>
      </c>
      <c r="E10" s="16">
        <f t="shared" si="0"/>
        <v>0.19742924035874879</v>
      </c>
      <c r="F10" s="18">
        <f t="shared" si="1"/>
        <v>19.742924035874879</v>
      </c>
      <c r="G10" s="124">
        <v>201.970112887</v>
      </c>
      <c r="H10" s="16"/>
      <c r="I10" s="8"/>
      <c r="J10" s="8" t="s">
        <v>176</v>
      </c>
      <c r="K10" s="8"/>
      <c r="M10" s="8"/>
      <c r="N10" s="8"/>
      <c r="O10" s="8"/>
      <c r="P10" s="8"/>
      <c r="Q10" s="8"/>
      <c r="R10" s="8"/>
      <c r="S10" s="8"/>
      <c r="T10" s="8"/>
      <c r="U10" s="8"/>
      <c r="V10" s="8"/>
      <c r="W10" s="8"/>
      <c r="X10" s="8"/>
      <c r="Y10" s="8"/>
      <c r="Z10" s="8"/>
      <c r="AA10" s="8"/>
      <c r="AB10" s="8"/>
      <c r="AC10" s="8"/>
    </row>
    <row r="11" spans="1:29" ht="12.3">
      <c r="A11" s="58"/>
      <c r="B11" s="50">
        <v>8</v>
      </c>
      <c r="C11" s="16" t="s">
        <v>82</v>
      </c>
      <c r="D11" s="17">
        <v>4.4999999999999998E-2</v>
      </c>
      <c r="E11" s="16">
        <f t="shared" si="0"/>
        <v>0.23791627818631572</v>
      </c>
      <c r="F11" s="18">
        <f t="shared" si="1"/>
        <v>23.791627818631572</v>
      </c>
      <c r="G11" s="124">
        <v>243.38835258460099</v>
      </c>
      <c r="H11" s="16"/>
      <c r="I11" s="8"/>
      <c r="J11" s="8" t="s">
        <v>745</v>
      </c>
      <c r="K11" s="8"/>
      <c r="M11" s="8"/>
      <c r="N11" s="8"/>
      <c r="O11" s="8"/>
      <c r="P11" s="8"/>
      <c r="Q11" s="8"/>
      <c r="R11" s="8"/>
      <c r="S11" s="8"/>
      <c r="T11" s="8"/>
      <c r="U11" s="8"/>
      <c r="V11" s="8"/>
      <c r="W11" s="8"/>
      <c r="X11" s="8"/>
      <c r="Y11" s="8"/>
      <c r="Z11" s="8"/>
      <c r="AA11" s="8"/>
      <c r="AB11" s="8"/>
      <c r="AC11" s="8"/>
    </row>
    <row r="12" spans="1:29" ht="12.3">
      <c r="A12" s="58"/>
      <c r="B12" s="50">
        <v>9</v>
      </c>
      <c r="C12" s="16" t="s">
        <v>83</v>
      </c>
      <c r="D12" s="17">
        <v>0.09</v>
      </c>
      <c r="E12" s="16">
        <f t="shared" si="0"/>
        <v>0.29244167417572436</v>
      </c>
      <c r="F12" s="18">
        <f t="shared" si="1"/>
        <v>29.244167417572438</v>
      </c>
      <c r="G12" s="124">
        <v>299.16783268176601</v>
      </c>
      <c r="H12" s="16"/>
      <c r="I12" s="8"/>
      <c r="J12" s="8" t="s">
        <v>746</v>
      </c>
      <c r="K12" s="8"/>
      <c r="M12" s="8"/>
      <c r="N12" s="8"/>
      <c r="O12" s="8"/>
      <c r="P12" s="8"/>
      <c r="Q12" s="8"/>
      <c r="R12" s="8"/>
      <c r="S12" s="8"/>
      <c r="T12" s="8"/>
      <c r="U12" s="8"/>
      <c r="V12" s="8"/>
      <c r="W12" s="8"/>
      <c r="X12" s="8"/>
      <c r="Y12" s="8"/>
      <c r="Z12" s="8"/>
      <c r="AA12" s="8"/>
      <c r="AB12" s="8"/>
      <c r="AC12" s="8"/>
    </row>
    <row r="13" spans="1:29" ht="12.3">
      <c r="A13" s="58"/>
      <c r="B13" s="50">
        <v>10</v>
      </c>
      <c r="C13" s="16" t="s">
        <v>84</v>
      </c>
      <c r="D13" s="17">
        <v>0.12727922061357799</v>
      </c>
      <c r="E13" s="16">
        <v>0.32577071157279863</v>
      </c>
      <c r="F13" s="18">
        <f t="shared" si="1"/>
        <v>32.57707115727986</v>
      </c>
      <c r="G13" s="124">
        <f>E13*1023</f>
        <v>333.26343793897303</v>
      </c>
      <c r="H13" s="16"/>
      <c r="I13" s="8"/>
      <c r="J13" s="8"/>
      <c r="K13" s="8"/>
      <c r="M13" s="8"/>
      <c r="N13" s="8"/>
      <c r="O13" s="8"/>
      <c r="P13" s="8"/>
      <c r="Q13" s="8"/>
      <c r="R13" s="8"/>
      <c r="S13" s="8"/>
      <c r="T13" s="8"/>
      <c r="U13" s="8"/>
      <c r="V13" s="8"/>
      <c r="W13" s="8"/>
      <c r="X13" s="8"/>
      <c r="Y13" s="8"/>
      <c r="Z13" s="8"/>
      <c r="AA13" s="8"/>
      <c r="AB13" s="8"/>
      <c r="AC13" s="8"/>
    </row>
    <row r="14" spans="1:29" ht="12.3">
      <c r="A14" s="58"/>
      <c r="B14" s="50">
        <v>11</v>
      </c>
      <c r="C14" s="43" t="s">
        <v>85</v>
      </c>
      <c r="D14" s="69">
        <v>0.16794593847662501</v>
      </c>
      <c r="E14" s="69">
        <f t="shared" ref="E14:E26" si="2">G14/1023</f>
        <v>0.35570133561227757</v>
      </c>
      <c r="F14" s="71">
        <f t="shared" si="1"/>
        <v>35.570133561227756</v>
      </c>
      <c r="G14" s="124">
        <v>363.88246633135998</v>
      </c>
      <c r="H14" s="16"/>
      <c r="I14" s="8"/>
      <c r="J14" s="8" t="s">
        <v>747</v>
      </c>
      <c r="K14" s="8"/>
      <c r="M14" s="8"/>
      <c r="N14" s="8"/>
      <c r="O14" s="8"/>
      <c r="P14" s="8"/>
      <c r="Q14" s="8"/>
      <c r="R14" s="8"/>
      <c r="S14" s="8"/>
      <c r="T14" s="8"/>
      <c r="U14" s="8"/>
      <c r="V14" s="8"/>
      <c r="W14" s="8"/>
      <c r="X14" s="8"/>
      <c r="Y14" s="8"/>
      <c r="Z14" s="8"/>
      <c r="AA14" s="8"/>
      <c r="AB14" s="8"/>
      <c r="AC14" s="8"/>
    </row>
    <row r="15" spans="1:29" ht="12.3">
      <c r="A15" s="58"/>
      <c r="B15" s="50">
        <v>12</v>
      </c>
      <c r="C15" s="16" t="s">
        <v>86</v>
      </c>
      <c r="D15" s="17">
        <v>0.18</v>
      </c>
      <c r="E15" s="16">
        <f t="shared" si="2"/>
        <v>0.36366777011713786</v>
      </c>
      <c r="F15" s="18">
        <f t="shared" si="1"/>
        <v>36.366777011713786</v>
      </c>
      <c r="G15" s="124">
        <v>372.032128829832</v>
      </c>
      <c r="H15" s="16"/>
      <c r="I15" s="8"/>
      <c r="J15" s="8" t="s">
        <v>748</v>
      </c>
      <c r="K15" s="8"/>
      <c r="M15" s="8"/>
      <c r="N15" s="8"/>
      <c r="O15" s="8"/>
      <c r="P15" s="8"/>
      <c r="Q15" s="8"/>
      <c r="R15" s="8"/>
      <c r="S15" s="8"/>
      <c r="T15" s="8"/>
      <c r="U15" s="8"/>
      <c r="V15" s="8"/>
      <c r="W15" s="8"/>
      <c r="X15" s="8"/>
      <c r="Y15" s="8"/>
      <c r="Z15" s="8"/>
      <c r="AA15" s="8"/>
      <c r="AB15" s="8"/>
      <c r="AC15" s="8"/>
    </row>
    <row r="16" spans="1:29" ht="12.3">
      <c r="A16" s="58"/>
      <c r="B16" s="50">
        <v>13</v>
      </c>
      <c r="C16" s="43" t="s">
        <v>87</v>
      </c>
      <c r="D16" s="69">
        <v>0.206765703899466</v>
      </c>
      <c r="E16" s="69">
        <f t="shared" si="2"/>
        <v>0.38020860662019063</v>
      </c>
      <c r="F16" s="71">
        <f t="shared" si="1"/>
        <v>38.020860662019061</v>
      </c>
      <c r="G16" s="124">
        <v>388.95340457245499</v>
      </c>
      <c r="H16" s="16"/>
      <c r="I16" s="8"/>
      <c r="J16" s="8"/>
      <c r="K16" s="8"/>
      <c r="M16" s="8"/>
      <c r="N16" s="8"/>
      <c r="O16" s="8"/>
      <c r="P16" s="8"/>
      <c r="Q16" s="8"/>
      <c r="R16" s="8"/>
      <c r="S16" s="8"/>
      <c r="T16" s="8"/>
      <c r="U16" s="8"/>
      <c r="V16" s="8"/>
      <c r="W16" s="8"/>
      <c r="X16" s="8"/>
      <c r="Y16" s="8"/>
      <c r="Z16" s="8"/>
      <c r="AA16" s="8"/>
      <c r="AB16" s="8"/>
      <c r="AC16" s="8"/>
    </row>
    <row r="17" spans="1:29" ht="12.3">
      <c r="A17" s="58"/>
      <c r="B17" s="50">
        <v>14</v>
      </c>
      <c r="C17" s="16" t="s">
        <v>88</v>
      </c>
      <c r="D17" s="17">
        <f>0.18*2^0.5</f>
        <v>0.2545584412271571</v>
      </c>
      <c r="E17" s="69">
        <f t="shared" si="2"/>
        <v>0.40660287089052788</v>
      </c>
      <c r="F17" s="18">
        <f t="shared" si="1"/>
        <v>40.660287089052787</v>
      </c>
      <c r="G17" s="124">
        <v>415.95473692101001</v>
      </c>
      <c r="H17" s="16"/>
      <c r="I17" s="8"/>
      <c r="J17" s="55" t="s">
        <v>749</v>
      </c>
      <c r="K17" s="8"/>
      <c r="M17" s="8"/>
      <c r="N17" s="8"/>
      <c r="O17" s="8"/>
      <c r="P17" s="8"/>
      <c r="Q17" s="8"/>
      <c r="R17" s="8"/>
      <c r="S17" s="8"/>
      <c r="T17" s="8"/>
      <c r="U17" s="8"/>
      <c r="V17" s="8"/>
      <c r="W17" s="8"/>
      <c r="X17" s="8"/>
      <c r="Y17" s="8"/>
      <c r="Z17" s="8"/>
      <c r="AA17" s="8"/>
      <c r="AB17" s="8"/>
      <c r="AC17" s="8"/>
    </row>
    <row r="18" spans="1:29" ht="12.3">
      <c r="A18" s="58"/>
      <c r="B18" s="50">
        <v>15</v>
      </c>
      <c r="C18" s="16" t="s">
        <v>89</v>
      </c>
      <c r="D18" s="17">
        <v>0.36</v>
      </c>
      <c r="E18" s="16">
        <f t="shared" si="2"/>
        <v>0.45528085324555423</v>
      </c>
      <c r="F18" s="18">
        <f t="shared" si="1"/>
        <v>45.52808532455542</v>
      </c>
      <c r="G18" s="124">
        <v>465.75231287020199</v>
      </c>
      <c r="H18" s="16"/>
      <c r="I18" s="8"/>
      <c r="J18" s="8" t="s">
        <v>750</v>
      </c>
      <c r="K18" s="8"/>
      <c r="M18" s="8"/>
      <c r="N18" s="8"/>
      <c r="O18" s="8"/>
      <c r="P18" s="8"/>
      <c r="Q18" s="8"/>
      <c r="R18" s="8"/>
      <c r="S18" s="8"/>
      <c r="T18" s="8"/>
      <c r="U18" s="8"/>
      <c r="V18" s="8"/>
      <c r="W18" s="8"/>
      <c r="X18" s="8"/>
      <c r="Y18" s="8"/>
      <c r="Z18" s="8"/>
      <c r="AA18" s="8"/>
      <c r="AB18" s="8"/>
      <c r="AC18" s="8"/>
    </row>
    <row r="19" spans="1:29" ht="12.3">
      <c r="A19" s="58"/>
      <c r="B19" s="50">
        <v>16</v>
      </c>
      <c r="C19" s="16" t="s">
        <v>90</v>
      </c>
      <c r="D19" s="17">
        <v>0.72</v>
      </c>
      <c r="E19" s="16">
        <f t="shared" si="2"/>
        <v>0.55691533719862552</v>
      </c>
      <c r="F19" s="18">
        <f t="shared" si="1"/>
        <v>55.691533719862548</v>
      </c>
      <c r="G19" s="124">
        <v>569.72438995419395</v>
      </c>
      <c r="H19" s="16"/>
      <c r="I19" s="8"/>
      <c r="J19" s="8" t="s">
        <v>751</v>
      </c>
      <c r="K19" s="8"/>
      <c r="L19" s="8"/>
      <c r="M19" s="8"/>
      <c r="N19" s="8"/>
      <c r="O19" s="8"/>
      <c r="P19" s="8"/>
      <c r="Q19" s="8"/>
      <c r="R19" s="8"/>
      <c r="S19" s="8"/>
      <c r="T19" s="8"/>
      <c r="U19" s="8"/>
      <c r="V19" s="8"/>
      <c r="W19" s="8"/>
      <c r="X19" s="8"/>
      <c r="Y19" s="8"/>
      <c r="Z19" s="8"/>
      <c r="AA19" s="8"/>
      <c r="AB19" s="8"/>
      <c r="AC19" s="8"/>
    </row>
    <row r="20" spans="1:29" ht="12.3">
      <c r="A20" s="58"/>
      <c r="B20" s="82">
        <v>17</v>
      </c>
      <c r="C20" s="73" t="s">
        <v>91</v>
      </c>
      <c r="D20" s="74">
        <v>0.9</v>
      </c>
      <c r="E20" s="73">
        <f t="shared" si="2"/>
        <v>0.58963433299249857</v>
      </c>
      <c r="F20" s="76">
        <f t="shared" si="1"/>
        <v>58.963433299249857</v>
      </c>
      <c r="G20" s="125">
        <v>603.19592265132599</v>
      </c>
      <c r="H20" s="73"/>
      <c r="I20" s="8"/>
      <c r="J20" s="8" t="s">
        <v>176</v>
      </c>
      <c r="K20" s="8"/>
      <c r="L20" s="8"/>
      <c r="M20" s="8"/>
      <c r="N20" s="8"/>
      <c r="O20" s="8"/>
      <c r="P20" s="8"/>
      <c r="Q20" s="8"/>
      <c r="R20" s="8"/>
      <c r="S20" s="8"/>
      <c r="T20" s="8"/>
      <c r="U20" s="8"/>
      <c r="V20" s="8"/>
      <c r="W20" s="8"/>
      <c r="X20" s="8"/>
      <c r="Y20" s="8"/>
      <c r="Z20" s="8"/>
      <c r="AA20" s="8"/>
      <c r="AB20" s="8"/>
      <c r="AC20" s="8"/>
    </row>
    <row r="21" spans="1:29" ht="12.3">
      <c r="A21" s="58"/>
      <c r="B21" s="50">
        <v>18</v>
      </c>
      <c r="C21" s="16" t="s">
        <v>92</v>
      </c>
      <c r="D21" s="17">
        <v>1.44</v>
      </c>
      <c r="E21" s="16">
        <f t="shared" si="2"/>
        <v>0.65854982115169702</v>
      </c>
      <c r="F21" s="18">
        <f t="shared" si="1"/>
        <v>65.854982115169705</v>
      </c>
      <c r="G21" s="124">
        <v>673.69646703818603</v>
      </c>
      <c r="H21" s="16"/>
      <c r="I21" s="8"/>
      <c r="J21" s="8" t="s">
        <v>752</v>
      </c>
      <c r="K21" s="8"/>
      <c r="L21" s="8"/>
      <c r="M21" s="8"/>
      <c r="N21" s="8"/>
      <c r="O21" s="8"/>
      <c r="P21" s="8"/>
      <c r="Q21" s="8"/>
      <c r="R21" s="8"/>
      <c r="S21" s="8"/>
      <c r="T21" s="8"/>
      <c r="U21" s="8"/>
      <c r="V21" s="8"/>
      <c r="W21" s="8"/>
      <c r="X21" s="8"/>
      <c r="Y21" s="8"/>
      <c r="Z21" s="8"/>
      <c r="AA21" s="8"/>
      <c r="AB21" s="8"/>
      <c r="AC21" s="8"/>
    </row>
    <row r="22" spans="1:29" ht="12.3">
      <c r="A22" s="58"/>
      <c r="B22" s="50">
        <v>19</v>
      </c>
      <c r="C22" s="16" t="s">
        <v>93</v>
      </c>
      <c r="D22" s="17">
        <v>2.88</v>
      </c>
      <c r="E22" s="16">
        <f t="shared" si="2"/>
        <v>0.76018430510476831</v>
      </c>
      <c r="F22" s="18">
        <f t="shared" si="1"/>
        <v>76.018430510476833</v>
      </c>
      <c r="G22" s="124">
        <v>777.66854412217799</v>
      </c>
      <c r="H22" s="16"/>
      <c r="I22" s="8"/>
      <c r="J22" s="8" t="s">
        <v>746</v>
      </c>
      <c r="K22" s="8"/>
      <c r="L22" s="8"/>
      <c r="M22" s="8"/>
      <c r="N22" s="8"/>
      <c r="O22" s="8"/>
      <c r="P22" s="8"/>
      <c r="Q22" s="8"/>
      <c r="R22" s="8"/>
      <c r="S22" s="8"/>
      <c r="T22" s="8"/>
      <c r="U22" s="8"/>
      <c r="V22" s="8"/>
      <c r="W22" s="8"/>
      <c r="X22" s="8"/>
      <c r="Y22" s="8"/>
      <c r="Z22" s="8"/>
      <c r="AA22" s="8"/>
      <c r="AB22" s="8"/>
      <c r="AC22" s="8"/>
    </row>
    <row r="23" spans="1:29" ht="12.3">
      <c r="A23" s="58"/>
      <c r="B23" s="50">
        <v>20</v>
      </c>
      <c r="C23" s="16" t="s">
        <v>94</v>
      </c>
      <c r="D23" s="17">
        <v>5.76</v>
      </c>
      <c r="E23" s="16">
        <f t="shared" si="2"/>
        <v>0.8618187890578396</v>
      </c>
      <c r="F23" s="18">
        <f t="shared" si="1"/>
        <v>86.181878905783961</v>
      </c>
      <c r="G23" s="124">
        <v>881.64062120616995</v>
      </c>
      <c r="H23" s="16"/>
      <c r="I23" s="8"/>
      <c r="J23" s="8"/>
      <c r="K23" s="8"/>
      <c r="L23" s="8"/>
      <c r="M23" s="8"/>
      <c r="N23" s="8"/>
      <c r="O23" s="8"/>
      <c r="P23" s="8"/>
      <c r="Q23" s="8"/>
      <c r="R23" s="8"/>
      <c r="S23" s="8"/>
      <c r="T23" s="8"/>
      <c r="U23" s="8"/>
      <c r="V23" s="8"/>
      <c r="W23" s="8"/>
      <c r="X23" s="8"/>
      <c r="Y23" s="8"/>
      <c r="Z23" s="8"/>
      <c r="AA23" s="8"/>
      <c r="AB23" s="8"/>
      <c r="AC23" s="8"/>
    </row>
    <row r="24" spans="1:29" ht="12.3">
      <c r="A24" s="58"/>
      <c r="B24" s="50">
        <v>22</v>
      </c>
      <c r="C24" s="16" t="s">
        <v>95</v>
      </c>
      <c r="D24" s="17">
        <v>11.52</v>
      </c>
      <c r="E24" s="16">
        <f t="shared" si="2"/>
        <v>0.96345327301091011</v>
      </c>
      <c r="F24" s="18">
        <f t="shared" si="1"/>
        <v>96.345327301091004</v>
      </c>
      <c r="G24" s="124">
        <v>985.61269829016101</v>
      </c>
      <c r="H24" s="16" t="s">
        <v>753</v>
      </c>
      <c r="I24" s="8"/>
      <c r="J24" s="8"/>
      <c r="K24" s="8"/>
      <c r="L24" s="8"/>
      <c r="M24" s="8"/>
      <c r="N24" s="8"/>
      <c r="O24" s="8"/>
      <c r="P24" s="8"/>
      <c r="Q24" s="8"/>
      <c r="R24" s="8"/>
      <c r="S24" s="8"/>
      <c r="T24" s="8"/>
      <c r="U24" s="8"/>
      <c r="V24" s="8"/>
      <c r="W24" s="8"/>
      <c r="X24" s="8"/>
      <c r="Y24" s="8"/>
      <c r="Z24" s="8"/>
      <c r="AA24" s="8"/>
      <c r="AB24" s="8"/>
      <c r="AC24" s="8"/>
    </row>
    <row r="25" spans="1:29" ht="12.3">
      <c r="A25" s="58"/>
      <c r="B25" s="50">
        <v>23</v>
      </c>
      <c r="C25" s="16" t="s">
        <v>96</v>
      </c>
      <c r="D25" s="17">
        <v>23.04</v>
      </c>
      <c r="E25" s="16">
        <f t="shared" si="2"/>
        <v>1.0650877569639785</v>
      </c>
      <c r="F25" s="18">
        <f t="shared" si="1"/>
        <v>106.50877569639785</v>
      </c>
      <c r="G25" s="124">
        <v>1089.58477537415</v>
      </c>
      <c r="H25" s="16"/>
      <c r="I25" s="8"/>
      <c r="J25" s="8"/>
      <c r="K25" s="8"/>
      <c r="L25" s="8"/>
      <c r="M25" s="8"/>
      <c r="N25" s="8"/>
      <c r="O25" s="8"/>
      <c r="P25" s="8"/>
      <c r="Q25" s="8"/>
      <c r="R25" s="8"/>
      <c r="S25" s="8"/>
      <c r="T25" s="8"/>
      <c r="U25" s="8"/>
      <c r="V25" s="8"/>
      <c r="W25" s="8"/>
      <c r="X25" s="8"/>
      <c r="Y25" s="8"/>
      <c r="Z25" s="8"/>
      <c r="AA25" s="8"/>
      <c r="AB25" s="8"/>
      <c r="AC25" s="8"/>
    </row>
    <row r="26" spans="1:29" ht="12.3">
      <c r="A26" s="58"/>
      <c r="B26" s="50">
        <v>24</v>
      </c>
      <c r="C26" s="16" t="s">
        <v>97</v>
      </c>
      <c r="D26" s="17">
        <v>46.08</v>
      </c>
      <c r="E26" s="16">
        <f t="shared" si="2"/>
        <v>1.1667222409170479</v>
      </c>
      <c r="F26" s="18">
        <f t="shared" si="1"/>
        <v>116.67222409170479</v>
      </c>
      <c r="G26" s="124">
        <v>1193.5568524581399</v>
      </c>
      <c r="H26" s="16"/>
      <c r="I26" s="8"/>
      <c r="J26" s="8"/>
      <c r="K26" s="8"/>
      <c r="L26" s="8"/>
      <c r="M26" s="8"/>
      <c r="N26" s="8"/>
      <c r="O26" s="8"/>
      <c r="P26" s="8"/>
      <c r="Q26" s="8"/>
      <c r="R26" s="8"/>
      <c r="S26" s="8"/>
      <c r="T26" s="8"/>
      <c r="U26" s="8"/>
      <c r="V26" s="8"/>
      <c r="W26" s="8"/>
      <c r="X26" s="8"/>
      <c r="Y26" s="8"/>
      <c r="Z26" s="8"/>
      <c r="AA26" s="8"/>
      <c r="AB26" s="8"/>
      <c r="AC26" s="8"/>
    </row>
    <row r="27" spans="1:29" ht="12.3">
      <c r="A27" s="81"/>
      <c r="B27" s="81"/>
      <c r="C27" s="81"/>
      <c r="D27" s="81"/>
      <c r="E27" s="81"/>
      <c r="F27" s="81"/>
      <c r="G27" s="116"/>
      <c r="H27" s="81"/>
      <c r="I27" s="81"/>
      <c r="J27" s="81"/>
      <c r="K27" s="81"/>
      <c r="L27" s="81"/>
      <c r="M27" s="81"/>
      <c r="N27" s="81"/>
      <c r="O27" s="81"/>
      <c r="P27" s="81"/>
      <c r="Q27" s="81"/>
      <c r="R27" s="81"/>
      <c r="S27" s="81"/>
      <c r="T27" s="81"/>
      <c r="U27" s="81"/>
      <c r="V27" s="81"/>
      <c r="W27" s="81"/>
      <c r="X27" s="81"/>
      <c r="Y27" s="81"/>
      <c r="Z27" s="81"/>
      <c r="AA27" s="81"/>
      <c r="AB27" s="81"/>
      <c r="AC27" s="81"/>
    </row>
    <row r="28" spans="1:29" ht="12.3">
      <c r="A28" s="8"/>
      <c r="B28" s="8"/>
      <c r="C28" s="55"/>
      <c r="D28" s="55"/>
      <c r="E28" s="55"/>
      <c r="F28" s="55"/>
      <c r="G28" s="55"/>
      <c r="H28" s="55"/>
      <c r="I28" s="8"/>
      <c r="J28" s="8"/>
      <c r="M28" s="8"/>
      <c r="N28" s="8"/>
      <c r="O28" s="8"/>
      <c r="P28" s="8"/>
      <c r="Q28" s="8"/>
      <c r="R28" s="8"/>
      <c r="S28" s="8"/>
      <c r="T28" s="8"/>
      <c r="U28" s="8"/>
      <c r="V28" s="8"/>
      <c r="W28" s="8"/>
      <c r="X28" s="8"/>
      <c r="Y28" s="8"/>
      <c r="Z28" s="8"/>
      <c r="AA28" s="8"/>
      <c r="AB28" s="8"/>
      <c r="AC28" s="8"/>
    </row>
    <row r="29" spans="1:29" ht="12.3">
      <c r="A29" s="8"/>
      <c r="B29" s="43"/>
      <c r="C29" s="12" t="s">
        <v>739</v>
      </c>
      <c r="D29" s="135" t="s">
        <v>142</v>
      </c>
      <c r="E29" s="133"/>
      <c r="F29" s="133"/>
      <c r="G29" s="134"/>
      <c r="H29" s="41" t="s">
        <v>228</v>
      </c>
      <c r="I29" s="8"/>
      <c r="J29" s="8"/>
      <c r="O29" s="8"/>
      <c r="P29" s="8"/>
      <c r="Q29" s="8"/>
      <c r="R29" s="8"/>
      <c r="S29" s="8"/>
      <c r="T29" s="8"/>
      <c r="U29" s="8"/>
      <c r="V29" s="8"/>
      <c r="W29" s="8"/>
      <c r="X29" s="8"/>
      <c r="Y29" s="8"/>
      <c r="Z29" s="8"/>
      <c r="AA29" s="8"/>
      <c r="AB29" s="8"/>
      <c r="AC29" s="8"/>
    </row>
    <row r="30" spans="1:29" ht="36.9">
      <c r="A30" s="8"/>
      <c r="B30" s="41" t="s">
        <v>58</v>
      </c>
      <c r="C30" s="41" t="s">
        <v>59</v>
      </c>
      <c r="D30" s="41" t="s">
        <v>143</v>
      </c>
      <c r="E30" s="83" t="s">
        <v>144</v>
      </c>
      <c r="F30" s="83" t="s">
        <v>145</v>
      </c>
      <c r="G30" s="83" t="s">
        <v>146</v>
      </c>
      <c r="H30" s="43"/>
      <c r="I30" s="8"/>
      <c r="J30" s="8"/>
      <c r="O30" s="8"/>
      <c r="P30" s="8"/>
      <c r="Q30" s="8"/>
      <c r="R30" s="8"/>
      <c r="S30" s="8"/>
      <c r="T30" s="8"/>
      <c r="U30" s="8"/>
      <c r="V30" s="8"/>
      <c r="W30" s="8"/>
      <c r="X30" s="8"/>
      <c r="Y30" s="8"/>
      <c r="Z30" s="8"/>
      <c r="AA30" s="8"/>
      <c r="AB30" s="8"/>
      <c r="AC30" s="8"/>
    </row>
    <row r="31" spans="1:29" ht="12.3">
      <c r="A31" s="58"/>
      <c r="B31" s="69">
        <v>1</v>
      </c>
      <c r="C31" s="43" t="s">
        <v>229</v>
      </c>
      <c r="D31" s="69">
        <v>7.0312499999999997E-4</v>
      </c>
      <c r="E31" s="69">
        <f t="shared" ref="E31:E181" si="3">G31/1023</f>
        <v>0.12814377076196873</v>
      </c>
      <c r="F31" s="71">
        <f t="shared" ref="F31:F181" si="4">E31*100</f>
        <v>12.814377076196873</v>
      </c>
      <c r="G31" s="5">
        <v>131.09107748949401</v>
      </c>
      <c r="H31" s="43"/>
      <c r="I31" s="8"/>
      <c r="J31" s="8"/>
      <c r="K31" s="8"/>
      <c r="L31" s="8"/>
      <c r="M31" s="8"/>
      <c r="O31" s="8"/>
      <c r="P31" s="8"/>
      <c r="Q31" s="8"/>
      <c r="R31" s="8"/>
      <c r="S31" s="8"/>
      <c r="T31" s="8"/>
      <c r="U31" s="8"/>
      <c r="V31" s="8"/>
      <c r="W31" s="8"/>
      <c r="X31" s="8"/>
      <c r="Y31" s="8"/>
      <c r="Z31" s="8"/>
      <c r="AA31" s="8"/>
      <c r="AB31" s="8"/>
      <c r="AC31" s="8"/>
    </row>
    <row r="32" spans="1:29" ht="12.3">
      <c r="A32" s="58"/>
      <c r="B32" s="69">
        <v>2</v>
      </c>
      <c r="C32" s="43" t="s">
        <v>230</v>
      </c>
      <c r="D32" s="69">
        <v>7.5359071584583004E-4</v>
      </c>
      <c r="E32" s="69">
        <f t="shared" si="3"/>
        <v>0.12840601435180743</v>
      </c>
      <c r="F32" s="71">
        <f t="shared" si="4"/>
        <v>12.840601435180742</v>
      </c>
      <c r="G32" s="5">
        <v>131.359352681899</v>
      </c>
      <c r="H32" s="43"/>
      <c r="I32" s="8"/>
      <c r="J32" s="8"/>
      <c r="K32" s="8"/>
      <c r="L32" s="8"/>
      <c r="M32" s="8"/>
      <c r="O32" s="8"/>
      <c r="P32" s="8"/>
      <c r="Q32" s="8"/>
      <c r="R32" s="8"/>
      <c r="S32" s="8"/>
      <c r="T32" s="8"/>
      <c r="U32" s="8"/>
      <c r="V32" s="8"/>
      <c r="W32" s="8"/>
      <c r="X32" s="8"/>
      <c r="Y32" s="8"/>
      <c r="Z32" s="8"/>
      <c r="AA32" s="8"/>
      <c r="AB32" s="8"/>
      <c r="AC32" s="8"/>
    </row>
    <row r="33" spans="1:29" ht="12.3">
      <c r="A33" s="58"/>
      <c r="B33" s="69">
        <v>3</v>
      </c>
      <c r="C33" s="43" t="s">
        <v>231</v>
      </c>
      <c r="D33" s="69">
        <v>8.0767853085729003E-4</v>
      </c>
      <c r="E33" s="69">
        <f t="shared" si="3"/>
        <v>0.12868589595282992</v>
      </c>
      <c r="F33" s="71">
        <f t="shared" si="4"/>
        <v>12.868589595282993</v>
      </c>
      <c r="G33" s="43">
        <v>131.64567155974501</v>
      </c>
      <c r="H33" s="43"/>
      <c r="I33" s="8"/>
      <c r="J33" s="8"/>
      <c r="K33" s="8"/>
      <c r="L33" s="8"/>
      <c r="M33" s="8"/>
      <c r="O33" s="8"/>
      <c r="P33" s="8"/>
      <c r="Q33" s="8"/>
      <c r="R33" s="8"/>
      <c r="S33" s="8"/>
      <c r="T33" s="8"/>
      <c r="U33" s="8"/>
      <c r="V33" s="8"/>
      <c r="W33" s="8"/>
      <c r="X33" s="8"/>
      <c r="Y33" s="8"/>
      <c r="Z33" s="8"/>
      <c r="AA33" s="8"/>
      <c r="AB33" s="8"/>
      <c r="AC33" s="8"/>
    </row>
    <row r="34" spans="1:29" ht="12.3">
      <c r="A34" s="58"/>
      <c r="B34" s="69">
        <v>4</v>
      </c>
      <c r="C34" s="43" t="s">
        <v>232</v>
      </c>
      <c r="D34" s="69">
        <v>8.6564841563314401E-4</v>
      </c>
      <c r="E34" s="69">
        <f t="shared" si="3"/>
        <v>0.12898452017385337</v>
      </c>
      <c r="F34" s="71">
        <f t="shared" si="4"/>
        <v>12.898452017385337</v>
      </c>
      <c r="G34" s="43">
        <v>131.951164137852</v>
      </c>
      <c r="H34" s="43"/>
      <c r="I34" s="8"/>
      <c r="J34" s="8"/>
      <c r="K34" s="8"/>
      <c r="L34" s="8"/>
      <c r="M34" s="8"/>
      <c r="O34" s="8"/>
      <c r="P34" s="8"/>
      <c r="Q34" s="8"/>
      <c r="R34" s="8"/>
      <c r="S34" s="8"/>
      <c r="T34" s="8"/>
      <c r="U34" s="8"/>
      <c r="V34" s="8"/>
      <c r="W34" s="8"/>
      <c r="X34" s="8"/>
      <c r="Y34" s="8"/>
      <c r="Z34" s="8"/>
      <c r="AA34" s="8"/>
      <c r="AB34" s="8"/>
      <c r="AC34" s="8"/>
    </row>
    <row r="35" spans="1:29" ht="12.3">
      <c r="A35" s="58"/>
      <c r="B35" s="69">
        <v>5</v>
      </c>
      <c r="C35" s="43" t="s">
        <v>233</v>
      </c>
      <c r="D35" s="69">
        <v>9.2777899976219098E-4</v>
      </c>
      <c r="E35" s="69">
        <f t="shared" si="3"/>
        <v>0.12930305000327663</v>
      </c>
      <c r="F35" s="71">
        <f t="shared" si="4"/>
        <v>12.930305000327664</v>
      </c>
      <c r="G35" s="43">
        <v>132.277020153352</v>
      </c>
      <c r="H35" s="43"/>
      <c r="I35" s="8"/>
      <c r="J35" s="8"/>
      <c r="K35" s="8"/>
      <c r="L35" s="8"/>
      <c r="M35" s="8"/>
      <c r="O35" s="8"/>
      <c r="P35" s="8"/>
      <c r="Q35" s="8"/>
      <c r="R35" s="8"/>
      <c r="S35" s="8"/>
      <c r="T35" s="8"/>
      <c r="U35" s="8"/>
      <c r="V35" s="8"/>
      <c r="W35" s="8"/>
      <c r="X35" s="8"/>
      <c r="Y35" s="8"/>
      <c r="Z35" s="8"/>
      <c r="AA35" s="8"/>
      <c r="AB35" s="8"/>
      <c r="AC35" s="8"/>
    </row>
    <row r="36" spans="1:29" ht="12.3">
      <c r="A36" s="58"/>
      <c r="B36" s="69">
        <v>6</v>
      </c>
      <c r="C36" s="43" t="s">
        <v>234</v>
      </c>
      <c r="D36" s="69">
        <v>9.9436891104358197E-4</v>
      </c>
      <c r="E36" s="69">
        <f t="shared" si="3"/>
        <v>0.12964270850426296</v>
      </c>
      <c r="F36" s="71">
        <f t="shared" si="4"/>
        <v>12.964270850426296</v>
      </c>
      <c r="G36" s="43">
        <v>132.62449079986101</v>
      </c>
      <c r="H36" s="43"/>
      <c r="I36" s="8"/>
      <c r="J36" s="8"/>
      <c r="K36" s="8"/>
      <c r="L36" s="8"/>
      <c r="M36" s="8"/>
      <c r="O36" s="8"/>
      <c r="P36" s="8"/>
      <c r="Q36" s="8"/>
      <c r="R36" s="8"/>
      <c r="S36" s="8"/>
      <c r="T36" s="8"/>
      <c r="U36" s="8"/>
      <c r="V36" s="8"/>
      <c r="W36" s="8"/>
      <c r="X36" s="8"/>
      <c r="Y36" s="8"/>
      <c r="Z36" s="8"/>
      <c r="AA36" s="8"/>
      <c r="AB36" s="8"/>
      <c r="AC36" s="8"/>
    </row>
    <row r="37" spans="1:29" ht="12.3">
      <c r="A37" s="58"/>
      <c r="B37" s="69">
        <v>7</v>
      </c>
      <c r="C37" s="43" t="s">
        <v>235</v>
      </c>
      <c r="D37" s="69">
        <v>1.06573821082762E-3</v>
      </c>
      <c r="E37" s="69">
        <f t="shared" si="3"/>
        <v>0.13000478039295699</v>
      </c>
      <c r="F37" s="71">
        <f t="shared" si="4"/>
        <v>13.000478039295698</v>
      </c>
      <c r="G37" s="43">
        <v>132.99489034199499</v>
      </c>
      <c r="H37" s="43"/>
      <c r="I37" s="8"/>
      <c r="J37" s="8"/>
      <c r="K37" s="8"/>
      <c r="L37" s="8"/>
      <c r="M37" s="8"/>
      <c r="O37" s="8"/>
      <c r="P37" s="8"/>
      <c r="Q37" s="8"/>
      <c r="R37" s="8"/>
      <c r="S37" s="8"/>
      <c r="T37" s="8"/>
      <c r="U37" s="8"/>
      <c r="V37" s="8"/>
      <c r="W37" s="8"/>
      <c r="X37" s="8"/>
      <c r="Y37" s="8"/>
      <c r="Z37" s="8"/>
      <c r="AA37" s="8"/>
      <c r="AB37" s="8"/>
      <c r="AC37" s="8"/>
    </row>
    <row r="38" spans="1:29" ht="12.3">
      <c r="A38" s="58"/>
      <c r="B38" s="69">
        <v>8</v>
      </c>
      <c r="C38" s="43" t="s">
        <v>236</v>
      </c>
      <c r="D38" s="69">
        <v>1.1422299323759499E-3</v>
      </c>
      <c r="E38" s="69">
        <f t="shared" si="3"/>
        <v>0.13039061344159139</v>
      </c>
      <c r="F38" s="71">
        <f t="shared" si="4"/>
        <v>13.039061344159139</v>
      </c>
      <c r="G38" s="43">
        <v>133.38959755074799</v>
      </c>
      <c r="H38" s="43"/>
      <c r="I38" s="8"/>
      <c r="J38" s="8"/>
      <c r="K38" s="8"/>
      <c r="L38" s="8"/>
      <c r="M38" s="8"/>
      <c r="O38" s="8"/>
      <c r="P38" s="8"/>
      <c r="Q38" s="8"/>
      <c r="R38" s="8"/>
      <c r="S38" s="8"/>
      <c r="T38" s="8"/>
      <c r="U38" s="8"/>
      <c r="V38" s="8"/>
      <c r="W38" s="8"/>
      <c r="X38" s="8"/>
      <c r="Y38" s="8"/>
      <c r="Z38" s="8"/>
      <c r="AA38" s="8"/>
      <c r="AB38" s="8"/>
      <c r="AC38" s="8"/>
    </row>
    <row r="39" spans="1:29" ht="12.3">
      <c r="A39" s="58"/>
      <c r="B39" s="69">
        <v>9</v>
      </c>
      <c r="C39" s="43" t="s">
        <v>237</v>
      </c>
      <c r="D39" s="69">
        <v>1.22421172963517E-3</v>
      </c>
      <c r="E39" s="69">
        <f t="shared" si="3"/>
        <v>0.13080161973190713</v>
      </c>
      <c r="F39" s="71">
        <f t="shared" si="4"/>
        <v>13.080161973190712</v>
      </c>
      <c r="G39" s="43">
        <v>133.810056985741</v>
      </c>
      <c r="H39" s="43"/>
      <c r="I39" s="8"/>
      <c r="J39" s="8"/>
      <c r="K39" s="8"/>
      <c r="L39" s="8"/>
      <c r="M39" s="8"/>
      <c r="O39" s="8"/>
      <c r="P39" s="8"/>
      <c r="Q39" s="8"/>
      <c r="R39" s="8"/>
      <c r="S39" s="8"/>
      <c r="T39" s="8"/>
      <c r="U39" s="8"/>
      <c r="V39" s="8"/>
      <c r="W39" s="8"/>
      <c r="X39" s="8"/>
      <c r="Y39" s="8"/>
      <c r="Z39" s="8"/>
      <c r="AA39" s="8"/>
      <c r="AB39" s="8"/>
      <c r="AC39" s="8"/>
    </row>
    <row r="40" spans="1:29" ht="12.3">
      <c r="A40" s="58"/>
      <c r="B40" s="69">
        <v>10</v>
      </c>
      <c r="C40" s="43" t="s">
        <v>238</v>
      </c>
      <c r="D40" s="69">
        <v>1.31207764434863E-3</v>
      </c>
      <c r="E40" s="69">
        <f t="shared" si="3"/>
        <v>0.13123927663194426</v>
      </c>
      <c r="F40" s="71">
        <f t="shared" si="4"/>
        <v>13.123927663194426</v>
      </c>
      <c r="G40" s="43">
        <v>134.25777999447899</v>
      </c>
      <c r="H40" s="43"/>
      <c r="I40" s="8"/>
      <c r="J40" s="8"/>
      <c r="K40" s="8"/>
      <c r="L40" s="8"/>
      <c r="M40" s="8"/>
      <c r="O40" s="8"/>
      <c r="P40" s="8"/>
      <c r="Q40" s="8"/>
      <c r="R40" s="8"/>
      <c r="S40" s="8"/>
      <c r="T40" s="8"/>
      <c r="U40" s="8"/>
      <c r="V40" s="8"/>
      <c r="W40" s="8"/>
      <c r="X40" s="8"/>
      <c r="Y40" s="8"/>
      <c r="Z40" s="8"/>
      <c r="AA40" s="8"/>
      <c r="AB40" s="8"/>
      <c r="AC40" s="8"/>
    </row>
    <row r="41" spans="1:29" ht="12.3">
      <c r="A41" s="58"/>
      <c r="B41" s="69">
        <v>11</v>
      </c>
      <c r="C41" s="43" t="s">
        <v>239</v>
      </c>
      <c r="D41" s="69">
        <v>1.4062499999999999E-3</v>
      </c>
      <c r="E41" s="69">
        <f t="shared" si="3"/>
        <v>0.13170512761980155</v>
      </c>
      <c r="F41" s="71">
        <f t="shared" si="4"/>
        <v>13.170512761980154</v>
      </c>
      <c r="G41" s="43">
        <v>134.73434555505699</v>
      </c>
      <c r="H41" s="43"/>
      <c r="I41" s="8"/>
      <c r="J41" s="8"/>
      <c r="K41" s="8"/>
      <c r="L41" s="8"/>
      <c r="M41" s="8"/>
      <c r="O41" s="8"/>
      <c r="P41" s="8"/>
      <c r="Q41" s="8"/>
      <c r="R41" s="8"/>
      <c r="S41" s="8"/>
      <c r="T41" s="8"/>
      <c r="U41" s="8"/>
      <c r="V41" s="8"/>
      <c r="W41" s="8"/>
      <c r="X41" s="8"/>
      <c r="Y41" s="8"/>
      <c r="Z41" s="8"/>
      <c r="AA41" s="8"/>
      <c r="AB41" s="8"/>
      <c r="AC41" s="8"/>
    </row>
    <row r="42" spans="1:29" ht="12.3">
      <c r="A42" s="58"/>
      <c r="B42" s="69">
        <v>12</v>
      </c>
      <c r="C42" s="43" t="s">
        <v>240</v>
      </c>
      <c r="D42" s="69">
        <v>1.5071814316916601E-3</v>
      </c>
      <c r="E42" s="69">
        <f t="shared" si="3"/>
        <v>0.13220078273949754</v>
      </c>
      <c r="F42" s="71">
        <f t="shared" si="4"/>
        <v>13.220078273949753</v>
      </c>
      <c r="G42" s="43">
        <v>135.24140074250599</v>
      </c>
      <c r="H42" s="43"/>
      <c r="I42" s="8"/>
      <c r="J42" s="8"/>
      <c r="K42" s="8"/>
      <c r="L42" s="8"/>
      <c r="M42" s="8"/>
      <c r="O42" s="8"/>
      <c r="P42" s="8"/>
      <c r="Q42" s="8"/>
      <c r="R42" s="8"/>
      <c r="S42" s="8"/>
      <c r="T42" s="8"/>
      <c r="U42" s="8"/>
      <c r="V42" s="8"/>
      <c r="W42" s="8"/>
      <c r="X42" s="8"/>
      <c r="Y42" s="8"/>
      <c r="Z42" s="8"/>
      <c r="AA42" s="8"/>
      <c r="AB42" s="8"/>
      <c r="AC42" s="8"/>
    </row>
    <row r="43" spans="1:29" ht="12.3">
      <c r="A43" s="58"/>
      <c r="B43" s="69">
        <v>13</v>
      </c>
      <c r="C43" s="43" t="s">
        <v>241</v>
      </c>
      <c r="D43" s="69">
        <v>1.6153570617145801E-3</v>
      </c>
      <c r="E43" s="69">
        <f t="shared" si="3"/>
        <v>0.1327279188204907</v>
      </c>
      <c r="F43" s="71">
        <f t="shared" si="4"/>
        <v>13.27279188204907</v>
      </c>
      <c r="G43" s="43">
        <v>135.780660953362</v>
      </c>
      <c r="H43" s="43"/>
      <c r="I43" s="8"/>
      <c r="J43" s="8"/>
      <c r="K43" s="8"/>
      <c r="L43" s="8"/>
      <c r="M43" s="8"/>
      <c r="O43" s="8"/>
      <c r="P43" s="8"/>
      <c r="Q43" s="8"/>
      <c r="R43" s="8"/>
      <c r="S43" s="8"/>
      <c r="T43" s="8"/>
      <c r="U43" s="8"/>
      <c r="V43" s="8"/>
      <c r="W43" s="8"/>
      <c r="X43" s="8"/>
      <c r="Y43" s="8"/>
      <c r="Z43" s="8"/>
      <c r="AA43" s="8"/>
      <c r="AB43" s="8"/>
      <c r="AC43" s="8"/>
    </row>
    <row r="44" spans="1:29" ht="12.3">
      <c r="A44" s="58"/>
      <c r="B44" s="69">
        <v>14</v>
      </c>
      <c r="C44" s="43" t="s">
        <v>242</v>
      </c>
      <c r="D44" s="69">
        <v>1.73129683126628E-3</v>
      </c>
      <c r="E44" s="69">
        <f t="shared" si="3"/>
        <v>0.13328827933981524</v>
      </c>
      <c r="F44" s="71">
        <f t="shared" si="4"/>
        <v>13.328827933981524</v>
      </c>
      <c r="G44" s="43">
        <v>136.353909764631</v>
      </c>
      <c r="H44" s="43"/>
      <c r="I44" s="8"/>
      <c r="J44" s="8"/>
      <c r="K44" s="8"/>
      <c r="L44" s="8"/>
      <c r="M44" s="8"/>
      <c r="O44" s="8"/>
      <c r="P44" s="8"/>
      <c r="Q44" s="8"/>
      <c r="R44" s="8"/>
      <c r="S44" s="8"/>
      <c r="T44" s="8"/>
      <c r="U44" s="8"/>
      <c r="V44" s="8"/>
      <c r="W44" s="8"/>
      <c r="X44" s="8"/>
      <c r="Y44" s="8"/>
      <c r="Z44" s="8"/>
      <c r="AA44" s="8"/>
      <c r="AB44" s="8"/>
      <c r="AC44" s="8"/>
    </row>
    <row r="45" spans="1:29" ht="12.3">
      <c r="A45" s="58"/>
      <c r="B45" s="69">
        <v>15</v>
      </c>
      <c r="C45" s="43" t="s">
        <v>243</v>
      </c>
      <c r="D45" s="69">
        <v>1.85555799952438E-3</v>
      </c>
      <c r="E45" s="69">
        <f t="shared" si="3"/>
        <v>0.1338836739382317</v>
      </c>
      <c r="F45" s="71">
        <f t="shared" si="4"/>
        <v>13.38836739382317</v>
      </c>
      <c r="G45" s="43">
        <v>136.96299843881101</v>
      </c>
      <c r="H45" s="43"/>
      <c r="I45" s="8"/>
      <c r="J45" s="8"/>
      <c r="K45" s="8"/>
      <c r="L45" s="8"/>
      <c r="M45" s="8"/>
      <c r="O45" s="8"/>
      <c r="P45" s="8"/>
      <c r="Q45" s="8"/>
      <c r="R45" s="8"/>
      <c r="S45" s="8"/>
      <c r="T45" s="8"/>
      <c r="U45" s="8"/>
      <c r="V45" s="8"/>
      <c r="W45" s="8"/>
      <c r="X45" s="8"/>
      <c r="Y45" s="8"/>
      <c r="Z45" s="8"/>
      <c r="AA45" s="8"/>
      <c r="AB45" s="8"/>
      <c r="AC45" s="8"/>
    </row>
    <row r="46" spans="1:29" ht="12.3">
      <c r="A46" s="58"/>
      <c r="B46" s="69">
        <v>16</v>
      </c>
      <c r="C46" s="43" t="s">
        <v>244</v>
      </c>
      <c r="D46" s="69">
        <v>1.98873782208716E-3</v>
      </c>
      <c r="E46" s="69">
        <f t="shared" si="3"/>
        <v>0.13451597751287292</v>
      </c>
      <c r="F46" s="71">
        <f t="shared" si="4"/>
        <v>13.451597751287292</v>
      </c>
      <c r="G46" s="43">
        <v>137.60984499566899</v>
      </c>
      <c r="H46" s="43"/>
      <c r="I46" s="8"/>
      <c r="J46" s="8"/>
      <c r="K46" s="8"/>
      <c r="L46" s="8"/>
      <c r="M46" s="8"/>
      <c r="O46" s="8"/>
      <c r="P46" s="8"/>
      <c r="Q46" s="8"/>
      <c r="R46" s="8"/>
      <c r="S46" s="8"/>
      <c r="T46" s="8"/>
      <c r="U46" s="8"/>
      <c r="V46" s="8"/>
      <c r="W46" s="8"/>
      <c r="X46" s="8"/>
      <c r="Y46" s="8"/>
      <c r="Z46" s="8"/>
      <c r="AA46" s="8"/>
      <c r="AB46" s="8"/>
      <c r="AC46" s="8"/>
    </row>
    <row r="47" spans="1:29" ht="12.3">
      <c r="A47" s="58"/>
      <c r="B47" s="69">
        <v>17</v>
      </c>
      <c r="C47" s="43" t="s">
        <v>245</v>
      </c>
      <c r="D47" s="69">
        <v>2.13147642165524E-3</v>
      </c>
      <c r="E47" s="69">
        <f t="shared" si="3"/>
        <v>0.13518712898051222</v>
      </c>
      <c r="F47" s="71">
        <f t="shared" si="4"/>
        <v>13.518712898051222</v>
      </c>
      <c r="G47" s="43">
        <v>138.29643294706401</v>
      </c>
      <c r="H47" s="43"/>
      <c r="I47" s="8"/>
      <c r="J47" s="8"/>
      <c r="K47" s="8"/>
      <c r="L47" s="8"/>
      <c r="M47" s="8"/>
      <c r="O47" s="8"/>
      <c r="P47" s="8"/>
      <c r="Q47" s="8"/>
      <c r="R47" s="8"/>
      <c r="S47" s="8"/>
      <c r="T47" s="8"/>
      <c r="U47" s="8"/>
      <c r="V47" s="8"/>
      <c r="W47" s="8"/>
      <c r="X47" s="8"/>
      <c r="Y47" s="8"/>
      <c r="Z47" s="8"/>
      <c r="AA47" s="8"/>
      <c r="AB47" s="8"/>
      <c r="AC47" s="8"/>
    </row>
    <row r="48" spans="1:29" ht="12.3">
      <c r="A48" s="58"/>
      <c r="B48" s="69">
        <v>18</v>
      </c>
      <c r="C48" s="43" t="s">
        <v>246</v>
      </c>
      <c r="D48" s="69">
        <v>2.2844598647519098E-3</v>
      </c>
      <c r="E48" s="69">
        <f t="shared" si="3"/>
        <v>0.13589912953270966</v>
      </c>
      <c r="F48" s="71">
        <f t="shared" si="4"/>
        <v>13.589912953270966</v>
      </c>
      <c r="G48" s="43">
        <v>139.02480951196199</v>
      </c>
      <c r="H48" s="43"/>
      <c r="I48" s="8"/>
      <c r="J48" s="8"/>
      <c r="K48" s="8"/>
      <c r="L48" s="8"/>
      <c r="M48" s="8"/>
      <c r="O48" s="8"/>
      <c r="P48" s="8"/>
      <c r="Q48" s="8"/>
      <c r="R48" s="8"/>
      <c r="S48" s="8"/>
      <c r="T48" s="8"/>
      <c r="U48" s="8"/>
      <c r="V48" s="8"/>
      <c r="W48" s="8"/>
      <c r="X48" s="8"/>
      <c r="Y48" s="8"/>
      <c r="Z48" s="8"/>
      <c r="AA48" s="8"/>
      <c r="AB48" s="8"/>
      <c r="AC48" s="8"/>
    </row>
    <row r="49" spans="1:29" ht="12.3">
      <c r="A49" s="58"/>
      <c r="B49" s="69">
        <v>19</v>
      </c>
      <c r="C49" s="43" t="s">
        <v>247</v>
      </c>
      <c r="D49" s="69">
        <v>2.44842345927034E-3</v>
      </c>
      <c r="E49" s="69">
        <f t="shared" si="3"/>
        <v>0.1366540405242522</v>
      </c>
      <c r="F49" s="71">
        <f t="shared" si="4"/>
        <v>13.66540405242522</v>
      </c>
      <c r="G49" s="43">
        <v>139.79708345630999</v>
      </c>
      <c r="H49" s="43"/>
      <c r="I49" s="8"/>
      <c r="J49" s="8"/>
      <c r="K49" s="8"/>
      <c r="L49" s="8"/>
      <c r="M49" s="8"/>
      <c r="O49" s="8"/>
      <c r="P49" s="8"/>
      <c r="Q49" s="8"/>
      <c r="R49" s="8"/>
      <c r="S49" s="8"/>
      <c r="T49" s="8"/>
      <c r="U49" s="8"/>
      <c r="V49" s="8"/>
      <c r="W49" s="8"/>
      <c r="X49" s="8"/>
      <c r="Y49" s="8"/>
      <c r="Z49" s="8"/>
      <c r="AA49" s="8"/>
      <c r="AB49" s="8"/>
      <c r="AC49" s="8"/>
    </row>
    <row r="50" spans="1:29" ht="12.3">
      <c r="A50" s="58"/>
      <c r="B50" s="69">
        <v>20</v>
      </c>
      <c r="C50" s="43" t="s">
        <v>248</v>
      </c>
      <c r="D50" s="69">
        <v>2.6241552886972701E-3</v>
      </c>
      <c r="E50" s="69">
        <f t="shared" si="3"/>
        <v>0.1374539808941701</v>
      </c>
      <c r="F50" s="71">
        <f t="shared" si="4"/>
        <v>13.74539808941701</v>
      </c>
      <c r="G50" s="43">
        <v>140.61542245473601</v>
      </c>
      <c r="H50" s="43"/>
      <c r="I50" s="8"/>
      <c r="J50" s="8"/>
      <c r="K50" s="8"/>
      <c r="L50" s="8"/>
      <c r="M50" s="8"/>
      <c r="O50" s="8"/>
      <c r="P50" s="8"/>
      <c r="Q50" s="8"/>
      <c r="R50" s="8"/>
      <c r="S50" s="8"/>
      <c r="T50" s="8"/>
      <c r="U50" s="8"/>
      <c r="V50" s="8"/>
      <c r="W50" s="8"/>
      <c r="X50" s="8"/>
      <c r="Y50" s="8"/>
      <c r="Z50" s="8"/>
      <c r="AA50" s="8"/>
      <c r="AB50" s="8"/>
      <c r="AC50" s="8"/>
    </row>
    <row r="51" spans="1:29" ht="12.3">
      <c r="A51" s="58"/>
      <c r="B51" s="69">
        <v>21</v>
      </c>
      <c r="C51" s="43" t="s">
        <v>249</v>
      </c>
      <c r="D51" s="69">
        <v>2.8124999999999999E-3</v>
      </c>
      <c r="E51" s="69">
        <f t="shared" si="3"/>
        <v>0.13830112412665788</v>
      </c>
      <c r="F51" s="71">
        <f t="shared" si="4"/>
        <v>13.830112412665788</v>
      </c>
      <c r="G51" s="43">
        <v>141.48204998157101</v>
      </c>
      <c r="H51" s="43"/>
      <c r="I51" s="8"/>
      <c r="J51" s="8"/>
      <c r="K51" s="8"/>
      <c r="L51" s="8"/>
      <c r="M51" s="8"/>
      <c r="O51" s="8"/>
      <c r="P51" s="8"/>
      <c r="Q51" s="8"/>
      <c r="R51" s="8"/>
      <c r="S51" s="8"/>
      <c r="T51" s="8"/>
      <c r="U51" s="8"/>
      <c r="V51" s="8"/>
      <c r="W51" s="8"/>
      <c r="X51" s="8"/>
      <c r="Y51" s="8"/>
      <c r="Z51" s="8"/>
      <c r="AA51" s="8"/>
      <c r="AB51" s="8"/>
      <c r="AC51" s="8"/>
    </row>
    <row r="52" spans="1:29" ht="12.3">
      <c r="A52" s="58"/>
      <c r="B52" s="69">
        <v>22</v>
      </c>
      <c r="C52" s="43" t="s">
        <v>250</v>
      </c>
      <c r="D52" s="69">
        <v>3.0143628633833202E-3</v>
      </c>
      <c r="E52" s="69">
        <f t="shared" si="3"/>
        <v>0.13919769483199318</v>
      </c>
      <c r="F52" s="71">
        <f t="shared" si="4"/>
        <v>13.919769483199318</v>
      </c>
      <c r="G52" s="43">
        <v>142.39924181312901</v>
      </c>
      <c r="H52" s="43"/>
      <c r="I52" s="8"/>
      <c r="J52" s="8"/>
      <c r="K52" s="8"/>
      <c r="L52" s="8"/>
      <c r="M52" s="8"/>
      <c r="O52" s="8"/>
      <c r="P52" s="8"/>
      <c r="Q52" s="8"/>
      <c r="R52" s="8"/>
      <c r="S52" s="8"/>
      <c r="T52" s="8"/>
      <c r="U52" s="8"/>
      <c r="V52" s="8"/>
      <c r="W52" s="8"/>
      <c r="X52" s="8"/>
      <c r="Y52" s="8"/>
      <c r="Z52" s="8"/>
      <c r="AA52" s="8"/>
      <c r="AB52" s="8"/>
      <c r="AC52" s="8"/>
    </row>
    <row r="53" spans="1:29" ht="12.3">
      <c r="A53" s="58"/>
      <c r="B53" s="69">
        <v>23</v>
      </c>
      <c r="C53" s="43" t="s">
        <v>251</v>
      </c>
      <c r="D53" s="69">
        <v>3.2307141234291601E-3</v>
      </c>
      <c r="E53" s="69">
        <f t="shared" si="3"/>
        <v>0.14014596487058162</v>
      </c>
      <c r="F53" s="71">
        <f t="shared" si="4"/>
        <v>14.014596487058162</v>
      </c>
      <c r="G53" s="43">
        <v>143.36932206260499</v>
      </c>
      <c r="H53" s="43"/>
      <c r="I53" s="8"/>
      <c r="J53" s="8"/>
      <c r="K53" s="8"/>
      <c r="L53" s="8"/>
      <c r="M53" s="8"/>
      <c r="O53" s="8"/>
      <c r="P53" s="8"/>
      <c r="Q53" s="8"/>
      <c r="R53" s="8"/>
      <c r="S53" s="8"/>
      <c r="T53" s="8"/>
      <c r="U53" s="8"/>
      <c r="V53" s="8"/>
      <c r="W53" s="8"/>
      <c r="X53" s="8"/>
      <c r="Y53" s="8"/>
      <c r="Z53" s="8"/>
      <c r="AA53" s="8"/>
      <c r="AB53" s="8"/>
      <c r="AC53" s="8"/>
    </row>
    <row r="54" spans="1:29" ht="12.3">
      <c r="A54" s="58"/>
      <c r="B54" s="69">
        <v>24</v>
      </c>
      <c r="C54" s="43" t="s">
        <v>252</v>
      </c>
      <c r="D54" s="69">
        <v>3.46259366253257E-3</v>
      </c>
      <c r="E54" s="69">
        <f t="shared" si="3"/>
        <v>0.14114824910566373</v>
      </c>
      <c r="F54" s="71">
        <f t="shared" si="4"/>
        <v>14.114824910566373</v>
      </c>
      <c r="G54" s="43">
        <v>144.39465883509399</v>
      </c>
      <c r="H54" s="43"/>
      <c r="I54" s="8"/>
      <c r="J54" s="8"/>
      <c r="K54" s="8"/>
      <c r="L54" s="8"/>
      <c r="M54" s="8"/>
      <c r="O54" s="8"/>
      <c r="P54" s="8"/>
      <c r="Q54" s="8"/>
      <c r="R54" s="8"/>
      <c r="S54" s="8"/>
      <c r="T54" s="8"/>
      <c r="U54" s="8"/>
      <c r="V54" s="8"/>
      <c r="W54" s="8"/>
      <c r="X54" s="8"/>
      <c r="Y54" s="8"/>
      <c r="Z54" s="8"/>
      <c r="AA54" s="8"/>
      <c r="AB54" s="8"/>
      <c r="AC54" s="8"/>
    </row>
    <row r="55" spans="1:29" ht="12.3">
      <c r="A55" s="58"/>
      <c r="B55" s="69">
        <v>25</v>
      </c>
      <c r="C55" s="43" t="s">
        <v>253</v>
      </c>
      <c r="D55" s="69">
        <v>3.71111599904876E-3</v>
      </c>
      <c r="E55" s="69">
        <f t="shared" si="3"/>
        <v>0.14220690078648776</v>
      </c>
      <c r="F55" s="71">
        <f t="shared" si="4"/>
        <v>14.220690078648776</v>
      </c>
      <c r="G55" s="43">
        <v>145.47765950457699</v>
      </c>
      <c r="H55" s="43"/>
      <c r="I55" s="8"/>
      <c r="J55" s="8"/>
      <c r="K55" s="8"/>
      <c r="L55" s="8"/>
      <c r="M55" s="8"/>
      <c r="O55" s="8"/>
      <c r="P55" s="8"/>
      <c r="Q55" s="8"/>
      <c r="R55" s="8"/>
      <c r="S55" s="8"/>
      <c r="T55" s="8"/>
      <c r="U55" s="8"/>
      <c r="V55" s="8"/>
      <c r="W55" s="8"/>
      <c r="X55" s="8"/>
      <c r="Y55" s="8"/>
      <c r="Z55" s="8"/>
      <c r="AA55" s="8"/>
      <c r="AB55" s="8"/>
      <c r="AC55" s="8"/>
    </row>
    <row r="56" spans="1:29" ht="12.3">
      <c r="A56" s="58"/>
      <c r="B56" s="69">
        <v>26</v>
      </c>
      <c r="C56" s="43" t="s">
        <v>254</v>
      </c>
      <c r="D56" s="69">
        <v>3.9774756441743296E-3</v>
      </c>
      <c r="E56" s="69">
        <f t="shared" si="3"/>
        <v>0.1433243066655171</v>
      </c>
      <c r="F56" s="71">
        <f t="shared" si="4"/>
        <v>14.33243066655171</v>
      </c>
      <c r="G56" s="43">
        <v>146.620765718824</v>
      </c>
      <c r="H56" s="43"/>
      <c r="I56" s="8"/>
      <c r="J56" s="8"/>
      <c r="K56" s="8"/>
      <c r="L56" s="8"/>
      <c r="M56" s="8"/>
      <c r="O56" s="8"/>
      <c r="P56" s="8"/>
      <c r="Q56" s="8"/>
      <c r="R56" s="8"/>
      <c r="S56" s="8"/>
      <c r="T56" s="8"/>
      <c r="U56" s="8"/>
      <c r="V56" s="8"/>
      <c r="W56" s="8"/>
      <c r="X56" s="8"/>
      <c r="Y56" s="8"/>
      <c r="Z56" s="8"/>
      <c r="AA56" s="8"/>
      <c r="AB56" s="8"/>
      <c r="AC56" s="8"/>
    </row>
    <row r="57" spans="1:29" ht="12.3">
      <c r="A57" s="58"/>
      <c r="B57" s="69">
        <v>27</v>
      </c>
      <c r="C57" s="43" t="s">
        <v>255</v>
      </c>
      <c r="D57" s="69">
        <v>4.2629528433104904E-3</v>
      </c>
      <c r="E57" s="69">
        <f t="shared" si="3"/>
        <v>0.14450288180018084</v>
      </c>
      <c r="F57" s="71">
        <f t="shared" si="4"/>
        <v>14.450288180018084</v>
      </c>
      <c r="G57" s="43">
        <v>147.826448081585</v>
      </c>
      <c r="H57" s="43"/>
      <c r="I57" s="8"/>
      <c r="J57" s="8"/>
      <c r="K57" s="8"/>
      <c r="L57" s="8"/>
      <c r="M57" s="8"/>
      <c r="O57" s="8"/>
      <c r="P57" s="8"/>
      <c r="Q57" s="8"/>
      <c r="R57" s="8"/>
      <c r="S57" s="8"/>
      <c r="T57" s="8"/>
      <c r="U57" s="8"/>
      <c r="V57" s="8"/>
      <c r="W57" s="8"/>
      <c r="X57" s="8"/>
      <c r="Y57" s="8"/>
      <c r="Z57" s="8"/>
      <c r="AA57" s="8"/>
      <c r="AB57" s="8"/>
      <c r="AC57" s="8"/>
    </row>
    <row r="58" spans="1:29" ht="12.3">
      <c r="A58" s="58"/>
      <c r="B58" s="69">
        <v>28</v>
      </c>
      <c r="C58" s="43" t="s">
        <v>256</v>
      </c>
      <c r="D58" s="69">
        <v>4.5689197295038196E-3</v>
      </c>
      <c r="E58" s="69">
        <f t="shared" si="3"/>
        <v>0.14574506420038125</v>
      </c>
      <c r="F58" s="71">
        <f t="shared" si="4"/>
        <v>14.574506420038125</v>
      </c>
      <c r="G58" s="43">
        <v>149.09720067699001</v>
      </c>
      <c r="H58" s="43"/>
      <c r="I58" s="8"/>
      <c r="J58" s="8"/>
      <c r="K58" s="8"/>
      <c r="L58" s="8"/>
      <c r="M58" s="8"/>
      <c r="O58" s="8"/>
      <c r="P58" s="8"/>
      <c r="Q58" s="8"/>
      <c r="R58" s="8"/>
      <c r="S58" s="8"/>
      <c r="T58" s="8"/>
      <c r="U58" s="8"/>
      <c r="V58" s="8"/>
      <c r="W58" s="8"/>
      <c r="X58" s="8"/>
      <c r="Y58" s="8"/>
      <c r="Z58" s="8"/>
      <c r="AA58" s="8"/>
      <c r="AB58" s="8"/>
      <c r="AC58" s="8"/>
    </row>
    <row r="59" spans="1:29" ht="12.3">
      <c r="A59" s="58"/>
      <c r="B59" s="69">
        <v>29</v>
      </c>
      <c r="C59" s="43" t="s">
        <v>257</v>
      </c>
      <c r="D59" s="69">
        <v>4.8968469185406904E-3</v>
      </c>
      <c r="E59" s="69">
        <f t="shared" si="3"/>
        <v>0.1470533093155699</v>
      </c>
      <c r="F59" s="71">
        <f t="shared" si="4"/>
        <v>14.70533093155699</v>
      </c>
      <c r="G59" s="43">
        <v>150.43553542982801</v>
      </c>
      <c r="H59" s="43"/>
      <c r="I59" s="8"/>
      <c r="J59" s="8"/>
      <c r="K59" s="8"/>
      <c r="L59" s="8"/>
      <c r="M59" s="8"/>
      <c r="O59" s="8"/>
      <c r="P59" s="8"/>
      <c r="Q59" s="8"/>
      <c r="R59" s="8"/>
      <c r="S59" s="8"/>
      <c r="T59" s="8"/>
      <c r="U59" s="8"/>
      <c r="V59" s="8"/>
      <c r="W59" s="8"/>
      <c r="X59" s="8"/>
      <c r="Y59" s="8"/>
      <c r="Z59" s="8"/>
      <c r="AA59" s="8"/>
      <c r="AB59" s="8"/>
      <c r="AC59" s="8"/>
    </row>
    <row r="60" spans="1:29" ht="12.3">
      <c r="A60" s="58"/>
      <c r="B60" s="69">
        <v>30</v>
      </c>
      <c r="C60" s="43" t="s">
        <v>258</v>
      </c>
      <c r="D60" s="69">
        <v>5.2483105773945401E-3</v>
      </c>
      <c r="E60" s="69">
        <f t="shared" si="3"/>
        <v>0.14843008450264517</v>
      </c>
      <c r="F60" s="71">
        <f t="shared" si="4"/>
        <v>14.843008450264517</v>
      </c>
      <c r="G60" s="43">
        <v>151.843976446206</v>
      </c>
      <c r="H60" s="43"/>
      <c r="I60" s="8"/>
      <c r="J60" s="8"/>
      <c r="K60" s="8"/>
      <c r="L60" s="8"/>
      <c r="M60" s="8"/>
      <c r="O60" s="8"/>
      <c r="P60" s="8"/>
      <c r="Q60" s="8"/>
      <c r="R60" s="8"/>
      <c r="S60" s="8"/>
      <c r="T60" s="8"/>
      <c r="U60" s="8"/>
      <c r="V60" s="8"/>
      <c r="W60" s="8"/>
      <c r="X60" s="8"/>
      <c r="Y60" s="8"/>
      <c r="Z60" s="8"/>
      <c r="AA60" s="8"/>
      <c r="AB60" s="8"/>
      <c r="AC60" s="8"/>
    </row>
    <row r="61" spans="1:29" ht="12.3">
      <c r="A61" s="58"/>
      <c r="B61" s="69">
        <v>31</v>
      </c>
      <c r="C61" s="43" t="s">
        <v>259</v>
      </c>
      <c r="D61" s="69">
        <v>5.6249999999999998E-3</v>
      </c>
      <c r="E61" s="69">
        <f t="shared" si="3"/>
        <v>0.14987786349979179</v>
      </c>
      <c r="F61" s="71">
        <f t="shared" si="4"/>
        <v>14.98778634997918</v>
      </c>
      <c r="G61" s="43">
        <v>153.325054360287</v>
      </c>
      <c r="H61" s="43"/>
      <c r="I61" s="8"/>
      <c r="J61" s="8"/>
      <c r="K61" s="8"/>
      <c r="L61" s="8"/>
      <c r="M61" s="8"/>
      <c r="O61" s="8"/>
      <c r="P61" s="8"/>
      <c r="Q61" s="8"/>
      <c r="R61" s="8"/>
      <c r="S61" s="8"/>
      <c r="T61" s="8"/>
      <c r="U61" s="8"/>
      <c r="V61" s="8"/>
      <c r="W61" s="8"/>
      <c r="X61" s="8"/>
      <c r="Y61" s="8"/>
      <c r="Z61" s="8"/>
      <c r="AA61" s="8"/>
      <c r="AB61" s="8"/>
      <c r="AC61" s="8"/>
    </row>
    <row r="62" spans="1:29" ht="12.3">
      <c r="A62" s="58"/>
      <c r="B62" s="69">
        <v>32</v>
      </c>
      <c r="C62" s="43" t="s">
        <v>260</v>
      </c>
      <c r="D62" s="69">
        <v>6.0287257267666403E-3</v>
      </c>
      <c r="E62" s="69">
        <f t="shared" si="3"/>
        <v>0.15139912098499902</v>
      </c>
      <c r="F62" s="71">
        <f t="shared" si="4"/>
        <v>15.139912098499902</v>
      </c>
      <c r="G62" s="43">
        <v>154.88130076765401</v>
      </c>
      <c r="H62" s="43"/>
      <c r="I62" s="8"/>
      <c r="J62" s="8"/>
      <c r="K62" s="8"/>
      <c r="L62" s="8"/>
      <c r="M62" s="8"/>
      <c r="O62" s="8"/>
      <c r="P62" s="8"/>
      <c r="Q62" s="8"/>
      <c r="R62" s="8"/>
      <c r="S62" s="8"/>
      <c r="T62" s="8"/>
      <c r="U62" s="8"/>
      <c r="V62" s="8"/>
      <c r="W62" s="8"/>
      <c r="X62" s="8"/>
      <c r="Y62" s="8"/>
      <c r="Z62" s="8"/>
      <c r="AA62" s="8"/>
      <c r="AB62" s="8"/>
      <c r="AC62" s="8"/>
    </row>
    <row r="63" spans="1:29" ht="12.3">
      <c r="A63" s="58"/>
      <c r="B63" s="69">
        <v>33</v>
      </c>
      <c r="C63" s="43" t="s">
        <v>261</v>
      </c>
      <c r="D63" s="69">
        <v>6.4614282468583202E-3</v>
      </c>
      <c r="E63" s="69">
        <f t="shared" si="3"/>
        <v>0.15299632736369209</v>
      </c>
      <c r="F63" s="71">
        <f t="shared" si="4"/>
        <v>15.29963273636921</v>
      </c>
      <c r="G63" s="43">
        <v>156.51524289305701</v>
      </c>
      <c r="H63" s="43"/>
      <c r="I63" s="8"/>
      <c r="J63" s="8"/>
      <c r="K63" s="8"/>
      <c r="L63" s="8"/>
      <c r="M63" s="8"/>
      <c r="O63" s="8"/>
      <c r="P63" s="8"/>
      <c r="Q63" s="8"/>
      <c r="R63" s="8"/>
      <c r="S63" s="8"/>
      <c r="T63" s="8"/>
      <c r="U63" s="8"/>
      <c r="V63" s="8"/>
      <c r="W63" s="8"/>
      <c r="X63" s="8"/>
      <c r="Y63" s="8"/>
      <c r="Z63" s="8"/>
      <c r="AA63" s="8"/>
      <c r="AB63" s="8"/>
      <c r="AC63" s="8"/>
    </row>
    <row r="64" spans="1:29" ht="12.3">
      <c r="A64" s="58"/>
      <c r="B64" s="69">
        <v>34</v>
      </c>
      <c r="C64" s="43" t="s">
        <v>262</v>
      </c>
      <c r="D64" s="69">
        <v>6.9251873250651503E-3</v>
      </c>
      <c r="E64" s="69">
        <f t="shared" si="3"/>
        <v>0.15467194380544086</v>
      </c>
      <c r="F64" s="71">
        <f t="shared" si="4"/>
        <v>15.467194380544086</v>
      </c>
      <c r="G64" s="43">
        <v>158.22939851296599</v>
      </c>
      <c r="H64" s="43"/>
      <c r="I64" s="8"/>
      <c r="J64" s="8"/>
      <c r="K64" s="8"/>
      <c r="L64" s="8"/>
      <c r="M64" s="8"/>
      <c r="O64" s="8"/>
      <c r="P64" s="8"/>
      <c r="Q64" s="8"/>
      <c r="R64" s="8"/>
      <c r="S64" s="8"/>
      <c r="T64" s="8"/>
      <c r="U64" s="8"/>
      <c r="V64" s="8"/>
      <c r="W64" s="8"/>
      <c r="X64" s="8"/>
      <c r="Y64" s="8"/>
      <c r="Z64" s="8"/>
      <c r="AA64" s="8"/>
      <c r="AB64" s="8"/>
      <c r="AC64" s="8"/>
    </row>
    <row r="65" spans="1:29" ht="12.3">
      <c r="A65" s="58"/>
      <c r="B65" s="69">
        <v>35</v>
      </c>
      <c r="C65" s="43" t="s">
        <v>263</v>
      </c>
      <c r="D65" s="69">
        <v>7.4222319980975296E-3</v>
      </c>
      <c r="E65" s="69">
        <f t="shared" si="3"/>
        <v>0.15642841763332843</v>
      </c>
      <c r="F65" s="71">
        <f t="shared" si="4"/>
        <v>15.642841763332843</v>
      </c>
      <c r="G65" s="43">
        <v>160.02627123889499</v>
      </c>
      <c r="H65" s="43"/>
      <c r="I65" s="8"/>
      <c r="J65" s="8"/>
      <c r="K65" s="8"/>
      <c r="L65" s="8"/>
      <c r="M65" s="8"/>
      <c r="O65" s="8"/>
      <c r="P65" s="8"/>
      <c r="Q65" s="8"/>
      <c r="R65" s="8"/>
      <c r="S65" s="8"/>
      <c r="T65" s="8"/>
      <c r="U65" s="8"/>
      <c r="V65" s="8"/>
      <c r="W65" s="8"/>
      <c r="X65" s="8"/>
      <c r="Y65" s="8"/>
      <c r="Z65" s="8"/>
      <c r="AA65" s="8"/>
      <c r="AB65" s="8"/>
      <c r="AC65" s="8"/>
    </row>
    <row r="66" spans="1:29" ht="12.3">
      <c r="A66" s="58"/>
      <c r="B66" s="69">
        <v>36</v>
      </c>
      <c r="C66" s="43" t="s">
        <v>264</v>
      </c>
      <c r="D66" s="69">
        <v>7.9549512883486592E-3</v>
      </c>
      <c r="E66" s="69">
        <f t="shared" si="3"/>
        <v>0.15826817813611829</v>
      </c>
      <c r="F66" s="71">
        <f t="shared" si="4"/>
        <v>15.826817813611829</v>
      </c>
      <c r="G66" s="43">
        <v>161.90834623324901</v>
      </c>
      <c r="H66" s="43"/>
      <c r="I66" s="8"/>
      <c r="J66" s="8"/>
      <c r="K66" s="8"/>
      <c r="L66" s="8"/>
      <c r="M66" s="8"/>
      <c r="O66" s="8"/>
      <c r="P66" s="8"/>
      <c r="Q66" s="8"/>
      <c r="R66" s="8"/>
      <c r="S66" s="8"/>
      <c r="T66" s="8"/>
      <c r="U66" s="8"/>
      <c r="V66" s="8"/>
      <c r="W66" s="8"/>
      <c r="X66" s="8"/>
      <c r="Y66" s="8"/>
      <c r="Z66" s="8"/>
      <c r="AA66" s="8"/>
      <c r="AB66" s="8"/>
      <c r="AC66" s="8"/>
    </row>
    <row r="67" spans="1:29" ht="12.3">
      <c r="A67" s="58"/>
      <c r="B67" s="69">
        <v>37</v>
      </c>
      <c r="C67" s="43" t="s">
        <v>265</v>
      </c>
      <c r="D67" s="69">
        <v>8.5259056866209808E-3</v>
      </c>
      <c r="E67" s="69">
        <f t="shared" si="3"/>
        <v>0.16019363288220625</v>
      </c>
      <c r="F67" s="71">
        <f t="shared" si="4"/>
        <v>16.019363288220624</v>
      </c>
      <c r="G67" s="43">
        <v>163.87808643849701</v>
      </c>
      <c r="H67" s="43"/>
      <c r="I67" s="8"/>
      <c r="J67" s="8"/>
      <c r="K67" s="8"/>
      <c r="L67" s="8"/>
      <c r="M67" s="8"/>
      <c r="O67" s="8"/>
      <c r="P67" s="8"/>
      <c r="Q67" s="8"/>
      <c r="R67" s="8"/>
      <c r="S67" s="8"/>
      <c r="T67" s="8"/>
      <c r="U67" s="8"/>
      <c r="V67" s="8"/>
      <c r="W67" s="8"/>
      <c r="X67" s="8"/>
      <c r="Y67" s="8"/>
      <c r="Z67" s="8"/>
      <c r="AA67" s="8"/>
      <c r="AB67" s="8"/>
      <c r="AC67" s="8"/>
    </row>
    <row r="68" spans="1:29" ht="12.3">
      <c r="A68" s="58"/>
      <c r="B68" s="69">
        <v>38</v>
      </c>
      <c r="C68" s="43" t="s">
        <v>266</v>
      </c>
      <c r="D68" s="69">
        <v>9.1378394590076496E-3</v>
      </c>
      <c r="E68" s="69">
        <f t="shared" si="3"/>
        <v>0.16220716455889736</v>
      </c>
      <c r="F68" s="71">
        <f t="shared" si="4"/>
        <v>16.220716455889736</v>
      </c>
      <c r="G68" s="43">
        <v>165.93792934375199</v>
      </c>
      <c r="H68" s="43"/>
      <c r="I68" s="8"/>
      <c r="J68" s="8"/>
      <c r="K68" s="8"/>
      <c r="L68" s="8"/>
      <c r="M68" s="8"/>
      <c r="O68" s="8"/>
      <c r="P68" s="8"/>
      <c r="Q68" s="8"/>
      <c r="R68" s="8"/>
      <c r="S68" s="8"/>
      <c r="T68" s="8"/>
      <c r="U68" s="8"/>
      <c r="V68" s="8"/>
      <c r="W68" s="8"/>
      <c r="X68" s="8"/>
      <c r="Y68" s="8"/>
      <c r="Z68" s="8"/>
      <c r="AA68" s="8"/>
      <c r="AB68" s="8"/>
      <c r="AC68" s="8"/>
    </row>
    <row r="69" spans="1:29" ht="12.3">
      <c r="A69" s="58"/>
      <c r="B69" s="69">
        <v>39</v>
      </c>
      <c r="C69" s="43" t="s">
        <v>267</v>
      </c>
      <c r="D69" s="69">
        <v>9.7936938370813895E-3</v>
      </c>
      <c r="E69" s="69">
        <f t="shared" si="3"/>
        <v>0.16431112844911339</v>
      </c>
      <c r="F69" s="71">
        <f t="shared" si="4"/>
        <v>16.43111284491134</v>
      </c>
      <c r="G69" s="43">
        <v>168.09028440344301</v>
      </c>
      <c r="H69" s="43"/>
      <c r="I69" s="8"/>
      <c r="J69" s="8"/>
      <c r="K69" s="8"/>
      <c r="L69" s="8"/>
      <c r="M69" s="8"/>
      <c r="O69" s="8"/>
      <c r="P69" s="8"/>
      <c r="Q69" s="8"/>
      <c r="R69" s="8"/>
      <c r="S69" s="8"/>
      <c r="T69" s="8"/>
      <c r="U69" s="8"/>
      <c r="V69" s="8"/>
      <c r="W69" s="8"/>
      <c r="X69" s="8"/>
      <c r="Y69" s="8"/>
      <c r="Z69" s="8"/>
      <c r="AA69" s="8"/>
      <c r="AB69" s="8"/>
      <c r="AC69" s="8"/>
    </row>
    <row r="70" spans="1:29" ht="12.3">
      <c r="A70" s="58"/>
      <c r="B70" s="69">
        <v>40</v>
      </c>
      <c r="C70" s="43" t="s">
        <v>268</v>
      </c>
      <c r="D70" s="69">
        <v>1.0496621154789E-2</v>
      </c>
      <c r="E70" s="69">
        <f t="shared" si="3"/>
        <v>0.16650785048822872</v>
      </c>
      <c r="F70" s="71">
        <f t="shared" si="4"/>
        <v>16.650785048822872</v>
      </c>
      <c r="G70" s="43">
        <v>170.33753104945799</v>
      </c>
      <c r="H70" s="43"/>
      <c r="I70" s="8"/>
      <c r="J70" s="8"/>
      <c r="K70" s="8"/>
      <c r="L70" s="8"/>
      <c r="M70" s="8"/>
      <c r="O70" s="8"/>
      <c r="P70" s="8"/>
      <c r="Q70" s="8"/>
      <c r="R70" s="8"/>
      <c r="S70" s="8"/>
      <c r="T70" s="8"/>
      <c r="U70" s="8"/>
      <c r="V70" s="8"/>
      <c r="W70" s="8"/>
      <c r="X70" s="8"/>
      <c r="Y70" s="8"/>
      <c r="Z70" s="8"/>
      <c r="AA70" s="8"/>
      <c r="AB70" s="8"/>
      <c r="AC70" s="8"/>
    </row>
    <row r="71" spans="1:29" ht="12.3">
      <c r="A71" s="58"/>
      <c r="B71" s="69">
        <v>41</v>
      </c>
      <c r="C71" s="43" t="s">
        <v>269</v>
      </c>
      <c r="D71" s="69">
        <v>1.125E-2</v>
      </c>
      <c r="E71" s="69">
        <f t="shared" si="3"/>
        <v>0.1687996260920567</v>
      </c>
      <c r="F71" s="71">
        <f t="shared" si="4"/>
        <v>16.87996260920567</v>
      </c>
      <c r="G71" s="43">
        <v>172.682017492174</v>
      </c>
      <c r="H71" s="43"/>
      <c r="I71" s="8"/>
      <c r="J71" s="8"/>
      <c r="K71" s="8"/>
      <c r="L71" s="8"/>
      <c r="M71" s="8"/>
      <c r="O71" s="8"/>
      <c r="P71" s="8"/>
      <c r="Q71" s="8"/>
      <c r="R71" s="8"/>
      <c r="S71" s="8"/>
      <c r="T71" s="8"/>
      <c r="U71" s="8"/>
      <c r="V71" s="8"/>
      <c r="W71" s="8"/>
      <c r="X71" s="8"/>
      <c r="Y71" s="8"/>
      <c r="Z71" s="8"/>
      <c r="AA71" s="8"/>
      <c r="AB71" s="8"/>
      <c r="AC71" s="8"/>
    </row>
    <row r="72" spans="1:29" ht="12.3">
      <c r="A72" s="58"/>
      <c r="B72" s="69">
        <v>42</v>
      </c>
      <c r="C72" s="43" t="s">
        <v>270</v>
      </c>
      <c r="D72" s="69">
        <v>1.2057451453533201E-2</v>
      </c>
      <c r="E72" s="69">
        <f t="shared" si="3"/>
        <v>0.17118871942191885</v>
      </c>
      <c r="F72" s="71">
        <f t="shared" si="4"/>
        <v>17.118871942191884</v>
      </c>
      <c r="G72" s="43">
        <v>175.126059968623</v>
      </c>
      <c r="H72" s="43"/>
      <c r="I72" s="8"/>
      <c r="J72" s="8"/>
      <c r="K72" s="8"/>
      <c r="L72" s="8"/>
      <c r="M72" s="8"/>
      <c r="O72" s="8"/>
      <c r="P72" s="8"/>
      <c r="Q72" s="8"/>
      <c r="R72" s="8"/>
      <c r="S72" s="8"/>
      <c r="T72" s="8"/>
      <c r="U72" s="8"/>
      <c r="V72" s="8"/>
      <c r="W72" s="8"/>
      <c r="X72" s="8"/>
      <c r="Y72" s="8"/>
      <c r="Z72" s="8"/>
      <c r="AA72" s="8"/>
      <c r="AB72" s="8"/>
      <c r="AC72" s="8"/>
    </row>
    <row r="73" spans="1:29" ht="12.3">
      <c r="A73" s="58"/>
      <c r="B73" s="69">
        <v>43</v>
      </c>
      <c r="C73" s="43" t="s">
        <v>271</v>
      </c>
      <c r="D73" s="69">
        <v>1.2922856493716601E-2</v>
      </c>
      <c r="E73" s="69">
        <f t="shared" si="3"/>
        <v>0.1736773636674438</v>
      </c>
      <c r="F73" s="71">
        <f t="shared" si="4"/>
        <v>17.367736366744381</v>
      </c>
      <c r="G73" s="43">
        <v>177.671943031795</v>
      </c>
      <c r="H73" s="43"/>
      <c r="I73" s="8"/>
      <c r="J73" s="8"/>
      <c r="K73" s="8"/>
      <c r="L73" s="8"/>
      <c r="M73" s="8"/>
      <c r="O73" s="8"/>
      <c r="P73" s="8"/>
      <c r="Q73" s="8"/>
      <c r="R73" s="8"/>
      <c r="S73" s="8"/>
      <c r="T73" s="8"/>
      <c r="U73" s="8"/>
      <c r="V73" s="8"/>
      <c r="W73" s="8"/>
      <c r="X73" s="8"/>
      <c r="Y73" s="8"/>
      <c r="Z73" s="8"/>
      <c r="AA73" s="8"/>
      <c r="AB73" s="8"/>
      <c r="AC73" s="8"/>
    </row>
    <row r="74" spans="1:29" ht="12.3">
      <c r="A74" s="58"/>
      <c r="B74" s="69">
        <v>44</v>
      </c>
      <c r="C74" s="43" t="s">
        <v>272</v>
      </c>
      <c r="D74" s="69">
        <v>1.3850374650130301E-2</v>
      </c>
      <c r="E74" s="69">
        <f t="shared" si="3"/>
        <v>0.17626776167975172</v>
      </c>
      <c r="F74" s="71">
        <f t="shared" si="4"/>
        <v>17.626776167975173</v>
      </c>
      <c r="G74" s="43">
        <v>180.32192019838601</v>
      </c>
      <c r="H74" s="43"/>
      <c r="I74" s="8"/>
      <c r="J74" s="8"/>
      <c r="K74" s="8"/>
      <c r="L74" s="8"/>
      <c r="M74" s="8"/>
      <c r="O74" s="8"/>
      <c r="P74" s="8"/>
      <c r="Q74" s="8"/>
      <c r="R74" s="8"/>
      <c r="S74" s="8"/>
      <c r="T74" s="8"/>
      <c r="U74" s="8"/>
      <c r="V74" s="8"/>
      <c r="W74" s="8"/>
      <c r="X74" s="8"/>
      <c r="Y74" s="8"/>
      <c r="Z74" s="8"/>
      <c r="AA74" s="8"/>
      <c r="AB74" s="8"/>
      <c r="AC74" s="8"/>
    </row>
    <row r="75" spans="1:29" ht="12.3">
      <c r="A75" s="58"/>
      <c r="B75" s="69">
        <v>45</v>
      </c>
      <c r="C75" s="43" t="s">
        <v>273</v>
      </c>
      <c r="D75" s="69">
        <v>1.4844463996195E-2</v>
      </c>
      <c r="E75" s="69">
        <f t="shared" si="3"/>
        <v>0.17896208739333919</v>
      </c>
      <c r="F75" s="71">
        <f t="shared" si="4"/>
        <v>17.896208739333918</v>
      </c>
      <c r="G75" s="43">
        <v>183.078215403386</v>
      </c>
      <c r="H75" s="43"/>
      <c r="I75" s="8"/>
      <c r="J75" s="8"/>
      <c r="K75" s="8"/>
      <c r="L75" s="8"/>
      <c r="M75" s="8"/>
      <c r="O75" s="8"/>
      <c r="P75" s="8"/>
      <c r="Q75" s="8"/>
      <c r="R75" s="8"/>
      <c r="S75" s="8"/>
      <c r="T75" s="8"/>
      <c r="U75" s="8"/>
      <c r="V75" s="8"/>
      <c r="W75" s="8"/>
      <c r="X75" s="8"/>
      <c r="Y75" s="8"/>
      <c r="Z75" s="8"/>
      <c r="AA75" s="8"/>
      <c r="AB75" s="8"/>
      <c r="AC75" s="8"/>
    </row>
    <row r="76" spans="1:29" ht="12.3">
      <c r="A76" s="58"/>
      <c r="B76" s="69">
        <v>46</v>
      </c>
      <c r="C76" s="43" t="s">
        <v>274</v>
      </c>
      <c r="D76" s="69">
        <v>1.5909902576697301E-2</v>
      </c>
      <c r="E76" s="69">
        <f t="shared" si="3"/>
        <v>0.18176248783913979</v>
      </c>
      <c r="F76" s="71">
        <f t="shared" si="4"/>
        <v>18.17624878391398</v>
      </c>
      <c r="G76" s="43">
        <v>185.94302505944</v>
      </c>
      <c r="H76" s="43"/>
      <c r="I76" s="8"/>
      <c r="J76" s="8"/>
      <c r="K76" s="8"/>
      <c r="L76" s="8"/>
      <c r="M76" s="8"/>
      <c r="O76" s="8"/>
      <c r="P76" s="8"/>
      <c r="Q76" s="8"/>
      <c r="R76" s="8"/>
      <c r="S76" s="8"/>
      <c r="T76" s="8"/>
      <c r="U76" s="8"/>
      <c r="V76" s="8"/>
      <c r="W76" s="8"/>
      <c r="X76" s="8"/>
      <c r="Y76" s="8"/>
      <c r="Z76" s="8"/>
      <c r="AA76" s="8"/>
      <c r="AB76" s="8"/>
      <c r="AC76" s="8"/>
    </row>
    <row r="77" spans="1:29" ht="12.3">
      <c r="A77" s="58"/>
      <c r="B77" s="69">
        <v>47</v>
      </c>
      <c r="C77" s="43" t="s">
        <v>275</v>
      </c>
      <c r="D77" s="69">
        <v>1.7051811373241899E-2</v>
      </c>
      <c r="E77" s="69">
        <f t="shared" si="3"/>
        <v>0.18467108572834312</v>
      </c>
      <c r="F77" s="71">
        <f t="shared" si="4"/>
        <v>18.467108572834313</v>
      </c>
      <c r="G77" s="43">
        <v>188.918520700095</v>
      </c>
      <c r="H77" s="43"/>
      <c r="I77" s="8"/>
      <c r="J77" s="8"/>
      <c r="K77" s="8"/>
      <c r="L77" s="8"/>
      <c r="M77" s="8"/>
      <c r="O77" s="8"/>
      <c r="P77" s="8"/>
      <c r="Q77" s="8"/>
      <c r="R77" s="8"/>
      <c r="S77" s="8"/>
      <c r="T77" s="8"/>
      <c r="U77" s="8"/>
      <c r="V77" s="8"/>
      <c r="W77" s="8"/>
      <c r="X77" s="8"/>
      <c r="Y77" s="8"/>
      <c r="Z77" s="8"/>
      <c r="AA77" s="8"/>
      <c r="AB77" s="8"/>
      <c r="AC77" s="8"/>
    </row>
    <row r="78" spans="1:29" ht="12.3">
      <c r="A78" s="58"/>
      <c r="B78" s="69">
        <v>48</v>
      </c>
      <c r="C78" s="43" t="s">
        <v>276</v>
      </c>
      <c r="D78" s="69">
        <v>1.8275678918015299E-2</v>
      </c>
      <c r="E78" s="69">
        <f t="shared" si="3"/>
        <v>0.18768998258125902</v>
      </c>
      <c r="F78" s="71">
        <f t="shared" si="4"/>
        <v>18.768998258125901</v>
      </c>
      <c r="G78" s="43">
        <v>192.00685218062799</v>
      </c>
      <c r="H78" s="43"/>
      <c r="I78" s="8"/>
      <c r="J78" s="8"/>
      <c r="K78" s="8"/>
      <c r="L78" s="8"/>
      <c r="M78" s="8"/>
      <c r="O78" s="8"/>
      <c r="P78" s="8"/>
      <c r="Q78" s="8"/>
      <c r="R78" s="8"/>
      <c r="S78" s="8"/>
      <c r="T78" s="8"/>
      <c r="U78" s="8"/>
      <c r="V78" s="8"/>
      <c r="W78" s="8"/>
      <c r="X78" s="8"/>
      <c r="Y78" s="8"/>
      <c r="Z78" s="8"/>
      <c r="AA78" s="8"/>
      <c r="AB78" s="8"/>
      <c r="AC78" s="8"/>
    </row>
    <row r="79" spans="1:29" ht="12.3">
      <c r="A79" s="58"/>
      <c r="B79" s="69">
        <v>49</v>
      </c>
      <c r="C79" s="43" t="s">
        <v>277</v>
      </c>
      <c r="D79" s="69">
        <v>1.9587387674162699E-2</v>
      </c>
      <c r="E79" s="69">
        <f t="shared" si="3"/>
        <v>0.19082126213408504</v>
      </c>
      <c r="F79" s="71">
        <f t="shared" si="4"/>
        <v>19.082126213408504</v>
      </c>
      <c r="G79" s="43">
        <v>195.210151163169</v>
      </c>
      <c r="H79" s="43"/>
      <c r="I79" s="8"/>
      <c r="J79" s="8"/>
      <c r="K79" s="8"/>
      <c r="L79" s="8"/>
      <c r="M79" s="8"/>
      <c r="O79" s="8"/>
      <c r="P79" s="8"/>
      <c r="Q79" s="8"/>
      <c r="R79" s="8"/>
      <c r="S79" s="8"/>
      <c r="T79" s="8"/>
      <c r="U79" s="8"/>
      <c r="V79" s="8"/>
      <c r="W79" s="8"/>
      <c r="X79" s="8"/>
      <c r="Y79" s="8"/>
      <c r="Z79" s="8"/>
      <c r="AA79" s="8"/>
      <c r="AB79" s="8"/>
      <c r="AC79" s="8"/>
    </row>
    <row r="80" spans="1:29" ht="12.3">
      <c r="A80" s="58"/>
      <c r="B80" s="69">
        <v>50</v>
      </c>
      <c r="C80" s="43" t="s">
        <v>278</v>
      </c>
      <c r="D80" s="69">
        <v>2.0993242309578102E-2</v>
      </c>
      <c r="E80" s="69">
        <f t="shared" si="3"/>
        <v>0.19406699451524537</v>
      </c>
      <c r="F80" s="71">
        <f t="shared" si="4"/>
        <v>19.406699451524538</v>
      </c>
      <c r="G80" s="43">
        <v>198.530535389096</v>
      </c>
      <c r="H80" s="43"/>
      <c r="I80" s="8"/>
      <c r="J80" s="8"/>
      <c r="K80" s="8"/>
      <c r="L80" s="8"/>
      <c r="M80" s="8"/>
      <c r="O80" s="8"/>
      <c r="P80" s="8"/>
      <c r="Q80" s="8"/>
      <c r="R80" s="8"/>
      <c r="S80" s="8"/>
      <c r="T80" s="8"/>
      <c r="U80" s="8"/>
      <c r="V80" s="8"/>
      <c r="W80" s="8"/>
      <c r="X80" s="8"/>
      <c r="Y80" s="8"/>
      <c r="Z80" s="8"/>
      <c r="AA80" s="8"/>
      <c r="AB80" s="8"/>
      <c r="AC80" s="8"/>
    </row>
    <row r="81" spans="1:29" ht="12.3">
      <c r="A81" s="58"/>
      <c r="B81" s="69">
        <v>51</v>
      </c>
      <c r="C81" s="43" t="s">
        <v>279</v>
      </c>
      <c r="D81" s="69">
        <v>2.2499999999999999E-2</v>
      </c>
      <c r="E81" s="69">
        <f t="shared" si="3"/>
        <v>0.19742924035874879</v>
      </c>
      <c r="F81" s="71">
        <f t="shared" si="4"/>
        <v>19.742924035874879</v>
      </c>
      <c r="G81" s="43">
        <v>201.970112887</v>
      </c>
      <c r="H81" s="43"/>
      <c r="I81" s="8"/>
      <c r="J81" s="8"/>
      <c r="K81" s="8"/>
      <c r="L81" s="8"/>
      <c r="M81" s="8"/>
      <c r="O81" s="8"/>
      <c r="P81" s="8"/>
      <c r="Q81" s="8"/>
      <c r="R81" s="8"/>
      <c r="S81" s="8"/>
      <c r="T81" s="8"/>
      <c r="U81" s="8"/>
      <c r="V81" s="8"/>
      <c r="W81" s="8"/>
      <c r="X81" s="8"/>
      <c r="Y81" s="8"/>
      <c r="Z81" s="8"/>
      <c r="AA81" s="8"/>
      <c r="AB81" s="8"/>
      <c r="AC81" s="8"/>
    </row>
    <row r="82" spans="1:29" ht="12.3">
      <c r="A82" s="58"/>
      <c r="B82" s="69">
        <v>52</v>
      </c>
      <c r="C82" s="43" t="s">
        <v>280</v>
      </c>
      <c r="D82" s="69">
        <v>2.4114902907066499E-2</v>
      </c>
      <c r="E82" s="69">
        <f t="shared" si="3"/>
        <v>0.20091005555185629</v>
      </c>
      <c r="F82" s="71">
        <f t="shared" si="4"/>
        <v>20.091005555185628</v>
      </c>
      <c r="G82" s="43">
        <v>205.53098682954899</v>
      </c>
      <c r="H82" s="43"/>
      <c r="I82" s="8"/>
      <c r="J82" s="8"/>
      <c r="K82" s="8"/>
      <c r="L82" s="8"/>
      <c r="M82" s="8"/>
      <c r="O82" s="8"/>
      <c r="P82" s="8"/>
      <c r="Q82" s="8"/>
      <c r="R82" s="8"/>
      <c r="S82" s="8"/>
      <c r="T82" s="8"/>
      <c r="U82" s="8"/>
      <c r="V82" s="8"/>
      <c r="W82" s="8"/>
      <c r="X82" s="8"/>
      <c r="Y82" s="8"/>
      <c r="Z82" s="8"/>
      <c r="AA82" s="8"/>
      <c r="AB82" s="8"/>
      <c r="AC82" s="8"/>
    </row>
    <row r="83" spans="1:29" ht="12.3">
      <c r="A83" s="58"/>
      <c r="B83" s="69">
        <v>53</v>
      </c>
      <c r="C83" s="43" t="s">
        <v>281</v>
      </c>
      <c r="D83" s="69">
        <v>2.5845712987433201E-2</v>
      </c>
      <c r="E83" s="69">
        <f t="shared" si="3"/>
        <v>0.2045114959771652</v>
      </c>
      <c r="F83" s="71">
        <f t="shared" si="4"/>
        <v>20.451149597716519</v>
      </c>
      <c r="G83" s="43">
        <v>209.21526038464</v>
      </c>
      <c r="H83" s="43"/>
      <c r="I83" s="8"/>
      <c r="J83" s="8"/>
      <c r="K83" s="8"/>
      <c r="L83" s="8"/>
      <c r="M83" s="8"/>
      <c r="O83" s="8"/>
      <c r="P83" s="8"/>
      <c r="Q83" s="8"/>
      <c r="R83" s="8"/>
      <c r="S83" s="8"/>
      <c r="T83" s="8"/>
      <c r="U83" s="8"/>
      <c r="V83" s="8"/>
      <c r="W83" s="8"/>
      <c r="X83" s="8"/>
      <c r="Y83" s="8"/>
      <c r="Z83" s="8"/>
      <c r="AA83" s="8"/>
      <c r="AB83" s="8"/>
      <c r="AC83" s="8"/>
    </row>
    <row r="84" spans="1:29" ht="12.3">
      <c r="A84" s="58"/>
      <c r="B84" s="69">
        <v>54</v>
      </c>
      <c r="C84" s="43" t="s">
        <v>282</v>
      </c>
      <c r="D84" s="69">
        <v>2.7700749300260601E-2</v>
      </c>
      <c r="E84" s="69">
        <f t="shared" si="3"/>
        <v>0.20823562256555619</v>
      </c>
      <c r="F84" s="71">
        <f t="shared" si="4"/>
        <v>20.823562256555618</v>
      </c>
      <c r="G84" s="43">
        <v>213.02504188456399</v>
      </c>
      <c r="H84" s="43"/>
      <c r="I84" s="8"/>
      <c r="J84" s="8"/>
      <c r="K84" s="8"/>
      <c r="L84" s="8"/>
      <c r="M84" s="8"/>
      <c r="O84" s="8"/>
      <c r="P84" s="8"/>
      <c r="Q84" s="8"/>
      <c r="R84" s="8"/>
      <c r="S84" s="8"/>
      <c r="T84" s="8"/>
      <c r="U84" s="8"/>
      <c r="V84" s="8"/>
      <c r="W84" s="8"/>
      <c r="X84" s="8"/>
      <c r="Y84" s="8"/>
      <c r="Z84" s="8"/>
      <c r="AA84" s="8"/>
      <c r="AB84" s="8"/>
      <c r="AC84" s="8"/>
    </row>
    <row r="85" spans="1:29" ht="12.3">
      <c r="A85" s="58"/>
      <c r="B85" s="69">
        <v>55</v>
      </c>
      <c r="C85" s="43" t="s">
        <v>283</v>
      </c>
      <c r="D85" s="69">
        <v>2.9688927992390101E-2</v>
      </c>
      <c r="E85" s="69">
        <f t="shared" si="3"/>
        <v>0.21208450640401172</v>
      </c>
      <c r="F85" s="71">
        <f t="shared" si="4"/>
        <v>21.208450640401171</v>
      </c>
      <c r="G85" s="43">
        <v>216.96245005130399</v>
      </c>
      <c r="H85" s="43"/>
      <c r="I85" s="8"/>
      <c r="J85" s="8"/>
      <c r="K85" s="8"/>
      <c r="L85" s="8"/>
      <c r="M85" s="8"/>
      <c r="O85" s="8"/>
      <c r="P85" s="8"/>
      <c r="Q85" s="8"/>
      <c r="R85" s="8"/>
      <c r="S85" s="8"/>
      <c r="T85" s="8"/>
      <c r="U85" s="8"/>
      <c r="V85" s="8"/>
      <c r="W85" s="8"/>
      <c r="X85" s="8"/>
      <c r="Y85" s="8"/>
      <c r="Z85" s="8"/>
      <c r="AA85" s="8"/>
      <c r="AB85" s="8"/>
      <c r="AC85" s="8"/>
    </row>
    <row r="86" spans="1:29" ht="12.3">
      <c r="A86" s="58"/>
      <c r="B86" s="69">
        <v>56</v>
      </c>
      <c r="C86" s="43" t="s">
        <v>284</v>
      </c>
      <c r="D86" s="69">
        <v>3.1819805153394602E-2</v>
      </c>
      <c r="E86" s="69">
        <f t="shared" si="3"/>
        <v>0.21606023391282014</v>
      </c>
      <c r="F86" s="71">
        <f t="shared" si="4"/>
        <v>21.606023391282015</v>
      </c>
      <c r="G86" s="43">
        <v>221.029619292815</v>
      </c>
      <c r="H86" s="43"/>
      <c r="I86" s="8"/>
      <c r="J86" s="8"/>
      <c r="K86" s="8"/>
      <c r="L86" s="8"/>
      <c r="M86" s="8"/>
      <c r="O86" s="8"/>
      <c r="P86" s="8"/>
      <c r="Q86" s="8"/>
      <c r="R86" s="8"/>
      <c r="S86" s="8"/>
      <c r="T86" s="8"/>
      <c r="U86" s="8"/>
      <c r="V86" s="8"/>
      <c r="W86" s="8"/>
      <c r="X86" s="8"/>
      <c r="Y86" s="8"/>
      <c r="Z86" s="8"/>
      <c r="AA86" s="8"/>
      <c r="AB86" s="8"/>
      <c r="AC86" s="8"/>
    </row>
    <row r="87" spans="1:29" ht="12.3">
      <c r="A87" s="58"/>
      <c r="B87" s="69">
        <v>57</v>
      </c>
      <c r="C87" s="43" t="s">
        <v>285</v>
      </c>
      <c r="D87" s="69">
        <v>3.4103622746483903E-2</v>
      </c>
      <c r="E87" s="69">
        <f t="shared" si="3"/>
        <v>0.22016491207064909</v>
      </c>
      <c r="F87" s="71">
        <f t="shared" si="4"/>
        <v>22.016491207064909</v>
      </c>
      <c r="G87" s="43">
        <v>225.22870504827401</v>
      </c>
      <c r="H87" s="43"/>
      <c r="I87" s="8"/>
      <c r="J87" s="8"/>
      <c r="K87" s="8"/>
      <c r="L87" s="8"/>
      <c r="M87" s="8"/>
      <c r="O87" s="8"/>
      <c r="P87" s="8"/>
      <c r="Q87" s="8"/>
      <c r="R87" s="8"/>
      <c r="S87" s="8"/>
      <c r="T87" s="8"/>
      <c r="U87" s="8"/>
      <c r="V87" s="8"/>
      <c r="W87" s="8"/>
      <c r="X87" s="8"/>
      <c r="Y87" s="8"/>
      <c r="Z87" s="8"/>
      <c r="AA87" s="8"/>
      <c r="AB87" s="8"/>
      <c r="AC87" s="8"/>
    </row>
    <row r="88" spans="1:29" ht="12.3">
      <c r="A88" s="58"/>
      <c r="B88" s="69">
        <v>58</v>
      </c>
      <c r="C88" s="43" t="s">
        <v>286</v>
      </c>
      <c r="D88" s="69">
        <v>3.6551357836030599E-2</v>
      </c>
      <c r="E88" s="69">
        <f t="shared" si="3"/>
        <v>0.22440067355343404</v>
      </c>
      <c r="F88" s="71">
        <f t="shared" si="4"/>
        <v>22.440067355343405</v>
      </c>
      <c r="G88" s="43">
        <v>229.56188904516301</v>
      </c>
      <c r="H88" s="43"/>
      <c r="I88" s="8"/>
      <c r="J88" s="8"/>
      <c r="K88" s="8"/>
      <c r="L88" s="8"/>
      <c r="M88" s="8"/>
      <c r="O88" s="8"/>
      <c r="P88" s="8"/>
      <c r="Q88" s="8"/>
      <c r="R88" s="8"/>
      <c r="S88" s="8"/>
      <c r="T88" s="8"/>
      <c r="U88" s="8"/>
      <c r="V88" s="8"/>
      <c r="W88" s="8"/>
      <c r="X88" s="8"/>
      <c r="Y88" s="8"/>
      <c r="Z88" s="8"/>
      <c r="AA88" s="8"/>
      <c r="AB88" s="8"/>
      <c r="AC88" s="8"/>
    </row>
    <row r="89" spans="1:29" ht="12.3">
      <c r="A89" s="58"/>
      <c r="B89" s="69">
        <v>59</v>
      </c>
      <c r="C89" s="43" t="s">
        <v>287</v>
      </c>
      <c r="D89" s="69">
        <v>3.9174775348325502E-2</v>
      </c>
      <c r="E89" s="69">
        <f t="shared" si="3"/>
        <v>0.22876968193690322</v>
      </c>
      <c r="F89" s="71">
        <f t="shared" si="4"/>
        <v>22.876968193690324</v>
      </c>
      <c r="G89" s="43">
        <v>234.03138462145199</v>
      </c>
      <c r="H89" s="43"/>
      <c r="I89" s="8"/>
      <c r="J89" s="8"/>
      <c r="K89" s="8"/>
      <c r="L89" s="8"/>
      <c r="M89" s="8"/>
      <c r="O89" s="8"/>
      <c r="P89" s="8"/>
      <c r="Q89" s="8"/>
      <c r="R89" s="8"/>
      <c r="S89" s="8"/>
      <c r="T89" s="8"/>
      <c r="U89" s="8"/>
      <c r="V89" s="8"/>
      <c r="W89" s="8"/>
      <c r="X89" s="8"/>
      <c r="Y89" s="8"/>
      <c r="Z89" s="8"/>
      <c r="AA89" s="8"/>
      <c r="AB89" s="8"/>
      <c r="AC89" s="8"/>
    </row>
    <row r="90" spans="1:29" ht="12.3">
      <c r="A90" s="58"/>
      <c r="B90" s="69">
        <v>60</v>
      </c>
      <c r="C90" s="43" t="s">
        <v>288</v>
      </c>
      <c r="D90" s="69">
        <v>4.19864846191563E-2</v>
      </c>
      <c r="E90" s="69">
        <f t="shared" si="3"/>
        <v>0.23327413670769306</v>
      </c>
      <c r="F90" s="71">
        <f t="shared" si="4"/>
        <v>23.327413670769307</v>
      </c>
      <c r="G90" s="43">
        <v>238.63944185196999</v>
      </c>
      <c r="H90" s="43"/>
      <c r="I90" s="8"/>
      <c r="J90" s="8"/>
      <c r="K90" s="8"/>
      <c r="L90" s="8"/>
      <c r="M90" s="8"/>
      <c r="O90" s="8"/>
      <c r="P90" s="8"/>
      <c r="Q90" s="8"/>
      <c r="R90" s="8"/>
      <c r="S90" s="8"/>
      <c r="T90" s="8"/>
      <c r="U90" s="8"/>
      <c r="V90" s="8"/>
      <c r="W90" s="8"/>
      <c r="X90" s="8"/>
      <c r="Y90" s="8"/>
      <c r="Z90" s="8"/>
      <c r="AA90" s="8"/>
      <c r="AB90" s="8"/>
      <c r="AC90" s="8"/>
    </row>
    <row r="91" spans="1:29" ht="12.3">
      <c r="A91" s="58"/>
      <c r="B91" s="69">
        <v>61</v>
      </c>
      <c r="C91" s="43" t="s">
        <v>289</v>
      </c>
      <c r="D91" s="69">
        <v>4.4999999999999998E-2</v>
      </c>
      <c r="E91" s="69">
        <f t="shared" si="3"/>
        <v>0.23791627818631572</v>
      </c>
      <c r="F91" s="71">
        <f t="shared" si="4"/>
        <v>23.791627818631572</v>
      </c>
      <c r="G91" s="43">
        <v>243.38835258460099</v>
      </c>
      <c r="H91" s="43"/>
      <c r="I91" s="8"/>
      <c r="J91" s="8"/>
      <c r="K91" s="8"/>
      <c r="L91" s="8"/>
      <c r="M91" s="8"/>
      <c r="O91" s="8"/>
      <c r="P91" s="8"/>
      <c r="Q91" s="8"/>
      <c r="R91" s="8"/>
      <c r="S91" s="8"/>
      <c r="T91" s="8"/>
      <c r="U91" s="8"/>
      <c r="V91" s="8"/>
      <c r="W91" s="8"/>
      <c r="X91" s="8"/>
      <c r="Y91" s="8"/>
      <c r="Z91" s="8"/>
      <c r="AA91" s="8"/>
      <c r="AB91" s="8"/>
      <c r="AC91" s="8"/>
    </row>
    <row r="92" spans="1:29" ht="12.3">
      <c r="A92" s="58"/>
      <c r="B92" s="69">
        <v>62</v>
      </c>
      <c r="C92" s="43" t="s">
        <v>290</v>
      </c>
      <c r="D92" s="69">
        <v>4.8229805814133102E-2</v>
      </c>
      <c r="E92" s="69">
        <f t="shared" si="3"/>
        <v>0.24269839233442719</v>
      </c>
      <c r="F92" s="71">
        <f t="shared" si="4"/>
        <v>24.26983923344272</v>
      </c>
      <c r="G92" s="43">
        <v>248.28045535811901</v>
      </c>
      <c r="H92" s="43"/>
      <c r="I92" s="8"/>
      <c r="J92" s="8"/>
      <c r="K92" s="8"/>
      <c r="L92" s="8"/>
      <c r="M92" s="8"/>
      <c r="O92" s="8"/>
      <c r="P92" s="8"/>
      <c r="Q92" s="8"/>
      <c r="R92" s="8"/>
      <c r="S92" s="8"/>
      <c r="T92" s="8"/>
      <c r="U92" s="8"/>
      <c r="V92" s="8"/>
      <c r="W92" s="8"/>
      <c r="X92" s="8"/>
      <c r="Y92" s="8"/>
      <c r="Z92" s="8"/>
      <c r="AA92" s="8"/>
      <c r="AB92" s="8"/>
      <c r="AC92" s="8"/>
    </row>
    <row r="93" spans="1:29" ht="12.3">
      <c r="A93" s="58"/>
      <c r="B93" s="69">
        <v>63</v>
      </c>
      <c r="C93" s="43" t="s">
        <v>291</v>
      </c>
      <c r="D93" s="69">
        <v>5.1691425974866499E-2</v>
      </c>
      <c r="E93" s="69">
        <f t="shared" si="3"/>
        <v>0.24762281542352982</v>
      </c>
      <c r="F93" s="71">
        <f t="shared" si="4"/>
        <v>24.76228154235298</v>
      </c>
      <c r="G93" s="43">
        <v>253.31814017827099</v>
      </c>
      <c r="H93" s="43"/>
      <c r="I93" s="8"/>
      <c r="J93" s="8"/>
      <c r="K93" s="8"/>
      <c r="L93" s="8"/>
      <c r="M93" s="8"/>
      <c r="O93" s="8"/>
      <c r="P93" s="8"/>
      <c r="Q93" s="8"/>
      <c r="R93" s="8"/>
      <c r="S93" s="8"/>
      <c r="T93" s="8"/>
      <c r="U93" s="8"/>
      <c r="V93" s="8"/>
      <c r="W93" s="8"/>
      <c r="X93" s="8"/>
      <c r="Y93" s="8"/>
      <c r="Z93" s="8"/>
      <c r="AA93" s="8"/>
      <c r="AB93" s="8"/>
      <c r="AC93" s="8"/>
    </row>
    <row r="94" spans="1:29" ht="12.3">
      <c r="A94" s="58"/>
      <c r="B94" s="69">
        <v>64</v>
      </c>
      <c r="C94" s="43" t="s">
        <v>292</v>
      </c>
      <c r="D94" s="69">
        <v>5.5401498600521203E-2</v>
      </c>
      <c r="E94" s="69">
        <f t="shared" si="3"/>
        <v>0.25269193850479765</v>
      </c>
      <c r="F94" s="71">
        <f t="shared" si="4"/>
        <v>25.269193850479766</v>
      </c>
      <c r="G94" s="43">
        <v>258.50385309040797</v>
      </c>
      <c r="H94" s="43"/>
      <c r="I94" s="8"/>
      <c r="J94" s="8"/>
      <c r="K94" s="8"/>
      <c r="L94" s="8"/>
      <c r="M94" s="8"/>
      <c r="O94" s="8"/>
      <c r="P94" s="8"/>
      <c r="Q94" s="8"/>
      <c r="R94" s="8"/>
      <c r="S94" s="8"/>
      <c r="T94" s="8"/>
      <c r="U94" s="8"/>
      <c r="V94" s="8"/>
      <c r="W94" s="8"/>
      <c r="X94" s="8"/>
      <c r="Y94" s="8"/>
      <c r="Z94" s="8"/>
      <c r="AA94" s="8"/>
      <c r="AB94" s="8"/>
      <c r="AC94" s="8"/>
    </row>
    <row r="95" spans="1:29" ht="12.3">
      <c r="A95" s="58"/>
      <c r="B95" s="69">
        <v>65</v>
      </c>
      <c r="C95" s="43" t="s">
        <v>293</v>
      </c>
      <c r="D95" s="69">
        <v>5.9377855984780202E-2</v>
      </c>
      <c r="E95" s="69">
        <f t="shared" si="3"/>
        <v>0.25790821172379669</v>
      </c>
      <c r="F95" s="71">
        <f t="shared" si="4"/>
        <v>25.790821172379669</v>
      </c>
      <c r="G95" s="43">
        <v>263.84010059344399</v>
      </c>
      <c r="H95" s="43"/>
      <c r="I95" s="8"/>
      <c r="J95" s="8"/>
      <c r="K95" s="8"/>
      <c r="L95" s="8"/>
      <c r="M95" s="8"/>
      <c r="O95" s="8"/>
      <c r="P95" s="8"/>
      <c r="Q95" s="8"/>
      <c r="R95" s="8"/>
      <c r="S95" s="8"/>
      <c r="T95" s="8"/>
      <c r="U95" s="8"/>
      <c r="V95" s="8"/>
      <c r="W95" s="8"/>
      <c r="X95" s="8"/>
      <c r="Y95" s="8"/>
      <c r="Z95" s="8"/>
      <c r="AA95" s="8"/>
      <c r="AB95" s="8"/>
      <c r="AC95" s="8"/>
    </row>
    <row r="96" spans="1:29" ht="12.3">
      <c r="A96" s="58"/>
      <c r="B96" s="69">
        <v>66</v>
      </c>
      <c r="C96" s="43" t="s">
        <v>294</v>
      </c>
      <c r="D96" s="69">
        <v>6.3639610306789204E-2</v>
      </c>
      <c r="E96" s="69">
        <f t="shared" si="3"/>
        <v>0.26327414854312808</v>
      </c>
      <c r="F96" s="71">
        <f t="shared" si="4"/>
        <v>26.32741485431281</v>
      </c>
      <c r="G96" s="43">
        <v>269.32945395962003</v>
      </c>
      <c r="H96" s="43"/>
      <c r="I96" s="8"/>
      <c r="J96" s="8"/>
      <c r="K96" s="8"/>
      <c r="L96" s="8"/>
      <c r="M96" s="8"/>
      <c r="O96" s="8"/>
      <c r="P96" s="8"/>
      <c r="Q96" s="8"/>
      <c r="R96" s="8"/>
      <c r="S96" s="8"/>
      <c r="T96" s="8"/>
      <c r="U96" s="8"/>
      <c r="V96" s="8"/>
      <c r="W96" s="8"/>
      <c r="X96" s="8"/>
      <c r="Y96" s="8"/>
      <c r="Z96" s="8"/>
      <c r="AA96" s="8"/>
      <c r="AB96" s="8"/>
      <c r="AC96" s="8"/>
    </row>
    <row r="97" spans="1:29" ht="12.3">
      <c r="A97" s="58"/>
      <c r="B97" s="69">
        <v>67</v>
      </c>
      <c r="C97" s="43" t="s">
        <v>295</v>
      </c>
      <c r="D97" s="69">
        <v>6.8207245492967902E-2</v>
      </c>
      <c r="E97" s="69">
        <f t="shared" si="3"/>
        <v>0.26879232962410066</v>
      </c>
      <c r="F97" s="71">
        <f t="shared" si="4"/>
        <v>26.879232962410065</v>
      </c>
      <c r="G97" s="43">
        <v>274.97455320545498</v>
      </c>
      <c r="H97" s="43"/>
      <c r="I97" s="8"/>
      <c r="J97" s="8"/>
      <c r="K97" s="8"/>
      <c r="L97" s="8"/>
      <c r="M97" s="8"/>
      <c r="O97" s="8"/>
      <c r="P97" s="8"/>
      <c r="Q97" s="8"/>
      <c r="R97" s="8"/>
      <c r="S97" s="8"/>
      <c r="T97" s="8"/>
      <c r="U97" s="8"/>
      <c r="V97" s="8"/>
      <c r="W97" s="8"/>
      <c r="X97" s="8"/>
      <c r="Y97" s="8"/>
      <c r="Z97" s="8"/>
      <c r="AA97" s="8"/>
      <c r="AB97" s="8"/>
      <c r="AC97" s="8"/>
    </row>
    <row r="98" spans="1:29" ht="12.3">
      <c r="A98" s="58"/>
      <c r="B98" s="69">
        <v>68</v>
      </c>
      <c r="C98" s="43" t="s">
        <v>296</v>
      </c>
      <c r="D98" s="69">
        <v>7.31027156720611E-2</v>
      </c>
      <c r="E98" s="69">
        <f t="shared" si="3"/>
        <v>0.27446540676660114</v>
      </c>
      <c r="F98" s="71">
        <f t="shared" si="4"/>
        <v>27.446540676660113</v>
      </c>
      <c r="G98" s="43">
        <v>280.77811112223299</v>
      </c>
      <c r="H98" s="43"/>
      <c r="I98" s="8"/>
      <c r="J98" s="8"/>
      <c r="K98" s="8"/>
      <c r="L98" s="8"/>
      <c r="M98" s="8"/>
      <c r="O98" s="8"/>
      <c r="P98" s="8"/>
      <c r="Q98" s="8"/>
      <c r="R98" s="8"/>
      <c r="S98" s="8"/>
      <c r="T98" s="8"/>
      <c r="U98" s="8"/>
      <c r="V98" s="8"/>
      <c r="W98" s="8"/>
      <c r="X98" s="8"/>
      <c r="Y98" s="8"/>
      <c r="Z98" s="8"/>
      <c r="AA98" s="8"/>
      <c r="AB98" s="8"/>
      <c r="AC98" s="8"/>
    </row>
    <row r="99" spans="1:29" ht="12.3">
      <c r="A99" s="58"/>
      <c r="B99" s="69">
        <v>69</v>
      </c>
      <c r="C99" s="43" t="s">
        <v>297</v>
      </c>
      <c r="D99" s="69">
        <v>7.8349550696651102E-2</v>
      </c>
      <c r="E99" s="69">
        <f t="shared" si="3"/>
        <v>0.28029610647776443</v>
      </c>
      <c r="F99" s="71">
        <f t="shared" si="4"/>
        <v>28.029610647776444</v>
      </c>
      <c r="G99" s="43">
        <v>286.74291692675303</v>
      </c>
      <c r="H99" s="43"/>
      <c r="I99" s="8"/>
      <c r="J99" s="8"/>
      <c r="K99" s="8"/>
      <c r="L99" s="8"/>
      <c r="M99" s="8"/>
      <c r="O99" s="8"/>
      <c r="P99" s="8"/>
      <c r="Q99" s="8"/>
      <c r="R99" s="8"/>
      <c r="S99" s="8"/>
      <c r="T99" s="8"/>
      <c r="U99" s="8"/>
      <c r="V99" s="8"/>
      <c r="W99" s="8"/>
      <c r="X99" s="8"/>
      <c r="Y99" s="8"/>
      <c r="Z99" s="8"/>
      <c r="AA99" s="8"/>
      <c r="AB99" s="8"/>
      <c r="AC99" s="8"/>
    </row>
    <row r="100" spans="1:29" ht="12.3">
      <c r="A100" s="58"/>
      <c r="B100" s="69">
        <v>70</v>
      </c>
      <c r="C100" s="43" t="s">
        <v>298</v>
      </c>
      <c r="D100" s="69">
        <v>8.39729692383126E-2</v>
      </c>
      <c r="E100" s="69">
        <f t="shared" si="3"/>
        <v>0.2862872334959003</v>
      </c>
      <c r="F100" s="71">
        <f t="shared" si="4"/>
        <v>28.628723349590029</v>
      </c>
      <c r="G100" s="43">
        <v>292.871839866306</v>
      </c>
      <c r="H100" s="43"/>
      <c r="I100" s="8"/>
      <c r="J100" s="8"/>
      <c r="K100" s="8"/>
      <c r="L100" s="8"/>
      <c r="M100" s="8"/>
      <c r="O100" s="8"/>
      <c r="P100" s="8"/>
      <c r="Q100" s="8"/>
      <c r="R100" s="8"/>
      <c r="S100" s="8"/>
      <c r="T100" s="8"/>
      <c r="U100" s="8"/>
      <c r="V100" s="8"/>
      <c r="W100" s="8"/>
      <c r="X100" s="8"/>
      <c r="Y100" s="8"/>
      <c r="Z100" s="8"/>
      <c r="AA100" s="8"/>
      <c r="AB100" s="8"/>
      <c r="AC100" s="8"/>
    </row>
    <row r="101" spans="1:29" ht="12.3">
      <c r="A101" s="58"/>
      <c r="B101" s="69">
        <v>71</v>
      </c>
      <c r="C101" s="43" t="s">
        <v>299</v>
      </c>
      <c r="D101" s="69">
        <v>0.09</v>
      </c>
      <c r="E101" s="69">
        <f t="shared" si="3"/>
        <v>0.29244167417572436</v>
      </c>
      <c r="F101" s="71">
        <f t="shared" si="4"/>
        <v>29.244167417572438</v>
      </c>
      <c r="G101" s="43">
        <v>299.16783268176601</v>
      </c>
      <c r="H101" s="43"/>
      <c r="I101" s="8"/>
      <c r="J101" s="8"/>
      <c r="K101" s="8"/>
      <c r="L101" s="8"/>
      <c r="M101" s="8"/>
      <c r="O101" s="8"/>
      <c r="P101" s="8"/>
      <c r="Q101" s="8"/>
      <c r="R101" s="8"/>
      <c r="S101" s="8"/>
      <c r="T101" s="8"/>
      <c r="U101" s="8"/>
      <c r="V101" s="8"/>
      <c r="W101" s="8"/>
      <c r="X101" s="8"/>
      <c r="Y101" s="8"/>
      <c r="Z101" s="8"/>
      <c r="AA101" s="8"/>
      <c r="AB101" s="8"/>
      <c r="AC101" s="8"/>
    </row>
    <row r="102" spans="1:29" ht="12.3">
      <c r="A102" s="58"/>
      <c r="B102" s="69">
        <v>72</v>
      </c>
      <c r="C102" s="43" t="s">
        <v>300</v>
      </c>
      <c r="D102" s="69">
        <v>9.6459611628266301E-2</v>
      </c>
      <c r="E102" s="69">
        <f t="shared" si="3"/>
        <v>0.29876239968126689</v>
      </c>
      <c r="F102" s="71">
        <f t="shared" si="4"/>
        <v>29.87623996812669</v>
      </c>
      <c r="G102" s="43">
        <v>305.63393487393603</v>
      </c>
      <c r="H102" s="43"/>
      <c r="I102" s="8"/>
      <c r="J102" s="8"/>
      <c r="K102" s="8"/>
      <c r="L102" s="8"/>
      <c r="M102" s="8"/>
      <c r="O102" s="8"/>
      <c r="P102" s="8"/>
      <c r="Q102" s="8"/>
      <c r="R102" s="8"/>
      <c r="S102" s="8"/>
      <c r="T102" s="8"/>
      <c r="U102" s="8"/>
      <c r="V102" s="8"/>
      <c r="W102" s="8"/>
      <c r="X102" s="8"/>
      <c r="Y102" s="8"/>
      <c r="Z102" s="8"/>
      <c r="AA102" s="8"/>
      <c r="AB102" s="8"/>
      <c r="AC102" s="8"/>
    </row>
    <row r="103" spans="1:29" ht="12.3">
      <c r="A103" s="58"/>
      <c r="B103" s="69">
        <v>73</v>
      </c>
      <c r="C103" s="43" t="s">
        <v>301</v>
      </c>
      <c r="D103" s="69">
        <v>0.103382851949733</v>
      </c>
      <c r="E103" s="69">
        <f t="shared" si="3"/>
        <v>0.30525246902620429</v>
      </c>
      <c r="F103" s="71">
        <f t="shared" si="4"/>
        <v>30.525246902620427</v>
      </c>
      <c r="G103" s="43">
        <v>312.273275813807</v>
      </c>
      <c r="H103" s="43"/>
      <c r="I103" s="8"/>
      <c r="J103" s="8"/>
      <c r="K103" s="8"/>
      <c r="L103" s="8"/>
      <c r="M103" s="8"/>
      <c r="O103" s="8"/>
      <c r="P103" s="8"/>
      <c r="Q103" s="8"/>
      <c r="R103" s="8"/>
      <c r="S103" s="8"/>
      <c r="T103" s="8"/>
      <c r="U103" s="8"/>
      <c r="V103" s="8"/>
      <c r="W103" s="8"/>
      <c r="X103" s="8"/>
      <c r="Y103" s="8"/>
      <c r="Z103" s="8"/>
      <c r="AA103" s="8"/>
      <c r="AB103" s="8"/>
      <c r="AC103" s="8"/>
    </row>
    <row r="104" spans="1:29" ht="12.3">
      <c r="A104" s="58"/>
      <c r="B104" s="69">
        <v>74</v>
      </c>
      <c r="C104" s="43" t="s">
        <v>302</v>
      </c>
      <c r="D104" s="69">
        <v>0.110802997201042</v>
      </c>
      <c r="E104" s="69">
        <f t="shared" si="3"/>
        <v>0.31191503229832063</v>
      </c>
      <c r="F104" s="71">
        <f t="shared" si="4"/>
        <v>31.191503229832062</v>
      </c>
      <c r="G104" s="43">
        <v>319.08907804118201</v>
      </c>
      <c r="H104" s="43"/>
      <c r="I104" s="8"/>
      <c r="J104" s="8"/>
      <c r="K104" s="8"/>
      <c r="L104" s="8"/>
      <c r="M104" s="8"/>
      <c r="O104" s="8"/>
      <c r="P104" s="8"/>
      <c r="Q104" s="8"/>
      <c r="R104" s="8"/>
      <c r="S104" s="8"/>
      <c r="T104" s="8"/>
      <c r="U104" s="8"/>
      <c r="V104" s="8"/>
      <c r="W104" s="8"/>
      <c r="X104" s="8"/>
      <c r="Y104" s="8"/>
      <c r="Z104" s="8"/>
      <c r="AA104" s="8"/>
      <c r="AB104" s="8"/>
      <c r="AC104" s="8"/>
    </row>
    <row r="105" spans="1:29" ht="12.3">
      <c r="A105" s="58"/>
      <c r="B105" s="69">
        <v>75</v>
      </c>
      <c r="C105" s="43" t="s">
        <v>303</v>
      </c>
      <c r="D105" s="69">
        <v>0.11875571196956</v>
      </c>
      <c r="E105" s="69">
        <f t="shared" si="3"/>
        <v>0.31875333308597165</v>
      </c>
      <c r="F105" s="71">
        <f t="shared" si="4"/>
        <v>31.875333308597163</v>
      </c>
      <c r="G105" s="43">
        <v>326.084659746949</v>
      </c>
      <c r="H105" s="43"/>
      <c r="I105" s="8"/>
      <c r="J105" s="8"/>
      <c r="K105" s="8"/>
      <c r="L105" s="8"/>
      <c r="M105" s="8"/>
      <c r="O105" s="8"/>
      <c r="P105" s="8"/>
      <c r="Q105" s="8"/>
      <c r="R105" s="8"/>
      <c r="S105" s="8"/>
      <c r="T105" s="8"/>
      <c r="U105" s="8"/>
      <c r="V105" s="8"/>
      <c r="W105" s="8"/>
      <c r="X105" s="8"/>
      <c r="Y105" s="8"/>
      <c r="Z105" s="8"/>
      <c r="AA105" s="8"/>
      <c r="AB105" s="8"/>
      <c r="AC105" s="8"/>
    </row>
    <row r="106" spans="1:29" ht="12.3">
      <c r="A106" s="58"/>
      <c r="B106" s="69">
        <v>76</v>
      </c>
      <c r="C106" s="43" t="s">
        <v>304</v>
      </c>
      <c r="D106" s="69">
        <v>0.12727922061357799</v>
      </c>
      <c r="E106" s="69">
        <f t="shared" si="3"/>
        <v>0.32577071157279863</v>
      </c>
      <c r="F106" s="71">
        <f t="shared" si="4"/>
        <v>32.57707115727986</v>
      </c>
      <c r="G106" s="43">
        <v>333.26343793897303</v>
      </c>
      <c r="H106" s="43"/>
      <c r="I106" s="8"/>
      <c r="J106" s="8"/>
      <c r="K106" s="8"/>
      <c r="L106" s="8"/>
      <c r="M106" s="8"/>
      <c r="O106" s="8"/>
      <c r="P106" s="8"/>
      <c r="Q106" s="8"/>
      <c r="R106" s="8"/>
      <c r="S106" s="8"/>
      <c r="T106" s="8"/>
      <c r="U106" s="8"/>
      <c r="V106" s="8"/>
      <c r="W106" s="8"/>
      <c r="X106" s="8"/>
      <c r="Y106" s="8"/>
      <c r="Z106" s="8"/>
      <c r="AA106" s="8"/>
      <c r="AB106" s="8"/>
      <c r="AC106" s="8"/>
    </row>
    <row r="107" spans="1:29" ht="12.3">
      <c r="A107" s="58"/>
      <c r="B107" s="69">
        <v>77</v>
      </c>
      <c r="C107" s="43" t="s">
        <v>305</v>
      </c>
      <c r="D107" s="69">
        <v>0.136414490985935</v>
      </c>
      <c r="E107" s="69">
        <f t="shared" si="3"/>
        <v>0.33297060733583383</v>
      </c>
      <c r="F107" s="71">
        <f t="shared" si="4"/>
        <v>33.297060733583386</v>
      </c>
      <c r="G107" s="43">
        <v>340.62893130455802</v>
      </c>
      <c r="H107" s="43"/>
      <c r="I107" s="8"/>
      <c r="J107" s="8"/>
      <c r="K107" s="8"/>
      <c r="L107" s="8"/>
      <c r="M107" s="8"/>
      <c r="O107" s="8"/>
      <c r="P107" s="8"/>
      <c r="Q107" s="8"/>
      <c r="R107" s="8"/>
      <c r="S107" s="8"/>
      <c r="T107" s="8"/>
      <c r="U107" s="8"/>
      <c r="V107" s="8"/>
      <c r="W107" s="8"/>
      <c r="X107" s="8"/>
      <c r="Y107" s="8"/>
      <c r="Z107" s="8"/>
      <c r="AA107" s="8"/>
      <c r="AB107" s="8"/>
      <c r="AC107" s="8"/>
    </row>
    <row r="108" spans="1:29" ht="12.3">
      <c r="A108" s="58"/>
      <c r="B108" s="69">
        <v>78</v>
      </c>
      <c r="C108" s="43" t="s">
        <v>306</v>
      </c>
      <c r="D108" s="69">
        <v>0.14620543134412201</v>
      </c>
      <c r="E108" s="69">
        <f t="shared" si="3"/>
        <v>0.34035656156163929</v>
      </c>
      <c r="F108" s="71">
        <f t="shared" si="4"/>
        <v>34.035656156163931</v>
      </c>
      <c r="G108" s="43">
        <v>348.184762477557</v>
      </c>
      <c r="H108" s="43"/>
      <c r="I108" s="8"/>
      <c r="J108" s="8"/>
      <c r="K108" s="8"/>
      <c r="L108" s="8"/>
      <c r="M108" s="8"/>
      <c r="O108" s="8"/>
      <c r="P108" s="8"/>
      <c r="Q108" s="8"/>
      <c r="R108" s="8"/>
      <c r="S108" s="8"/>
      <c r="T108" s="8"/>
      <c r="U108" s="8"/>
      <c r="V108" s="8"/>
      <c r="W108" s="8"/>
      <c r="X108" s="8"/>
      <c r="Y108" s="8"/>
      <c r="Z108" s="8"/>
      <c r="AA108" s="8"/>
      <c r="AB108" s="8"/>
      <c r="AC108" s="8"/>
    </row>
    <row r="109" spans="1:29" ht="12.3">
      <c r="A109" s="58"/>
      <c r="B109" s="69">
        <v>79</v>
      </c>
      <c r="C109" s="43" t="s">
        <v>307</v>
      </c>
      <c r="D109" s="69">
        <v>0.15669910139330201</v>
      </c>
      <c r="E109" s="69">
        <f t="shared" si="3"/>
        <v>0.34793222012981229</v>
      </c>
      <c r="F109" s="71">
        <f t="shared" si="4"/>
        <v>34.793222012981232</v>
      </c>
      <c r="G109" s="43">
        <v>355.93466119279799</v>
      </c>
      <c r="H109" s="43"/>
      <c r="I109" s="8"/>
      <c r="J109" s="8"/>
      <c r="K109" s="8"/>
      <c r="L109" s="8"/>
      <c r="M109" s="8"/>
      <c r="O109" s="8"/>
      <c r="P109" s="8"/>
      <c r="Q109" s="8"/>
      <c r="R109" s="8"/>
      <c r="S109" s="8"/>
      <c r="T109" s="8"/>
      <c r="U109" s="8"/>
      <c r="V109" s="8"/>
      <c r="W109" s="8"/>
      <c r="X109" s="8"/>
      <c r="Y109" s="8"/>
      <c r="Z109" s="8"/>
      <c r="AA109" s="8"/>
      <c r="AB109" s="8"/>
      <c r="AC109" s="8"/>
    </row>
    <row r="110" spans="1:29" ht="12.3">
      <c r="A110" s="58"/>
      <c r="B110" s="69">
        <v>80</v>
      </c>
      <c r="C110" s="43" t="s">
        <v>85</v>
      </c>
      <c r="D110" s="69">
        <v>0.16794593847662501</v>
      </c>
      <c r="E110" s="69">
        <f t="shared" si="3"/>
        <v>0.35570133561227757</v>
      </c>
      <c r="F110" s="71">
        <f t="shared" si="4"/>
        <v>35.570133561227756</v>
      </c>
      <c r="G110" s="43">
        <v>363.88246633135998</v>
      </c>
      <c r="H110" s="43"/>
      <c r="I110" s="8"/>
      <c r="J110" s="8"/>
      <c r="K110" s="8"/>
      <c r="L110" s="8"/>
      <c r="M110" s="8"/>
      <c r="O110" s="8"/>
      <c r="P110" s="8"/>
      <c r="Q110" s="8"/>
      <c r="R110" s="8"/>
      <c r="S110" s="8"/>
      <c r="T110" s="8"/>
      <c r="U110" s="8"/>
      <c r="V110" s="8"/>
      <c r="W110" s="8"/>
      <c r="X110" s="8"/>
      <c r="Y110" s="8"/>
      <c r="Z110" s="8"/>
      <c r="AA110" s="8"/>
      <c r="AB110" s="8"/>
      <c r="AC110" s="8"/>
    </row>
    <row r="111" spans="1:29" ht="12.3">
      <c r="A111" s="58"/>
      <c r="B111" s="69">
        <v>81</v>
      </c>
      <c r="C111" s="43" t="s">
        <v>308</v>
      </c>
      <c r="D111" s="69">
        <v>0.18</v>
      </c>
      <c r="E111" s="69">
        <f t="shared" si="3"/>
        <v>0.36366777011713786</v>
      </c>
      <c r="F111" s="71">
        <f t="shared" si="4"/>
        <v>36.366777011713786</v>
      </c>
      <c r="G111" s="43">
        <v>372.032128829832</v>
      </c>
      <c r="H111" s="43"/>
      <c r="I111" s="8"/>
      <c r="J111" s="8"/>
      <c r="K111" s="8"/>
      <c r="L111" s="8"/>
      <c r="M111" s="8"/>
      <c r="O111" s="8"/>
      <c r="P111" s="8"/>
      <c r="Q111" s="8"/>
      <c r="R111" s="8"/>
      <c r="S111" s="8"/>
      <c r="T111" s="8"/>
      <c r="U111" s="8"/>
      <c r="V111" s="8"/>
      <c r="W111" s="8"/>
      <c r="X111" s="8"/>
      <c r="Y111" s="8"/>
      <c r="Z111" s="8"/>
      <c r="AA111" s="8"/>
      <c r="AB111" s="8"/>
      <c r="AC111" s="8"/>
    </row>
    <row r="112" spans="1:29" ht="12.3">
      <c r="A112" s="58"/>
      <c r="B112" s="69">
        <v>82</v>
      </c>
      <c r="C112" s="43" t="s">
        <v>309</v>
      </c>
      <c r="D112" s="69">
        <v>0.19291922325653199</v>
      </c>
      <c r="E112" s="69">
        <f t="shared" si="3"/>
        <v>0.37183549771031477</v>
      </c>
      <c r="F112" s="71">
        <f t="shared" si="4"/>
        <v>37.18354977103148</v>
      </c>
      <c r="G112" s="43">
        <v>380.387714157652</v>
      </c>
      <c r="H112" s="43"/>
      <c r="I112" s="8"/>
      <c r="J112" s="8"/>
      <c r="K112" s="8"/>
      <c r="L112" s="8"/>
      <c r="M112" s="8"/>
      <c r="O112" s="8"/>
      <c r="P112" s="8"/>
      <c r="Q112" s="8"/>
      <c r="R112" s="8"/>
      <c r="S112" s="8"/>
      <c r="T112" s="8"/>
      <c r="U112" s="8"/>
      <c r="V112" s="8"/>
      <c r="W112" s="8"/>
      <c r="X112" s="8"/>
      <c r="Y112" s="8"/>
      <c r="Z112" s="8"/>
      <c r="AA112" s="8"/>
      <c r="AB112" s="8"/>
      <c r="AC112" s="8"/>
    </row>
    <row r="113" spans="1:29" ht="12.3">
      <c r="A113" s="58"/>
      <c r="B113" s="69">
        <v>83</v>
      </c>
      <c r="C113" s="43" t="s">
        <v>87</v>
      </c>
      <c r="D113" s="69">
        <v>0.206765703899466</v>
      </c>
      <c r="E113" s="69">
        <f t="shared" si="3"/>
        <v>0.38020860662019063</v>
      </c>
      <c r="F113" s="71">
        <f t="shared" si="4"/>
        <v>38.020860662019061</v>
      </c>
      <c r="G113" s="43">
        <v>388.95340457245499</v>
      </c>
      <c r="H113" s="43"/>
      <c r="I113" s="8"/>
      <c r="J113" s="8"/>
      <c r="K113" s="8"/>
      <c r="L113" s="8"/>
      <c r="M113" s="8"/>
      <c r="O113" s="8"/>
      <c r="P113" s="8"/>
      <c r="Q113" s="8"/>
      <c r="R113" s="8"/>
      <c r="S113" s="8"/>
      <c r="T113" s="8"/>
      <c r="U113" s="8"/>
      <c r="V113" s="8"/>
      <c r="W113" s="8"/>
      <c r="X113" s="8"/>
      <c r="Y113" s="8"/>
      <c r="Z113" s="8"/>
      <c r="AA113" s="8"/>
      <c r="AB113" s="8"/>
      <c r="AC113" s="8"/>
    </row>
    <row r="114" spans="1:29" ht="12.3">
      <c r="A114" s="58"/>
      <c r="B114" s="69">
        <v>84</v>
      </c>
      <c r="C114" s="43" t="s">
        <v>310</v>
      </c>
      <c r="D114" s="69">
        <v>0.22160599440208401</v>
      </c>
      <c r="E114" s="69">
        <f t="shared" si="3"/>
        <v>0.38879130201016721</v>
      </c>
      <c r="F114" s="71">
        <f t="shared" si="4"/>
        <v>38.879130201016721</v>
      </c>
      <c r="G114" s="43">
        <v>397.73350195640103</v>
      </c>
      <c r="H114" s="43"/>
      <c r="I114" s="8"/>
      <c r="J114" s="8"/>
      <c r="K114" s="8"/>
      <c r="L114" s="8"/>
      <c r="M114" s="8"/>
      <c r="O114" s="8"/>
      <c r="P114" s="8"/>
      <c r="Q114" s="8"/>
      <c r="R114" s="8"/>
      <c r="S114" s="8"/>
      <c r="T114" s="8"/>
      <c r="U114" s="8"/>
      <c r="V114" s="8"/>
      <c r="W114" s="8"/>
      <c r="X114" s="8"/>
      <c r="Y114" s="8"/>
      <c r="Z114" s="8"/>
      <c r="AA114" s="8"/>
      <c r="AB114" s="8"/>
      <c r="AC114" s="8"/>
    </row>
    <row r="115" spans="1:29" ht="12.3">
      <c r="A115" s="58"/>
      <c r="B115" s="69">
        <v>85</v>
      </c>
      <c r="C115" s="43" t="s">
        <v>311</v>
      </c>
      <c r="D115" s="69">
        <v>0.23751142393912</v>
      </c>
      <c r="E115" s="69">
        <f t="shared" si="3"/>
        <v>0.39758790811451417</v>
      </c>
      <c r="F115" s="71">
        <f t="shared" si="4"/>
        <v>39.758790811451419</v>
      </c>
      <c r="G115" s="43">
        <v>406.73243000114797</v>
      </c>
      <c r="H115" s="43"/>
      <c r="I115" s="8"/>
      <c r="J115" s="8"/>
      <c r="K115" s="8"/>
      <c r="L115" s="8"/>
      <c r="M115" s="8"/>
      <c r="O115" s="8"/>
      <c r="P115" s="8"/>
      <c r="Q115" s="8"/>
      <c r="R115" s="8"/>
      <c r="S115" s="8"/>
      <c r="T115" s="8"/>
      <c r="U115" s="8"/>
      <c r="V115" s="8"/>
      <c r="W115" s="8"/>
      <c r="X115" s="8"/>
      <c r="Y115" s="8"/>
      <c r="Z115" s="8"/>
      <c r="AA115" s="8"/>
      <c r="AB115" s="8"/>
      <c r="AC115" s="8"/>
    </row>
    <row r="116" spans="1:29" ht="12.3">
      <c r="A116" s="58"/>
      <c r="B116" s="69">
        <v>86</v>
      </c>
      <c r="C116" s="43" t="s">
        <v>312</v>
      </c>
      <c r="D116" s="69">
        <v>0.25455844122715698</v>
      </c>
      <c r="E116" s="69">
        <f t="shared" si="3"/>
        <v>0.40660287089052788</v>
      </c>
      <c r="F116" s="71">
        <f t="shared" si="4"/>
        <v>40.660287089052787</v>
      </c>
      <c r="G116" s="43">
        <v>415.95473692101001</v>
      </c>
      <c r="H116" s="43"/>
      <c r="I116" s="8"/>
      <c r="J116" s="8"/>
      <c r="K116" s="8"/>
      <c r="L116" s="8"/>
      <c r="M116" s="8"/>
      <c r="O116" s="8"/>
      <c r="P116" s="8"/>
      <c r="Q116" s="8"/>
      <c r="R116" s="8"/>
      <c r="S116" s="8"/>
      <c r="T116" s="8"/>
      <c r="U116" s="8"/>
      <c r="V116" s="8"/>
      <c r="W116" s="8"/>
      <c r="X116" s="8"/>
      <c r="Y116" s="8"/>
      <c r="Z116" s="8"/>
      <c r="AA116" s="8"/>
      <c r="AB116" s="8"/>
      <c r="AC116" s="8"/>
    </row>
    <row r="117" spans="1:29" ht="12.3">
      <c r="A117" s="58"/>
      <c r="B117" s="69">
        <v>87</v>
      </c>
      <c r="C117" s="43" t="s">
        <v>313</v>
      </c>
      <c r="D117" s="69">
        <v>0.272828981971871</v>
      </c>
      <c r="E117" s="69">
        <f t="shared" si="3"/>
        <v>0.4158407603344233</v>
      </c>
      <c r="F117" s="71">
        <f t="shared" si="4"/>
        <v>41.584076033442329</v>
      </c>
      <c r="G117" s="43">
        <v>425.40509782211501</v>
      </c>
      <c r="H117" s="43"/>
      <c r="I117" s="8"/>
      <c r="J117" s="8"/>
      <c r="K117" s="8"/>
      <c r="L117" s="8"/>
      <c r="M117" s="8"/>
      <c r="O117" s="8"/>
      <c r="P117" s="8"/>
      <c r="Q117" s="8"/>
      <c r="R117" s="8"/>
      <c r="S117" s="8"/>
      <c r="T117" s="8"/>
      <c r="U117" s="8"/>
      <c r="V117" s="8"/>
      <c r="W117" s="8"/>
      <c r="X117" s="8"/>
      <c r="Y117" s="8"/>
      <c r="Z117" s="8"/>
      <c r="AA117" s="8"/>
      <c r="AB117" s="8"/>
      <c r="AC117" s="8"/>
    </row>
    <row r="118" spans="1:29" ht="12.3">
      <c r="A118" s="58"/>
      <c r="B118" s="69">
        <v>88</v>
      </c>
      <c r="C118" s="43" t="s">
        <v>314</v>
      </c>
      <c r="D118" s="69">
        <v>0.29241086268824401</v>
      </c>
      <c r="E118" s="69">
        <f t="shared" si="3"/>
        <v>0.42530627296216328</v>
      </c>
      <c r="F118" s="71">
        <f t="shared" si="4"/>
        <v>42.530627296216331</v>
      </c>
      <c r="G118" s="43">
        <v>435.08831724029301</v>
      </c>
      <c r="H118" s="43"/>
      <c r="I118" s="8"/>
      <c r="J118" s="8"/>
      <c r="K118" s="8"/>
      <c r="L118" s="8"/>
      <c r="M118" s="8"/>
      <c r="O118" s="8"/>
      <c r="P118" s="8"/>
      <c r="Q118" s="8"/>
      <c r="R118" s="8"/>
      <c r="S118" s="8"/>
      <c r="T118" s="8"/>
      <c r="U118" s="8"/>
      <c r="V118" s="8"/>
      <c r="W118" s="8"/>
      <c r="X118" s="8"/>
      <c r="Y118" s="8"/>
      <c r="Z118" s="8"/>
      <c r="AA118" s="8"/>
      <c r="AB118" s="8"/>
      <c r="AC118" s="8"/>
    </row>
    <row r="119" spans="1:29" ht="12.3">
      <c r="A119" s="58"/>
      <c r="B119" s="69">
        <v>89</v>
      </c>
      <c r="C119" s="43" t="s">
        <v>315</v>
      </c>
      <c r="D119" s="69">
        <v>0.31339820278660402</v>
      </c>
      <c r="E119" s="69">
        <f t="shared" si="3"/>
        <v>0.43500423447212805</v>
      </c>
      <c r="F119" s="71">
        <f t="shared" si="4"/>
        <v>43.500423447212803</v>
      </c>
      <c r="G119" s="43">
        <v>445.00933186498702</v>
      </c>
      <c r="H119" s="43"/>
      <c r="I119" s="8"/>
      <c r="J119" s="8"/>
      <c r="K119" s="8"/>
      <c r="L119" s="8"/>
      <c r="M119" s="8"/>
      <c r="O119" s="8"/>
      <c r="P119" s="8"/>
      <c r="Q119" s="8"/>
      <c r="R119" s="8"/>
      <c r="S119" s="8"/>
      <c r="T119" s="8"/>
      <c r="U119" s="8"/>
      <c r="V119" s="8"/>
      <c r="W119" s="8"/>
      <c r="X119" s="8"/>
      <c r="Y119" s="8"/>
      <c r="Z119" s="8"/>
      <c r="AA119" s="8"/>
      <c r="AB119" s="8"/>
      <c r="AC119" s="8"/>
    </row>
    <row r="120" spans="1:29" ht="12.3">
      <c r="A120" s="58"/>
      <c r="B120" s="69">
        <v>90</v>
      </c>
      <c r="C120" s="43" t="s">
        <v>316</v>
      </c>
      <c r="D120" s="69">
        <v>0.33589187695325001</v>
      </c>
      <c r="E120" s="69">
        <f t="shared" si="3"/>
        <v>0.44511740487065493</v>
      </c>
      <c r="F120" s="71">
        <f t="shared" si="4"/>
        <v>44.511740487065495</v>
      </c>
      <c r="G120" s="43">
        <v>455.35510518268001</v>
      </c>
      <c r="H120" s="43"/>
      <c r="I120" s="8"/>
      <c r="J120" s="8"/>
      <c r="K120" s="8"/>
      <c r="L120" s="8"/>
      <c r="M120" s="8"/>
      <c r="O120" s="8"/>
      <c r="P120" s="8"/>
      <c r="Q120" s="8"/>
      <c r="R120" s="8"/>
      <c r="S120" s="8"/>
      <c r="T120" s="8"/>
      <c r="U120" s="8"/>
      <c r="V120" s="8"/>
      <c r="W120" s="8"/>
      <c r="X120" s="8"/>
      <c r="Y120" s="8"/>
      <c r="Z120" s="8"/>
      <c r="AA120" s="8"/>
      <c r="AB120" s="8"/>
      <c r="AC120" s="8"/>
    </row>
    <row r="121" spans="1:29" ht="12.3">
      <c r="A121" s="58"/>
      <c r="B121" s="69">
        <v>91</v>
      </c>
      <c r="C121" s="43" t="s">
        <v>317</v>
      </c>
      <c r="D121" s="69">
        <v>0.36</v>
      </c>
      <c r="E121" s="69">
        <f t="shared" si="3"/>
        <v>0.45528085324555423</v>
      </c>
      <c r="F121" s="71">
        <f t="shared" si="4"/>
        <v>45.52808532455542</v>
      </c>
      <c r="G121" s="43">
        <v>465.75231287020199</v>
      </c>
      <c r="H121" s="43"/>
      <c r="I121" s="8"/>
      <c r="J121" s="8"/>
      <c r="K121" s="8"/>
      <c r="L121" s="8"/>
      <c r="M121" s="8"/>
      <c r="O121" s="8"/>
      <c r="P121" s="8"/>
      <c r="Q121" s="8"/>
      <c r="R121" s="8"/>
      <c r="S121" s="8"/>
      <c r="T121" s="8"/>
      <c r="U121" s="8"/>
      <c r="V121" s="8"/>
      <c r="W121" s="8"/>
      <c r="X121" s="8"/>
      <c r="Y121" s="8"/>
      <c r="Z121" s="8"/>
      <c r="AA121" s="8"/>
      <c r="AB121" s="8"/>
      <c r="AC121" s="8"/>
    </row>
    <row r="122" spans="1:29" ht="12.3">
      <c r="A122" s="58"/>
      <c r="B122" s="69">
        <v>92</v>
      </c>
      <c r="C122" s="43" t="s">
        <v>318</v>
      </c>
      <c r="D122" s="69">
        <v>0.38583844651306498</v>
      </c>
      <c r="E122" s="69">
        <f t="shared" si="3"/>
        <v>0.4654443016358964</v>
      </c>
      <c r="F122" s="71">
        <f t="shared" si="4"/>
        <v>46.544430163589638</v>
      </c>
      <c r="G122" s="43">
        <v>476.14952057352201</v>
      </c>
      <c r="H122" s="43"/>
      <c r="I122" s="8"/>
      <c r="J122" s="8"/>
      <c r="K122" s="8"/>
      <c r="L122" s="8"/>
      <c r="M122" s="8"/>
      <c r="O122" s="8"/>
      <c r="P122" s="8"/>
      <c r="Q122" s="8"/>
      <c r="R122" s="8"/>
      <c r="S122" s="8"/>
      <c r="T122" s="8"/>
      <c r="U122" s="8"/>
      <c r="V122" s="8"/>
      <c r="W122" s="8"/>
      <c r="X122" s="8"/>
      <c r="Y122" s="8"/>
      <c r="Z122" s="8"/>
      <c r="AA122" s="8"/>
      <c r="AB122" s="8"/>
      <c r="AC122" s="8"/>
    </row>
    <row r="123" spans="1:29" ht="12.3">
      <c r="A123" s="58"/>
      <c r="B123" s="69">
        <v>93</v>
      </c>
      <c r="C123" s="43" t="s">
        <v>319</v>
      </c>
      <c r="D123" s="69">
        <v>0.41353140779893199</v>
      </c>
      <c r="E123" s="69">
        <f t="shared" si="3"/>
        <v>0.47560775003654743</v>
      </c>
      <c r="F123" s="71">
        <f t="shared" si="4"/>
        <v>47.56077500365474</v>
      </c>
      <c r="G123" s="43">
        <v>486.54672828738802</v>
      </c>
      <c r="H123" s="43"/>
      <c r="I123" s="8"/>
      <c r="J123" s="8"/>
      <c r="K123" s="8"/>
      <c r="L123" s="8"/>
      <c r="M123" s="8"/>
      <c r="O123" s="8"/>
      <c r="P123" s="8"/>
      <c r="Q123" s="8"/>
      <c r="R123" s="8"/>
      <c r="S123" s="8"/>
      <c r="T123" s="8"/>
      <c r="U123" s="8"/>
      <c r="V123" s="8"/>
      <c r="W123" s="8"/>
      <c r="X123" s="8"/>
      <c r="Y123" s="8"/>
      <c r="Z123" s="8"/>
      <c r="AA123" s="8"/>
      <c r="AB123" s="8"/>
      <c r="AC123" s="8"/>
    </row>
    <row r="124" spans="1:29" ht="12.3">
      <c r="A124" s="58"/>
      <c r="B124" s="69">
        <v>94</v>
      </c>
      <c r="C124" s="43" t="s">
        <v>320</v>
      </c>
      <c r="D124" s="69">
        <v>0.44321198880416901</v>
      </c>
      <c r="E124" s="69">
        <f t="shared" si="3"/>
        <v>0.48577119843009675</v>
      </c>
      <c r="F124" s="71">
        <f t="shared" si="4"/>
        <v>48.577119843009676</v>
      </c>
      <c r="G124" s="43">
        <v>496.94393599398899</v>
      </c>
      <c r="H124" s="43"/>
      <c r="I124" s="8"/>
      <c r="J124" s="8"/>
      <c r="K124" s="8"/>
      <c r="L124" s="8"/>
      <c r="M124" s="8"/>
      <c r="O124" s="8"/>
      <c r="P124" s="8"/>
      <c r="Q124" s="8"/>
      <c r="R124" s="8"/>
      <c r="S124" s="8"/>
      <c r="T124" s="8"/>
      <c r="U124" s="8"/>
      <c r="V124" s="8"/>
      <c r="W124" s="8"/>
      <c r="X124" s="8"/>
      <c r="Y124" s="8"/>
      <c r="Z124" s="8"/>
      <c r="AA124" s="8"/>
      <c r="AB124" s="8"/>
      <c r="AC124" s="8"/>
    </row>
    <row r="125" spans="1:29" ht="12.3">
      <c r="A125" s="58"/>
      <c r="B125" s="69">
        <v>95</v>
      </c>
      <c r="C125" s="43" t="s">
        <v>321</v>
      </c>
      <c r="D125" s="69">
        <v>0.47502284787824101</v>
      </c>
      <c r="E125" s="69">
        <f t="shared" si="3"/>
        <v>0.49593464683349953</v>
      </c>
      <c r="F125" s="71">
        <f t="shared" si="4"/>
        <v>49.59346468334995</v>
      </c>
      <c r="G125" s="43">
        <v>507.34114371067</v>
      </c>
      <c r="H125" s="43"/>
      <c r="I125" s="8"/>
      <c r="J125" s="8"/>
      <c r="K125" s="8"/>
      <c r="L125" s="8"/>
      <c r="M125" s="8"/>
      <c r="O125" s="8"/>
      <c r="P125" s="8"/>
      <c r="Q125" s="8"/>
      <c r="R125" s="8"/>
      <c r="S125" s="8"/>
      <c r="T125" s="8"/>
      <c r="U125" s="8"/>
      <c r="V125" s="8"/>
      <c r="W125" s="8"/>
      <c r="X125" s="8"/>
      <c r="Y125" s="8"/>
      <c r="Z125" s="8"/>
      <c r="AA125" s="8"/>
      <c r="AB125" s="8"/>
      <c r="AC125" s="8"/>
    </row>
    <row r="126" spans="1:29" ht="12.3">
      <c r="A126" s="58"/>
      <c r="B126" s="69">
        <v>96</v>
      </c>
      <c r="C126" s="43" t="s">
        <v>322</v>
      </c>
      <c r="D126" s="69">
        <v>0.50911688245431397</v>
      </c>
      <c r="E126" s="69">
        <f t="shared" si="3"/>
        <v>0.50609809523524829</v>
      </c>
      <c r="F126" s="71">
        <f t="shared" si="4"/>
        <v>50.609809523524831</v>
      </c>
      <c r="G126" s="43">
        <v>517.73835142565895</v>
      </c>
      <c r="H126" s="43"/>
      <c r="I126" s="8"/>
      <c r="J126" s="8"/>
      <c r="K126" s="8"/>
      <c r="L126" s="8"/>
      <c r="M126" s="8"/>
      <c r="O126" s="8"/>
      <c r="P126" s="8"/>
      <c r="Q126" s="8"/>
      <c r="R126" s="8"/>
      <c r="S126" s="8"/>
      <c r="T126" s="8"/>
      <c r="U126" s="8"/>
      <c r="V126" s="8"/>
      <c r="W126" s="8"/>
      <c r="X126" s="8"/>
      <c r="Y126" s="8"/>
      <c r="Z126" s="8"/>
      <c r="AA126" s="8"/>
      <c r="AB126" s="8"/>
      <c r="AC126" s="8"/>
    </row>
    <row r="127" spans="1:29" ht="12.3">
      <c r="A127" s="58"/>
      <c r="B127" s="69">
        <v>97</v>
      </c>
      <c r="C127" s="43" t="s">
        <v>323</v>
      </c>
      <c r="D127" s="69">
        <v>0.545657963943743</v>
      </c>
      <c r="E127" s="69">
        <f t="shared" si="3"/>
        <v>0.51626154360564225</v>
      </c>
      <c r="F127" s="71">
        <f t="shared" si="4"/>
        <v>51.626154360564222</v>
      </c>
      <c r="G127" s="43">
        <v>528.13555910857201</v>
      </c>
      <c r="H127" s="43"/>
      <c r="I127" s="8"/>
      <c r="J127" s="8"/>
      <c r="K127" s="8"/>
      <c r="L127" s="8"/>
      <c r="M127" s="8"/>
      <c r="O127" s="8"/>
      <c r="P127" s="8"/>
      <c r="Q127" s="8"/>
      <c r="R127" s="8"/>
      <c r="S127" s="8"/>
      <c r="T127" s="8"/>
      <c r="U127" s="8"/>
      <c r="V127" s="8"/>
      <c r="W127" s="8"/>
      <c r="X127" s="8"/>
      <c r="Y127" s="8"/>
      <c r="Z127" s="8"/>
      <c r="AA127" s="8"/>
      <c r="AB127" s="8"/>
      <c r="AC127" s="8"/>
    </row>
    <row r="128" spans="1:29" ht="12.3">
      <c r="A128" s="58"/>
      <c r="B128" s="69">
        <v>98</v>
      </c>
      <c r="C128" s="43" t="s">
        <v>324</v>
      </c>
      <c r="D128" s="69">
        <v>0.58482172537648902</v>
      </c>
      <c r="E128" s="69">
        <f t="shared" si="3"/>
        <v>0.52642499201859927</v>
      </c>
      <c r="F128" s="71">
        <f t="shared" si="4"/>
        <v>52.642499201859927</v>
      </c>
      <c r="G128" s="43">
        <v>538.53276683502702</v>
      </c>
      <c r="H128" s="43"/>
      <c r="I128" s="8"/>
      <c r="J128" s="8"/>
      <c r="K128" s="8"/>
      <c r="L128" s="8"/>
      <c r="M128" s="8"/>
      <c r="O128" s="8"/>
      <c r="P128" s="8"/>
      <c r="Q128" s="8"/>
      <c r="R128" s="8"/>
      <c r="S128" s="8"/>
      <c r="T128" s="8"/>
      <c r="U128" s="8"/>
      <c r="V128" s="8"/>
      <c r="W128" s="8"/>
      <c r="X128" s="8"/>
      <c r="Y128" s="8"/>
      <c r="Z128" s="8"/>
      <c r="AA128" s="8"/>
      <c r="AB128" s="8"/>
      <c r="AC128" s="8"/>
    </row>
    <row r="129" spans="1:29" ht="12.3">
      <c r="A129" s="58"/>
      <c r="B129" s="69">
        <v>99</v>
      </c>
      <c r="C129" s="43" t="s">
        <v>325</v>
      </c>
      <c r="D129" s="69">
        <v>0.62679640557320904</v>
      </c>
      <c r="E129" s="69">
        <f t="shared" si="3"/>
        <v>0.53658844041427867</v>
      </c>
      <c r="F129" s="71">
        <f t="shared" si="4"/>
        <v>53.658844041427869</v>
      </c>
      <c r="G129" s="43">
        <v>548.92997454380702</v>
      </c>
      <c r="H129" s="43"/>
      <c r="I129" s="8"/>
      <c r="J129" s="8"/>
      <c r="K129" s="8"/>
      <c r="L129" s="8"/>
      <c r="M129" s="8"/>
      <c r="O129" s="8"/>
      <c r="P129" s="8"/>
      <c r="Q129" s="8"/>
      <c r="R129" s="8"/>
      <c r="S129" s="8"/>
      <c r="T129" s="8"/>
      <c r="U129" s="8"/>
      <c r="V129" s="8"/>
      <c r="W129" s="8"/>
      <c r="X129" s="8"/>
      <c r="Y129" s="8"/>
      <c r="Z129" s="8"/>
      <c r="AA129" s="8"/>
      <c r="AB129" s="8"/>
      <c r="AC129" s="8"/>
    </row>
    <row r="130" spans="1:29" ht="12.3">
      <c r="A130" s="58"/>
      <c r="B130" s="69">
        <v>100</v>
      </c>
      <c r="C130" s="43" t="s">
        <v>326</v>
      </c>
      <c r="D130" s="69">
        <v>0.67178375390650102</v>
      </c>
      <c r="E130" s="69">
        <f t="shared" si="3"/>
        <v>0.54675188880189929</v>
      </c>
      <c r="F130" s="71">
        <f t="shared" si="4"/>
        <v>54.675188880189928</v>
      </c>
      <c r="G130" s="43">
        <v>559.32718224434302</v>
      </c>
      <c r="H130" s="43"/>
      <c r="I130" s="8"/>
      <c r="J130" s="8"/>
      <c r="K130" s="8"/>
      <c r="L130" s="8"/>
      <c r="M130" s="8"/>
      <c r="O130" s="8"/>
      <c r="P130" s="8"/>
      <c r="Q130" s="8"/>
      <c r="R130" s="8"/>
      <c r="S130" s="8"/>
      <c r="T130" s="8"/>
      <c r="U130" s="8"/>
      <c r="V130" s="8"/>
      <c r="W130" s="8"/>
      <c r="X130" s="8"/>
      <c r="Y130" s="8"/>
      <c r="Z130" s="8"/>
      <c r="AA130" s="8"/>
      <c r="AB130" s="8"/>
      <c r="AC130" s="8"/>
    </row>
    <row r="131" spans="1:29" ht="12.3">
      <c r="A131" s="58"/>
      <c r="B131" s="69">
        <v>101</v>
      </c>
      <c r="C131" s="43" t="s">
        <v>327</v>
      </c>
      <c r="D131" s="69">
        <v>0.72</v>
      </c>
      <c r="E131" s="69">
        <f t="shared" si="3"/>
        <v>0.55691533719862552</v>
      </c>
      <c r="F131" s="71">
        <f t="shared" si="4"/>
        <v>55.691533719862548</v>
      </c>
      <c r="G131" s="43">
        <v>569.72438995419395</v>
      </c>
      <c r="H131" s="43"/>
      <c r="I131" s="8"/>
      <c r="J131" s="8"/>
      <c r="K131" s="8"/>
      <c r="L131" s="8"/>
      <c r="M131" s="8"/>
      <c r="O131" s="8"/>
      <c r="P131" s="8"/>
      <c r="Q131" s="8"/>
      <c r="R131" s="8"/>
      <c r="S131" s="8"/>
      <c r="T131" s="8"/>
      <c r="U131" s="8"/>
      <c r="V131" s="8"/>
      <c r="W131" s="8"/>
      <c r="X131" s="8"/>
      <c r="Y131" s="8"/>
      <c r="Z131" s="8"/>
      <c r="AA131" s="8"/>
      <c r="AB131" s="8"/>
      <c r="AC131" s="8"/>
    </row>
    <row r="132" spans="1:29" ht="12.3">
      <c r="A132" s="58"/>
      <c r="B132" s="69">
        <v>102</v>
      </c>
      <c r="C132" s="43" t="s">
        <v>328</v>
      </c>
      <c r="D132" s="69">
        <v>0.77167689302613096</v>
      </c>
      <c r="E132" s="69">
        <f t="shared" si="3"/>
        <v>0.56707878558896774</v>
      </c>
      <c r="F132" s="71">
        <f t="shared" si="4"/>
        <v>56.707878558896773</v>
      </c>
      <c r="G132" s="43">
        <v>580.12159765751403</v>
      </c>
      <c r="H132" s="43"/>
      <c r="I132" s="8"/>
      <c r="J132" s="8"/>
      <c r="K132" s="8"/>
      <c r="L132" s="8"/>
      <c r="M132" s="8"/>
      <c r="O132" s="8"/>
      <c r="P132" s="8"/>
      <c r="Q132" s="8"/>
      <c r="R132" s="8"/>
      <c r="S132" s="8"/>
      <c r="T132" s="8"/>
      <c r="U132" s="8"/>
      <c r="V132" s="8"/>
      <c r="W132" s="8"/>
      <c r="X132" s="8"/>
      <c r="Y132" s="8"/>
      <c r="Z132" s="8"/>
      <c r="AA132" s="8"/>
      <c r="AB132" s="8"/>
      <c r="AC132" s="8"/>
    </row>
    <row r="133" spans="1:29" ht="12.3">
      <c r="A133" s="58"/>
      <c r="B133" s="69">
        <v>103</v>
      </c>
      <c r="C133" s="43" t="s">
        <v>329</v>
      </c>
      <c r="D133" s="69">
        <v>0.82706281559786499</v>
      </c>
      <c r="E133" s="69">
        <f t="shared" si="3"/>
        <v>0.57724223398961882</v>
      </c>
      <c r="F133" s="71">
        <f t="shared" si="4"/>
        <v>57.724223398961882</v>
      </c>
      <c r="G133" s="43">
        <v>590.51880537138004</v>
      </c>
      <c r="H133" s="43"/>
      <c r="I133" s="8"/>
      <c r="J133" s="8"/>
      <c r="K133" s="8"/>
      <c r="L133" s="8"/>
      <c r="M133" s="8"/>
      <c r="O133" s="8"/>
      <c r="P133" s="8"/>
      <c r="Q133" s="8"/>
      <c r="R133" s="8"/>
      <c r="S133" s="8"/>
      <c r="T133" s="8"/>
      <c r="U133" s="8"/>
      <c r="V133" s="8"/>
      <c r="W133" s="8"/>
      <c r="X133" s="8"/>
      <c r="Y133" s="8"/>
      <c r="Z133" s="8"/>
      <c r="AA133" s="8"/>
      <c r="AB133" s="8"/>
      <c r="AC133" s="8"/>
    </row>
    <row r="134" spans="1:29" ht="12.3">
      <c r="A134" s="58"/>
      <c r="B134" s="69">
        <v>104</v>
      </c>
      <c r="C134" s="43" t="s">
        <v>330</v>
      </c>
      <c r="D134" s="69">
        <v>0.88642397760833902</v>
      </c>
      <c r="E134" s="69">
        <f t="shared" si="3"/>
        <v>0.58740568238316715</v>
      </c>
      <c r="F134" s="71">
        <f t="shared" si="4"/>
        <v>58.740568238316712</v>
      </c>
      <c r="G134" s="43">
        <v>600.91601307797998</v>
      </c>
      <c r="H134" s="43"/>
      <c r="I134" s="8"/>
      <c r="J134" s="8"/>
      <c r="K134" s="8"/>
      <c r="L134" s="8"/>
      <c r="M134" s="8"/>
      <c r="O134" s="8"/>
      <c r="P134" s="8"/>
      <c r="Q134" s="8"/>
      <c r="R134" s="8"/>
      <c r="S134" s="8"/>
      <c r="T134" s="8"/>
      <c r="U134" s="8"/>
      <c r="V134" s="8"/>
      <c r="W134" s="8"/>
      <c r="X134" s="8"/>
      <c r="Y134" s="8"/>
      <c r="Z134" s="8"/>
      <c r="AA134" s="8"/>
      <c r="AB134" s="8"/>
      <c r="AC134" s="8"/>
    </row>
    <row r="135" spans="1:29" ht="12.3">
      <c r="A135" s="58"/>
      <c r="B135" s="69">
        <v>105</v>
      </c>
      <c r="C135" s="43" t="s">
        <v>331</v>
      </c>
      <c r="D135" s="69">
        <v>0.95004569575648301</v>
      </c>
      <c r="E135" s="69">
        <f t="shared" si="3"/>
        <v>0.59756913078656992</v>
      </c>
      <c r="F135" s="71">
        <f t="shared" si="4"/>
        <v>59.756913078656993</v>
      </c>
      <c r="G135" s="43">
        <v>611.31322079466099</v>
      </c>
      <c r="H135" s="43"/>
      <c r="I135" s="8"/>
      <c r="J135" s="8"/>
      <c r="K135" s="8"/>
      <c r="L135" s="8"/>
      <c r="M135" s="8"/>
      <c r="O135" s="8"/>
      <c r="P135" s="8"/>
      <c r="Q135" s="8"/>
      <c r="R135" s="8"/>
      <c r="S135" s="8"/>
      <c r="T135" s="8"/>
      <c r="U135" s="8"/>
      <c r="V135" s="8"/>
      <c r="W135" s="8"/>
      <c r="X135" s="8"/>
      <c r="Y135" s="8"/>
      <c r="Z135" s="8"/>
      <c r="AA135" s="8"/>
      <c r="AB135" s="8"/>
      <c r="AC135" s="8"/>
    </row>
    <row r="136" spans="1:29" ht="12.3">
      <c r="A136" s="58"/>
      <c r="B136" s="69">
        <v>106</v>
      </c>
      <c r="C136" s="43" t="s">
        <v>332</v>
      </c>
      <c r="D136" s="69">
        <v>1.0182337649086199</v>
      </c>
      <c r="E136" s="69">
        <f t="shared" si="3"/>
        <v>0.60773257918831869</v>
      </c>
      <c r="F136" s="71">
        <f t="shared" si="4"/>
        <v>60.773257918831867</v>
      </c>
      <c r="G136" s="43">
        <v>621.71042850965</v>
      </c>
      <c r="H136" s="43"/>
      <c r="I136" s="8"/>
      <c r="J136" s="8"/>
      <c r="K136" s="8"/>
      <c r="L136" s="8"/>
      <c r="M136" s="8"/>
      <c r="O136" s="8"/>
      <c r="P136" s="8"/>
      <c r="Q136" s="8"/>
      <c r="R136" s="8"/>
      <c r="S136" s="8"/>
      <c r="T136" s="8"/>
      <c r="U136" s="8"/>
      <c r="V136" s="8"/>
      <c r="W136" s="8"/>
      <c r="X136" s="8"/>
      <c r="Y136" s="8"/>
      <c r="Z136" s="8"/>
      <c r="AA136" s="8"/>
      <c r="AB136" s="8"/>
      <c r="AC136" s="8"/>
    </row>
    <row r="137" spans="1:29" ht="12.3">
      <c r="A137" s="58"/>
      <c r="B137" s="69">
        <v>107</v>
      </c>
      <c r="C137" s="43" t="s">
        <v>333</v>
      </c>
      <c r="D137" s="69">
        <v>1.09131592788748</v>
      </c>
      <c r="E137" s="69">
        <f t="shared" si="3"/>
        <v>0.61789602758558559</v>
      </c>
      <c r="F137" s="71">
        <f t="shared" si="4"/>
        <v>61.789602758558559</v>
      </c>
      <c r="G137" s="43">
        <v>632.10763622005402</v>
      </c>
      <c r="H137" s="43"/>
      <c r="I137" s="8"/>
      <c r="J137" s="8"/>
      <c r="K137" s="8"/>
      <c r="L137" s="8"/>
      <c r="M137" s="8"/>
      <c r="O137" s="8"/>
      <c r="P137" s="8"/>
      <c r="Q137" s="8"/>
      <c r="R137" s="8"/>
      <c r="S137" s="8"/>
      <c r="T137" s="8"/>
      <c r="U137" s="8"/>
      <c r="V137" s="8"/>
      <c r="W137" s="8"/>
      <c r="X137" s="8"/>
      <c r="Y137" s="8"/>
      <c r="Z137" s="8"/>
      <c r="AA137" s="8"/>
      <c r="AB137" s="8"/>
      <c r="AC137" s="8"/>
    </row>
    <row r="138" spans="1:29" ht="12.3">
      <c r="A138" s="58"/>
      <c r="B138" s="69">
        <v>108</v>
      </c>
      <c r="C138" s="43" t="s">
        <v>334</v>
      </c>
      <c r="D138" s="69">
        <v>1.16964345075297</v>
      </c>
      <c r="E138" s="69">
        <f t="shared" si="3"/>
        <v>0.62805947599674194</v>
      </c>
      <c r="F138" s="71">
        <f t="shared" si="4"/>
        <v>62.805947599674198</v>
      </c>
      <c r="G138" s="43">
        <v>642.50484394466696</v>
      </c>
      <c r="H138" s="43"/>
      <c r="I138" s="8"/>
      <c r="J138" s="8"/>
      <c r="K138" s="8"/>
      <c r="L138" s="8"/>
      <c r="M138" s="8"/>
      <c r="O138" s="8"/>
      <c r="P138" s="8"/>
      <c r="Q138" s="8"/>
      <c r="R138" s="8"/>
      <c r="S138" s="8"/>
      <c r="T138" s="8"/>
      <c r="U138" s="8"/>
      <c r="V138" s="8"/>
      <c r="W138" s="8"/>
      <c r="X138" s="8"/>
      <c r="Y138" s="8"/>
      <c r="Z138" s="8"/>
      <c r="AA138" s="8"/>
      <c r="AB138" s="8"/>
      <c r="AC138" s="8"/>
    </row>
    <row r="139" spans="1:29" ht="12.3">
      <c r="A139" s="58"/>
      <c r="B139" s="69">
        <v>109</v>
      </c>
      <c r="C139" s="43" t="s">
        <v>335</v>
      </c>
      <c r="D139" s="69">
        <v>1.2535928111464101</v>
      </c>
      <c r="E139" s="69">
        <f t="shared" si="3"/>
        <v>0.638222924343957</v>
      </c>
      <c r="F139" s="71">
        <f t="shared" si="4"/>
        <v>63.822292434395699</v>
      </c>
      <c r="G139" s="43">
        <v>652.90205160386802</v>
      </c>
      <c r="H139" s="43"/>
      <c r="I139" s="8"/>
      <c r="J139" s="8"/>
      <c r="K139" s="8"/>
      <c r="L139" s="8"/>
      <c r="M139" s="8"/>
      <c r="O139" s="8"/>
      <c r="P139" s="8"/>
      <c r="Q139" s="8"/>
      <c r="R139" s="8"/>
      <c r="S139" s="8"/>
      <c r="T139" s="8"/>
      <c r="U139" s="8"/>
      <c r="V139" s="8"/>
      <c r="W139" s="8"/>
      <c r="X139" s="8"/>
      <c r="Y139" s="8"/>
      <c r="Z139" s="8"/>
      <c r="AA139" s="8"/>
      <c r="AB139" s="8"/>
      <c r="AC139" s="8"/>
    </row>
    <row r="140" spans="1:29" ht="12.3">
      <c r="A140" s="58"/>
      <c r="B140" s="69">
        <v>110</v>
      </c>
      <c r="C140" s="43" t="s">
        <v>336</v>
      </c>
      <c r="D140" s="69">
        <v>1.3435675078130001</v>
      </c>
      <c r="E140" s="69">
        <f t="shared" si="3"/>
        <v>0.64838637277679767</v>
      </c>
      <c r="F140" s="71">
        <f t="shared" si="4"/>
        <v>64.838637277679766</v>
      </c>
      <c r="G140" s="43">
        <v>663.29925935066399</v>
      </c>
      <c r="H140" s="43"/>
      <c r="I140" s="8"/>
      <c r="J140" s="8"/>
      <c r="K140" s="8"/>
      <c r="L140" s="8"/>
      <c r="M140" s="8"/>
      <c r="O140" s="8"/>
      <c r="P140" s="8"/>
      <c r="Q140" s="8"/>
      <c r="R140" s="8"/>
      <c r="S140" s="8"/>
      <c r="T140" s="8"/>
      <c r="U140" s="8"/>
      <c r="V140" s="8"/>
      <c r="W140" s="8"/>
      <c r="X140" s="8"/>
      <c r="Y140" s="8"/>
      <c r="Z140" s="8"/>
      <c r="AA140" s="8"/>
      <c r="AB140" s="8"/>
      <c r="AC140" s="8"/>
    </row>
    <row r="141" spans="1:29" ht="12.3">
      <c r="A141" s="58"/>
      <c r="B141" s="69">
        <v>111</v>
      </c>
      <c r="C141" s="43" t="s">
        <v>337</v>
      </c>
      <c r="D141" s="69">
        <v>1.44</v>
      </c>
      <c r="E141" s="69">
        <f t="shared" si="3"/>
        <v>0.65854982115169702</v>
      </c>
      <c r="F141" s="71">
        <f t="shared" si="4"/>
        <v>65.854982115169705</v>
      </c>
      <c r="G141" s="43">
        <v>673.69646703818603</v>
      </c>
      <c r="H141" s="43"/>
      <c r="I141" s="8"/>
      <c r="J141" s="8"/>
      <c r="K141" s="8"/>
      <c r="L141" s="8"/>
      <c r="M141" s="8"/>
      <c r="O141" s="8"/>
      <c r="P141" s="8"/>
      <c r="Q141" s="8"/>
      <c r="R141" s="8"/>
      <c r="S141" s="8"/>
      <c r="T141" s="8"/>
      <c r="U141" s="8"/>
      <c r="V141" s="8"/>
      <c r="W141" s="8"/>
      <c r="X141" s="8"/>
      <c r="Y141" s="8"/>
      <c r="Z141" s="8"/>
      <c r="AA141" s="8"/>
      <c r="AB141" s="8"/>
      <c r="AC141" s="8"/>
    </row>
    <row r="142" spans="1:29" ht="12.3">
      <c r="A142" s="58"/>
      <c r="B142" s="69">
        <v>112</v>
      </c>
      <c r="C142" s="43" t="s">
        <v>338</v>
      </c>
      <c r="D142" s="69">
        <v>1.5433537860522599</v>
      </c>
      <c r="E142" s="69">
        <f t="shared" si="3"/>
        <v>0.66871326954203913</v>
      </c>
      <c r="F142" s="71">
        <f t="shared" si="4"/>
        <v>66.871326954203909</v>
      </c>
      <c r="G142" s="43">
        <v>684.09367474150599</v>
      </c>
      <c r="H142" s="43"/>
      <c r="I142" s="8"/>
      <c r="J142" s="8"/>
      <c r="K142" s="8"/>
      <c r="L142" s="8"/>
      <c r="M142" s="8"/>
      <c r="O142" s="8"/>
      <c r="P142" s="8"/>
      <c r="Q142" s="8"/>
      <c r="R142" s="8"/>
      <c r="S142" s="8"/>
      <c r="T142" s="8"/>
      <c r="U142" s="8"/>
      <c r="V142" s="8"/>
      <c r="W142" s="8"/>
      <c r="X142" s="8"/>
      <c r="Y142" s="8"/>
      <c r="Z142" s="8"/>
      <c r="AA142" s="8"/>
      <c r="AB142" s="8"/>
      <c r="AC142" s="8"/>
    </row>
    <row r="143" spans="1:29" ht="12.3">
      <c r="A143" s="58"/>
      <c r="B143" s="69">
        <v>113</v>
      </c>
      <c r="C143" s="43" t="s">
        <v>339</v>
      </c>
      <c r="D143" s="69">
        <v>1.65412563119573</v>
      </c>
      <c r="E143" s="69">
        <f t="shared" si="3"/>
        <v>0.67887671792496085</v>
      </c>
      <c r="F143" s="71">
        <f t="shared" si="4"/>
        <v>67.887671792496079</v>
      </c>
      <c r="G143" s="43">
        <v>694.49088243723497</v>
      </c>
      <c r="H143" s="43"/>
      <c r="I143" s="8"/>
      <c r="J143" s="8"/>
      <c r="K143" s="8"/>
      <c r="L143" s="8"/>
      <c r="M143" s="8"/>
      <c r="O143" s="8"/>
      <c r="P143" s="8"/>
      <c r="Q143" s="8"/>
      <c r="R143" s="8"/>
      <c r="S143" s="8"/>
      <c r="T143" s="8"/>
      <c r="U143" s="8"/>
      <c r="V143" s="8"/>
      <c r="W143" s="8"/>
      <c r="X143" s="8"/>
      <c r="Y143" s="8"/>
      <c r="Z143" s="8"/>
      <c r="AA143" s="8"/>
      <c r="AB143" s="8"/>
      <c r="AC143" s="8"/>
    </row>
    <row r="144" spans="1:29" ht="12.3">
      <c r="A144" s="58"/>
      <c r="B144" s="69">
        <v>114</v>
      </c>
      <c r="C144" s="43" t="s">
        <v>340</v>
      </c>
      <c r="D144" s="69">
        <v>1.77284795521667</v>
      </c>
      <c r="E144" s="69">
        <f t="shared" si="3"/>
        <v>0.689040166319697</v>
      </c>
      <c r="F144" s="71">
        <f t="shared" si="4"/>
        <v>68.904016631969697</v>
      </c>
      <c r="G144" s="43">
        <v>704.88809014505</v>
      </c>
      <c r="H144" s="43"/>
      <c r="I144" s="8"/>
      <c r="J144" s="8"/>
      <c r="K144" s="8"/>
      <c r="L144" s="8"/>
      <c r="M144" s="8"/>
      <c r="O144" s="8"/>
      <c r="P144" s="8"/>
      <c r="Q144" s="8"/>
      <c r="R144" s="8"/>
      <c r="S144" s="8"/>
      <c r="T144" s="8"/>
      <c r="U144" s="8"/>
      <c r="V144" s="8"/>
      <c r="W144" s="8"/>
      <c r="X144" s="8"/>
      <c r="Y144" s="8"/>
      <c r="Z144" s="8"/>
      <c r="AA144" s="8"/>
      <c r="AB144" s="8"/>
      <c r="AC144" s="8"/>
    </row>
    <row r="145" spans="1:29" ht="12.3">
      <c r="A145" s="58"/>
      <c r="B145" s="69">
        <v>115</v>
      </c>
      <c r="C145" s="43" t="s">
        <v>341</v>
      </c>
      <c r="D145" s="69">
        <v>1.90009139151296</v>
      </c>
      <c r="E145" s="69">
        <f t="shared" si="3"/>
        <v>0.69920361477050919</v>
      </c>
      <c r="F145" s="71">
        <f t="shared" si="4"/>
        <v>69.920361477050918</v>
      </c>
      <c r="G145" s="43">
        <v>715.28529791023095</v>
      </c>
      <c r="H145" s="43"/>
      <c r="I145" s="8"/>
      <c r="J145" s="8"/>
      <c r="K145" s="8"/>
      <c r="L145" s="8"/>
      <c r="M145" s="8"/>
      <c r="O145" s="8"/>
      <c r="P145" s="8"/>
      <c r="Q145" s="8"/>
      <c r="R145" s="8"/>
      <c r="S145" s="8"/>
      <c r="T145" s="8"/>
      <c r="U145" s="8"/>
      <c r="V145" s="8"/>
      <c r="W145" s="8"/>
      <c r="X145" s="8"/>
      <c r="Y145" s="8"/>
      <c r="Z145" s="8"/>
      <c r="AA145" s="8"/>
      <c r="AB145" s="8"/>
      <c r="AC145" s="8"/>
    </row>
    <row r="146" spans="1:29" ht="12.3">
      <c r="A146" s="58"/>
      <c r="B146" s="69">
        <v>116</v>
      </c>
      <c r="C146" s="43" t="s">
        <v>342</v>
      </c>
      <c r="D146" s="69">
        <v>2.0364675298172501</v>
      </c>
      <c r="E146" s="69">
        <f t="shared" si="3"/>
        <v>0.70936706314138998</v>
      </c>
      <c r="F146" s="71">
        <f t="shared" si="4"/>
        <v>70.936706314139002</v>
      </c>
      <c r="G146" s="43">
        <v>725.68250559364196</v>
      </c>
      <c r="H146" s="43"/>
      <c r="I146" s="8"/>
      <c r="J146" s="8"/>
      <c r="K146" s="8"/>
      <c r="L146" s="8"/>
      <c r="M146" s="8"/>
      <c r="O146" s="8"/>
      <c r="P146" s="8"/>
      <c r="Q146" s="8"/>
      <c r="R146" s="8"/>
      <c r="S146" s="8"/>
      <c r="T146" s="8"/>
      <c r="U146" s="8"/>
      <c r="V146" s="8"/>
      <c r="W146" s="8"/>
      <c r="X146" s="8"/>
      <c r="Y146" s="8"/>
      <c r="Z146" s="8"/>
      <c r="AA146" s="8"/>
      <c r="AB146" s="8"/>
      <c r="AC146" s="8"/>
    </row>
    <row r="147" spans="1:29" ht="12.3">
      <c r="A147" s="58"/>
      <c r="B147" s="69">
        <v>117</v>
      </c>
      <c r="C147" s="43" t="s">
        <v>343</v>
      </c>
      <c r="D147" s="69">
        <v>2.1826318557749702</v>
      </c>
      <c r="E147" s="69">
        <f t="shared" si="3"/>
        <v>0.71953051153865688</v>
      </c>
      <c r="F147" s="71">
        <f t="shared" si="4"/>
        <v>71.953051153865687</v>
      </c>
      <c r="G147" s="43">
        <v>736.07971330404598</v>
      </c>
      <c r="H147" s="43"/>
      <c r="I147" s="8"/>
      <c r="J147" s="8"/>
      <c r="K147" s="8"/>
      <c r="L147" s="8"/>
      <c r="M147" s="8"/>
      <c r="O147" s="8"/>
      <c r="P147" s="8"/>
      <c r="Q147" s="8"/>
      <c r="R147" s="8"/>
      <c r="S147" s="8"/>
      <c r="T147" s="8"/>
      <c r="U147" s="8"/>
      <c r="V147" s="8"/>
      <c r="W147" s="8"/>
      <c r="X147" s="8"/>
      <c r="Y147" s="8"/>
      <c r="Z147" s="8"/>
      <c r="AA147" s="8"/>
      <c r="AB147" s="8"/>
      <c r="AC147" s="8"/>
    </row>
    <row r="148" spans="1:29" ht="12.3">
      <c r="A148" s="58"/>
      <c r="B148" s="69">
        <v>118</v>
      </c>
      <c r="C148" s="43" t="s">
        <v>344</v>
      </c>
      <c r="D148" s="69">
        <v>2.3392869015059499</v>
      </c>
      <c r="E148" s="69">
        <f t="shared" si="3"/>
        <v>0.72969395994981334</v>
      </c>
      <c r="F148" s="71">
        <f t="shared" si="4"/>
        <v>72.96939599498134</v>
      </c>
      <c r="G148" s="43">
        <v>746.47692102865904</v>
      </c>
      <c r="H148" s="43"/>
      <c r="I148" s="8"/>
      <c r="J148" s="8"/>
      <c r="K148" s="8"/>
      <c r="L148" s="8"/>
      <c r="M148" s="8"/>
      <c r="O148" s="8"/>
      <c r="P148" s="8"/>
      <c r="Q148" s="8"/>
      <c r="R148" s="8"/>
      <c r="S148" s="8"/>
      <c r="T148" s="8"/>
      <c r="U148" s="8"/>
      <c r="V148" s="8"/>
      <c r="W148" s="8"/>
      <c r="X148" s="8"/>
      <c r="Y148" s="8"/>
      <c r="Z148" s="8"/>
      <c r="AA148" s="8"/>
      <c r="AB148" s="8"/>
      <c r="AC148" s="8"/>
    </row>
    <row r="149" spans="1:29" ht="12.3">
      <c r="A149" s="58"/>
      <c r="B149" s="69">
        <v>119</v>
      </c>
      <c r="C149" s="43" t="s">
        <v>345</v>
      </c>
      <c r="D149" s="69">
        <v>2.5071856222928299</v>
      </c>
      <c r="E149" s="69">
        <f t="shared" si="3"/>
        <v>0.73985740829702829</v>
      </c>
      <c r="F149" s="71">
        <f t="shared" si="4"/>
        <v>73.985740829702834</v>
      </c>
      <c r="G149" s="43">
        <v>756.87412868785998</v>
      </c>
      <c r="H149" s="43"/>
      <c r="I149" s="8"/>
      <c r="J149" s="8"/>
      <c r="K149" s="8"/>
      <c r="L149" s="8"/>
      <c r="M149" s="8"/>
      <c r="O149" s="8"/>
      <c r="P149" s="8"/>
      <c r="Q149" s="8"/>
      <c r="R149" s="8"/>
      <c r="S149" s="8"/>
      <c r="T149" s="8"/>
      <c r="U149" s="8"/>
      <c r="V149" s="8"/>
      <c r="W149" s="8"/>
      <c r="X149" s="8"/>
      <c r="Y149" s="8"/>
      <c r="Z149" s="8"/>
      <c r="AA149" s="8"/>
      <c r="AB149" s="8"/>
      <c r="AC149" s="8"/>
    </row>
    <row r="150" spans="1:29" ht="12.3">
      <c r="A150" s="58"/>
      <c r="B150" s="69">
        <v>120</v>
      </c>
      <c r="C150" s="43" t="s">
        <v>346</v>
      </c>
      <c r="D150" s="69">
        <v>2.6871350156260001</v>
      </c>
      <c r="E150" s="69">
        <f t="shared" si="3"/>
        <v>0.75002085672986896</v>
      </c>
      <c r="F150" s="71">
        <f t="shared" si="4"/>
        <v>75.002085672986894</v>
      </c>
      <c r="G150" s="43">
        <v>767.27133643465595</v>
      </c>
      <c r="H150" s="43"/>
      <c r="I150" s="8"/>
      <c r="J150" s="8"/>
      <c r="K150" s="8"/>
      <c r="L150" s="8"/>
      <c r="M150" s="8"/>
      <c r="O150" s="8"/>
      <c r="P150" s="8"/>
      <c r="Q150" s="8"/>
      <c r="R150" s="8"/>
      <c r="S150" s="8"/>
      <c r="T150" s="8"/>
      <c r="U150" s="8"/>
      <c r="V150" s="8"/>
      <c r="W150" s="8"/>
      <c r="X150" s="8"/>
      <c r="Y150" s="8"/>
      <c r="Z150" s="8"/>
      <c r="AA150" s="8"/>
      <c r="AB150" s="8"/>
      <c r="AC150" s="8"/>
    </row>
    <row r="151" spans="1:29" ht="12.3">
      <c r="A151" s="58"/>
      <c r="B151" s="69">
        <v>121</v>
      </c>
      <c r="C151" s="43" t="s">
        <v>347</v>
      </c>
      <c r="D151" s="69">
        <v>2.88</v>
      </c>
      <c r="E151" s="69">
        <f t="shared" si="3"/>
        <v>0.76018430510476831</v>
      </c>
      <c r="F151" s="71">
        <f t="shared" si="4"/>
        <v>76.018430510476833</v>
      </c>
      <c r="G151" s="43">
        <v>777.66854412217799</v>
      </c>
      <c r="H151" s="43"/>
      <c r="I151" s="8"/>
      <c r="J151" s="8"/>
      <c r="K151" s="8"/>
      <c r="L151" s="8"/>
      <c r="M151" s="8"/>
      <c r="O151" s="8"/>
      <c r="P151" s="8"/>
      <c r="Q151" s="8"/>
      <c r="R151" s="8"/>
      <c r="S151" s="8"/>
      <c r="T151" s="8"/>
      <c r="U151" s="8"/>
      <c r="V151" s="8"/>
      <c r="W151" s="8"/>
      <c r="X151" s="8"/>
      <c r="Y151" s="8"/>
      <c r="Z151" s="8"/>
      <c r="AA151" s="8"/>
      <c r="AB151" s="8"/>
      <c r="AC151" s="8"/>
    </row>
    <row r="152" spans="1:29" ht="12.3">
      <c r="A152" s="58"/>
      <c r="B152" s="69">
        <v>122</v>
      </c>
      <c r="C152" s="43" t="s">
        <v>348</v>
      </c>
      <c r="D152" s="69">
        <v>3.0867075721045198</v>
      </c>
      <c r="E152" s="69">
        <f t="shared" si="3"/>
        <v>0.77034775349511042</v>
      </c>
      <c r="F152" s="71">
        <f t="shared" si="4"/>
        <v>77.034775349511037</v>
      </c>
      <c r="G152" s="43">
        <v>788.06575182549795</v>
      </c>
      <c r="H152" s="43"/>
      <c r="I152" s="8"/>
      <c r="J152" s="8"/>
      <c r="K152" s="8"/>
      <c r="L152" s="8"/>
      <c r="M152" s="8"/>
      <c r="O152" s="8"/>
      <c r="P152" s="8"/>
      <c r="Q152" s="8"/>
      <c r="R152" s="8"/>
      <c r="S152" s="8"/>
      <c r="T152" s="8"/>
      <c r="U152" s="8"/>
      <c r="V152" s="8"/>
      <c r="W152" s="8"/>
      <c r="X152" s="8"/>
      <c r="Y152" s="8"/>
      <c r="Z152" s="8"/>
      <c r="AA152" s="8"/>
      <c r="AB152" s="8"/>
      <c r="AC152" s="8"/>
    </row>
    <row r="153" spans="1:29" ht="12.3">
      <c r="A153" s="58"/>
      <c r="B153" s="69">
        <v>123</v>
      </c>
      <c r="C153" s="43" t="s">
        <v>349</v>
      </c>
      <c r="D153" s="69">
        <v>3.3082512623914599</v>
      </c>
      <c r="E153" s="69">
        <f t="shared" si="3"/>
        <v>0.78051120187803236</v>
      </c>
      <c r="F153" s="71">
        <f t="shared" si="4"/>
        <v>78.051120187803235</v>
      </c>
      <c r="G153" s="43">
        <v>798.46295952122705</v>
      </c>
      <c r="H153" s="43"/>
      <c r="I153" s="8"/>
      <c r="J153" s="8"/>
      <c r="K153" s="8"/>
      <c r="L153" s="8"/>
      <c r="M153" s="8"/>
      <c r="O153" s="8"/>
      <c r="P153" s="8"/>
      <c r="Q153" s="8"/>
      <c r="R153" s="8"/>
      <c r="S153" s="8"/>
      <c r="T153" s="8"/>
      <c r="U153" s="8"/>
      <c r="V153" s="8"/>
      <c r="W153" s="8"/>
      <c r="X153" s="8"/>
      <c r="Y153" s="8"/>
      <c r="Z153" s="8"/>
      <c r="AA153" s="8"/>
      <c r="AB153" s="8"/>
      <c r="AC153" s="8"/>
    </row>
    <row r="154" spans="1:29" ht="12.3">
      <c r="A154" s="58"/>
      <c r="B154" s="69">
        <v>124</v>
      </c>
      <c r="C154" s="43" t="s">
        <v>350</v>
      </c>
      <c r="D154" s="69">
        <v>3.5456959104333499</v>
      </c>
      <c r="E154" s="69">
        <f t="shared" si="3"/>
        <v>0.79067465027276829</v>
      </c>
      <c r="F154" s="71">
        <f t="shared" si="4"/>
        <v>79.067465027276825</v>
      </c>
      <c r="G154" s="43">
        <v>808.86016722904196</v>
      </c>
      <c r="H154" s="43"/>
      <c r="I154" s="8"/>
      <c r="J154" s="8"/>
      <c r="K154" s="8"/>
      <c r="L154" s="8"/>
      <c r="M154" s="8"/>
      <c r="O154" s="8"/>
      <c r="P154" s="8"/>
      <c r="Q154" s="8"/>
      <c r="R154" s="8"/>
      <c r="S154" s="8"/>
      <c r="T154" s="8"/>
      <c r="U154" s="8"/>
      <c r="V154" s="8"/>
      <c r="W154" s="8"/>
      <c r="X154" s="8"/>
      <c r="Y154" s="8"/>
      <c r="Z154" s="8"/>
      <c r="AA154" s="8"/>
      <c r="AB154" s="8"/>
      <c r="AC154" s="8"/>
    </row>
    <row r="155" spans="1:29" ht="12.3">
      <c r="A155" s="58"/>
      <c r="B155" s="69">
        <v>125</v>
      </c>
      <c r="C155" s="43" t="s">
        <v>351</v>
      </c>
      <c r="D155" s="69">
        <v>3.8001827830259298</v>
      </c>
      <c r="E155" s="69">
        <f t="shared" si="3"/>
        <v>0.800838098684996</v>
      </c>
      <c r="F155" s="71">
        <f t="shared" si="4"/>
        <v>80.0838098684996</v>
      </c>
      <c r="G155" s="43">
        <v>819.25737495475096</v>
      </c>
      <c r="H155" s="43"/>
      <c r="I155" s="8"/>
      <c r="J155" s="8"/>
      <c r="K155" s="8"/>
      <c r="L155" s="8"/>
      <c r="M155" s="8"/>
      <c r="O155" s="8"/>
      <c r="P155" s="8"/>
      <c r="Q155" s="8"/>
      <c r="R155" s="8"/>
      <c r="S155" s="8"/>
      <c r="T155" s="8"/>
      <c r="U155" s="8"/>
      <c r="V155" s="8"/>
      <c r="W155" s="8"/>
      <c r="X155" s="8"/>
      <c r="Y155" s="8"/>
      <c r="Z155" s="8"/>
      <c r="AA155" s="8"/>
      <c r="AB155" s="8"/>
      <c r="AC155" s="8"/>
    </row>
    <row r="156" spans="1:29" ht="12.3">
      <c r="A156" s="58"/>
      <c r="B156" s="69">
        <v>126</v>
      </c>
      <c r="C156" s="43" t="s">
        <v>352</v>
      </c>
      <c r="D156" s="69">
        <v>4.07293505963451</v>
      </c>
      <c r="E156" s="69">
        <f t="shared" si="3"/>
        <v>0.81100154709446137</v>
      </c>
      <c r="F156" s="71">
        <f t="shared" si="4"/>
        <v>81.100154709446144</v>
      </c>
      <c r="G156" s="43">
        <v>829.65458267763404</v>
      </c>
      <c r="H156" s="43"/>
      <c r="I156" s="8"/>
      <c r="J156" s="8"/>
      <c r="K156" s="8"/>
      <c r="L156" s="8"/>
      <c r="M156" s="8"/>
      <c r="O156" s="8"/>
      <c r="P156" s="8"/>
      <c r="Q156" s="8"/>
      <c r="R156" s="8"/>
      <c r="S156" s="8"/>
      <c r="T156" s="8"/>
      <c r="U156" s="8"/>
      <c r="V156" s="8"/>
      <c r="W156" s="8"/>
      <c r="X156" s="8"/>
      <c r="Y156" s="8"/>
      <c r="Z156" s="8"/>
      <c r="AA156" s="8"/>
      <c r="AB156" s="8"/>
      <c r="AC156" s="8"/>
    </row>
    <row r="157" spans="1:29" ht="12.3">
      <c r="A157" s="58"/>
      <c r="B157" s="69">
        <v>127</v>
      </c>
      <c r="C157" s="43" t="s">
        <v>353</v>
      </c>
      <c r="D157" s="69">
        <v>4.3652637115499404</v>
      </c>
      <c r="E157" s="69">
        <f t="shared" si="3"/>
        <v>0.82116499549172817</v>
      </c>
      <c r="F157" s="71">
        <f t="shared" si="4"/>
        <v>82.116499549172815</v>
      </c>
      <c r="G157" s="43">
        <v>840.05179038803794</v>
      </c>
      <c r="H157" s="43"/>
      <c r="I157" s="8"/>
      <c r="J157" s="8"/>
      <c r="K157" s="8"/>
      <c r="L157" s="8"/>
      <c r="M157" s="8"/>
      <c r="O157" s="8"/>
      <c r="P157" s="8"/>
      <c r="Q157" s="8"/>
      <c r="R157" s="8"/>
      <c r="S157" s="8"/>
      <c r="T157" s="8"/>
      <c r="U157" s="8"/>
      <c r="V157" s="8"/>
      <c r="W157" s="8"/>
      <c r="X157" s="8"/>
      <c r="Y157" s="8"/>
      <c r="Z157" s="8"/>
      <c r="AA157" s="8"/>
      <c r="AB157" s="8"/>
      <c r="AC157" s="8"/>
    </row>
    <row r="158" spans="1:29" ht="12.3">
      <c r="A158" s="58"/>
      <c r="B158" s="69">
        <v>128</v>
      </c>
      <c r="C158" s="43" t="s">
        <v>354</v>
      </c>
      <c r="D158" s="69">
        <v>4.6785738030119104</v>
      </c>
      <c r="E158" s="69">
        <f t="shared" si="3"/>
        <v>0.83132844387154448</v>
      </c>
      <c r="F158" s="71">
        <f t="shared" si="4"/>
        <v>83.132844387154449</v>
      </c>
      <c r="G158" s="43">
        <v>850.44899808058994</v>
      </c>
      <c r="H158" s="43"/>
      <c r="I158" s="8"/>
      <c r="J158" s="8"/>
      <c r="K158" s="8"/>
      <c r="L158" s="8"/>
      <c r="M158" s="8"/>
      <c r="O158" s="8"/>
      <c r="P158" s="8"/>
      <c r="Q158" s="8"/>
      <c r="R158" s="8"/>
      <c r="S158" s="8"/>
      <c r="T158" s="8"/>
      <c r="U158" s="8"/>
      <c r="V158" s="8"/>
      <c r="W158" s="8"/>
      <c r="X158" s="8"/>
      <c r="Y158" s="8"/>
      <c r="Z158" s="8"/>
      <c r="AA158" s="8"/>
      <c r="AB158" s="8"/>
      <c r="AC158" s="8"/>
    </row>
    <row r="159" spans="1:29" ht="12.3">
      <c r="A159" s="58"/>
      <c r="B159" s="69">
        <v>129</v>
      </c>
      <c r="C159" s="43" t="s">
        <v>355</v>
      </c>
      <c r="D159" s="69">
        <v>5.0143712445856696</v>
      </c>
      <c r="E159" s="69">
        <f t="shared" si="3"/>
        <v>0.84149189227934018</v>
      </c>
      <c r="F159" s="71">
        <f t="shared" si="4"/>
        <v>84.149189227934016</v>
      </c>
      <c r="G159" s="43">
        <v>860.846205801765</v>
      </c>
      <c r="H159" s="43"/>
      <c r="I159" s="8"/>
      <c r="J159" s="8"/>
      <c r="K159" s="8"/>
      <c r="L159" s="8"/>
      <c r="M159" s="8"/>
      <c r="O159" s="8"/>
      <c r="P159" s="8"/>
      <c r="Q159" s="8"/>
      <c r="R159" s="8"/>
      <c r="S159" s="8"/>
      <c r="T159" s="8"/>
      <c r="U159" s="8"/>
      <c r="V159" s="8"/>
      <c r="W159" s="8"/>
      <c r="X159" s="8"/>
      <c r="Y159" s="8"/>
      <c r="Z159" s="8"/>
      <c r="AA159" s="8"/>
      <c r="AB159" s="8"/>
      <c r="AC159" s="8"/>
    </row>
    <row r="160" spans="1:29" ht="12.3">
      <c r="A160" s="58"/>
      <c r="B160" s="69">
        <v>130</v>
      </c>
      <c r="C160" s="43" t="s">
        <v>356</v>
      </c>
      <c r="D160" s="69">
        <v>5.37427003125201</v>
      </c>
      <c r="E160" s="69">
        <f t="shared" si="3"/>
        <v>0.85165534065565685</v>
      </c>
      <c r="F160" s="71">
        <f t="shared" si="4"/>
        <v>85.16553406556568</v>
      </c>
      <c r="G160" s="43">
        <v>871.243413490737</v>
      </c>
      <c r="H160" s="43"/>
      <c r="I160" s="8"/>
      <c r="J160" s="8"/>
      <c r="K160" s="8"/>
      <c r="L160" s="8"/>
      <c r="M160" s="8"/>
      <c r="O160" s="8"/>
      <c r="P160" s="8"/>
      <c r="Q160" s="8"/>
      <c r="R160" s="8"/>
      <c r="S160" s="8"/>
      <c r="T160" s="8"/>
      <c r="U160" s="8"/>
      <c r="V160" s="8"/>
      <c r="W160" s="8"/>
      <c r="X160" s="8"/>
      <c r="Y160" s="8"/>
      <c r="Z160" s="8"/>
      <c r="AA160" s="8"/>
      <c r="AB160" s="8"/>
      <c r="AC160" s="8"/>
    </row>
    <row r="161" spans="1:29" ht="12.3">
      <c r="A161" s="58"/>
      <c r="B161" s="69">
        <v>131</v>
      </c>
      <c r="C161" s="43" t="s">
        <v>357</v>
      </c>
      <c r="D161" s="69">
        <v>5.76</v>
      </c>
      <c r="E161" s="69">
        <f t="shared" si="3"/>
        <v>0.8618187890578396</v>
      </c>
      <c r="F161" s="71">
        <f t="shared" si="4"/>
        <v>86.181878905783961</v>
      </c>
      <c r="G161" s="43">
        <v>881.64062120616995</v>
      </c>
      <c r="H161" s="43"/>
      <c r="I161" s="8"/>
      <c r="J161" s="8"/>
      <c r="K161" s="8"/>
      <c r="L161" s="8"/>
      <c r="M161" s="8"/>
      <c r="O161" s="8"/>
      <c r="P161" s="8"/>
      <c r="Q161" s="8"/>
      <c r="R161" s="8"/>
      <c r="S161" s="8"/>
      <c r="T161" s="8"/>
      <c r="U161" s="8"/>
      <c r="V161" s="8"/>
      <c r="W161" s="8"/>
      <c r="X161" s="8"/>
      <c r="Y161" s="8"/>
      <c r="Z161" s="8"/>
      <c r="AA161" s="8"/>
      <c r="AB161" s="8"/>
      <c r="AC161" s="8"/>
    </row>
    <row r="162" spans="1:29" ht="12.3">
      <c r="A162" s="58"/>
      <c r="B162" s="69">
        <v>132</v>
      </c>
      <c r="C162" s="43" t="s">
        <v>358</v>
      </c>
      <c r="D162" s="69">
        <v>6.1734151442090397</v>
      </c>
      <c r="E162" s="69">
        <f t="shared" si="3"/>
        <v>0.87198223744818082</v>
      </c>
      <c r="F162" s="71">
        <f t="shared" si="4"/>
        <v>87.19822374481808</v>
      </c>
      <c r="G162" s="43">
        <v>892.03782890948901</v>
      </c>
      <c r="H162" s="43"/>
      <c r="I162" s="8"/>
      <c r="J162" s="8"/>
      <c r="K162" s="8"/>
      <c r="L162" s="8"/>
      <c r="M162" s="8"/>
      <c r="O162" s="8"/>
      <c r="P162" s="8"/>
      <c r="Q162" s="8"/>
      <c r="R162" s="8"/>
      <c r="S162" s="8"/>
      <c r="T162" s="8"/>
      <c r="U162" s="8"/>
      <c r="V162" s="8"/>
      <c r="W162" s="8"/>
      <c r="X162" s="8"/>
      <c r="Y162" s="8"/>
      <c r="Z162" s="8"/>
      <c r="AA162" s="8"/>
      <c r="AB162" s="8"/>
      <c r="AC162" s="8"/>
    </row>
    <row r="163" spans="1:29" ht="12.3">
      <c r="A163" s="58"/>
      <c r="B163" s="69">
        <v>133</v>
      </c>
      <c r="C163" s="43" t="s">
        <v>359</v>
      </c>
      <c r="D163" s="69">
        <v>6.6165025247829199</v>
      </c>
      <c r="E163" s="69">
        <f t="shared" si="3"/>
        <v>0.88214568585326392</v>
      </c>
      <c r="F163" s="71">
        <f t="shared" si="4"/>
        <v>88.21456858532639</v>
      </c>
      <c r="G163" s="43">
        <v>902.43503662788896</v>
      </c>
      <c r="H163" s="43"/>
      <c r="I163" s="8"/>
      <c r="J163" s="8"/>
      <c r="K163" s="8"/>
      <c r="L163" s="8"/>
      <c r="M163" s="8"/>
      <c r="O163" s="8"/>
      <c r="P163" s="8"/>
      <c r="Q163" s="8"/>
      <c r="R163" s="8"/>
      <c r="S163" s="8"/>
      <c r="T163" s="8"/>
      <c r="U163" s="8"/>
      <c r="V163" s="8"/>
      <c r="W163" s="8"/>
      <c r="X163" s="8"/>
      <c r="Y163" s="8"/>
      <c r="Z163" s="8"/>
      <c r="AA163" s="8"/>
      <c r="AB163" s="8"/>
      <c r="AC163" s="8"/>
    </row>
    <row r="164" spans="1:29" ht="12.3">
      <c r="A164" s="58"/>
      <c r="B164" s="69">
        <v>134</v>
      </c>
      <c r="C164" s="43" t="s">
        <v>360</v>
      </c>
      <c r="D164" s="69">
        <v>7.0913918208667104</v>
      </c>
      <c r="E164" s="69">
        <f t="shared" si="3"/>
        <v>0.89230913424651614</v>
      </c>
      <c r="F164" s="71">
        <f t="shared" si="4"/>
        <v>89.230913424651618</v>
      </c>
      <c r="G164" s="43">
        <v>912.83224433418604</v>
      </c>
      <c r="H164" s="43"/>
      <c r="I164" s="8"/>
      <c r="J164" s="8"/>
      <c r="K164" s="8"/>
      <c r="L164" s="8"/>
      <c r="M164" s="8"/>
      <c r="O164" s="8"/>
      <c r="P164" s="8"/>
      <c r="Q164" s="8"/>
      <c r="R164" s="8"/>
      <c r="S164" s="8"/>
      <c r="T164" s="8"/>
      <c r="U164" s="8"/>
      <c r="V164" s="8"/>
      <c r="W164" s="8"/>
      <c r="X164" s="8"/>
      <c r="Y164" s="8"/>
      <c r="Z164" s="8"/>
      <c r="AA164" s="8"/>
      <c r="AB164" s="8"/>
      <c r="AC164" s="8"/>
    </row>
    <row r="165" spans="1:29" ht="12.3">
      <c r="A165" s="58"/>
      <c r="B165" s="69">
        <v>135</v>
      </c>
      <c r="C165" s="107" t="s">
        <v>361</v>
      </c>
      <c r="D165" s="126">
        <v>7.6003655660518703</v>
      </c>
      <c r="E165" s="69">
        <f t="shared" si="3"/>
        <v>0.90247258263806651</v>
      </c>
      <c r="F165" s="127">
        <f t="shared" si="4"/>
        <v>90.247258263806657</v>
      </c>
      <c r="G165" s="43">
        <v>923.22945203874201</v>
      </c>
      <c r="H165" s="107"/>
      <c r="I165" s="8"/>
      <c r="J165" s="8"/>
      <c r="K165" s="8"/>
      <c r="L165" s="8"/>
      <c r="M165" s="8"/>
      <c r="O165" s="8"/>
      <c r="P165" s="8"/>
      <c r="Q165" s="8"/>
      <c r="R165" s="8"/>
      <c r="S165" s="8"/>
      <c r="T165" s="8"/>
      <c r="U165" s="8"/>
      <c r="V165" s="8"/>
      <c r="W165" s="8"/>
      <c r="X165" s="8"/>
      <c r="Y165" s="8"/>
      <c r="Z165" s="8"/>
      <c r="AA165" s="8"/>
      <c r="AB165" s="8"/>
      <c r="AC165" s="8"/>
    </row>
    <row r="166" spans="1:29" ht="12.3">
      <c r="A166" s="58"/>
      <c r="B166" s="69">
        <v>136</v>
      </c>
      <c r="C166" s="107" t="s">
        <v>362</v>
      </c>
      <c r="D166" s="126">
        <v>8.1458701192690199</v>
      </c>
      <c r="E166" s="69">
        <f t="shared" si="3"/>
        <v>0.91263603102953272</v>
      </c>
      <c r="F166" s="127">
        <f t="shared" si="4"/>
        <v>91.263603102953269</v>
      </c>
      <c r="G166" s="43">
        <v>933.62665974321203</v>
      </c>
      <c r="H166" s="107"/>
      <c r="I166" s="8"/>
      <c r="J166" s="8"/>
      <c r="K166" s="8"/>
      <c r="L166" s="8"/>
      <c r="M166" s="8"/>
      <c r="O166" s="8"/>
      <c r="P166" s="8"/>
      <c r="Q166" s="8"/>
      <c r="R166" s="8"/>
      <c r="S166" s="8"/>
      <c r="T166" s="8"/>
      <c r="U166" s="8"/>
      <c r="V166" s="8"/>
      <c r="W166" s="8"/>
      <c r="X166" s="8"/>
      <c r="Y166" s="8"/>
      <c r="Z166" s="8"/>
      <c r="AA166" s="8"/>
      <c r="AB166" s="8"/>
      <c r="AC166" s="8"/>
    </row>
    <row r="167" spans="1:29" ht="12.3">
      <c r="A167" s="58"/>
      <c r="B167" s="69">
        <v>137</v>
      </c>
      <c r="C167" s="107" t="s">
        <v>363</v>
      </c>
      <c r="D167" s="126">
        <v>8.7305274230998897</v>
      </c>
      <c r="E167" s="69">
        <f t="shared" si="3"/>
        <v>0.92279947942800389</v>
      </c>
      <c r="F167" s="127">
        <f t="shared" si="4"/>
        <v>92.279947942800391</v>
      </c>
      <c r="G167" s="43">
        <v>944.02386745484796</v>
      </c>
      <c r="H167" s="107"/>
      <c r="I167" s="8"/>
      <c r="J167" s="8"/>
      <c r="K167" s="8"/>
      <c r="L167" s="8"/>
      <c r="M167" s="8"/>
      <c r="O167" s="8"/>
      <c r="P167" s="8"/>
      <c r="Q167" s="8"/>
      <c r="R167" s="8"/>
      <c r="S167" s="8"/>
      <c r="T167" s="8"/>
      <c r="U167" s="8"/>
      <c r="V167" s="8"/>
      <c r="W167" s="8"/>
      <c r="X167" s="8"/>
      <c r="Y167" s="8"/>
      <c r="Z167" s="8"/>
      <c r="AA167" s="8"/>
      <c r="AB167" s="8"/>
      <c r="AC167" s="8"/>
    </row>
    <row r="168" spans="1:29" ht="12.3">
      <c r="A168" s="58"/>
      <c r="B168" s="69">
        <v>138</v>
      </c>
      <c r="C168" s="107" t="s">
        <v>364</v>
      </c>
      <c r="D168" s="126">
        <v>9.3571476060238297</v>
      </c>
      <c r="E168" s="69">
        <f t="shared" si="3"/>
        <v>0.93296292782461587</v>
      </c>
      <c r="F168" s="127">
        <f t="shared" si="4"/>
        <v>93.296292782461592</v>
      </c>
      <c r="G168" s="43">
        <v>954.42107516458202</v>
      </c>
      <c r="H168" s="107"/>
      <c r="I168" s="8"/>
      <c r="J168" s="8"/>
      <c r="K168" s="8"/>
      <c r="L168" s="8"/>
      <c r="M168" s="8"/>
      <c r="O168" s="8"/>
      <c r="P168" s="8"/>
      <c r="Q168" s="8"/>
      <c r="R168" s="8"/>
      <c r="S168" s="8"/>
      <c r="T168" s="8"/>
      <c r="U168" s="8"/>
      <c r="V168" s="8"/>
      <c r="W168" s="8"/>
      <c r="X168" s="8"/>
      <c r="Y168" s="8"/>
      <c r="Z168" s="8"/>
      <c r="AA168" s="8"/>
      <c r="AB168" s="8"/>
      <c r="AC168" s="8"/>
    </row>
    <row r="169" spans="1:29" ht="12.3">
      <c r="A169" s="58"/>
      <c r="B169" s="69">
        <v>139</v>
      </c>
      <c r="C169" s="107" t="s">
        <v>365</v>
      </c>
      <c r="D169" s="126">
        <v>10.0287424891713</v>
      </c>
      <c r="E169" s="69">
        <f t="shared" si="3"/>
        <v>0.94312637623241147</v>
      </c>
      <c r="F169" s="127">
        <f t="shared" si="4"/>
        <v>94.312637623241145</v>
      </c>
      <c r="G169" s="43">
        <v>964.81828288575696</v>
      </c>
      <c r="H169" s="107"/>
      <c r="I169" s="8"/>
      <c r="J169" s="8"/>
      <c r="K169" s="8"/>
      <c r="L169" s="8"/>
      <c r="M169" s="8"/>
      <c r="O169" s="8"/>
      <c r="P169" s="8"/>
      <c r="Q169" s="8"/>
      <c r="R169" s="8"/>
      <c r="S169" s="8"/>
      <c r="T169" s="8"/>
      <c r="U169" s="8"/>
      <c r="V169" s="8"/>
      <c r="W169" s="8"/>
      <c r="X169" s="8"/>
      <c r="Y169" s="8"/>
      <c r="Z169" s="8"/>
      <c r="AA169" s="8"/>
      <c r="AB169" s="8"/>
      <c r="AC169" s="8"/>
    </row>
    <row r="170" spans="1:29" ht="12.3">
      <c r="A170" s="58"/>
      <c r="B170" s="69">
        <v>140</v>
      </c>
      <c r="C170" s="107" t="s">
        <v>366</v>
      </c>
      <c r="D170" s="126">
        <v>10.748540062504</v>
      </c>
      <c r="E170" s="69">
        <f t="shared" si="3"/>
        <v>0.95328982458144484</v>
      </c>
      <c r="F170" s="127">
        <f t="shared" si="4"/>
        <v>95.32898245814448</v>
      </c>
      <c r="G170" s="43">
        <v>975.21549054681805</v>
      </c>
      <c r="H170" s="107"/>
      <c r="I170" s="8"/>
      <c r="J170" s="8"/>
      <c r="K170" s="8"/>
      <c r="L170" s="8"/>
      <c r="M170" s="8"/>
      <c r="O170" s="8"/>
      <c r="P170" s="8"/>
      <c r="Q170" s="8"/>
      <c r="R170" s="8"/>
      <c r="S170" s="8"/>
      <c r="T170" s="8"/>
      <c r="U170" s="8"/>
      <c r="V170" s="8"/>
      <c r="W170" s="8"/>
      <c r="X170" s="8"/>
      <c r="Y170" s="8"/>
      <c r="Z170" s="8"/>
      <c r="AA170" s="8"/>
      <c r="AB170" s="8"/>
      <c r="AC170" s="8"/>
    </row>
    <row r="171" spans="1:29" ht="12.3">
      <c r="A171" s="58"/>
      <c r="B171" s="69">
        <v>141</v>
      </c>
      <c r="C171" s="107" t="s">
        <v>367</v>
      </c>
      <c r="D171" s="126">
        <v>11.52</v>
      </c>
      <c r="E171" s="69">
        <f t="shared" si="3"/>
        <v>0.96345327301091011</v>
      </c>
      <c r="F171" s="127">
        <f t="shared" si="4"/>
        <v>96.345327301091004</v>
      </c>
      <c r="G171" s="43">
        <v>985.61269829016101</v>
      </c>
      <c r="H171" s="107" t="s">
        <v>754</v>
      </c>
      <c r="I171" s="8"/>
      <c r="J171" s="8"/>
      <c r="K171" s="8"/>
      <c r="L171" s="8"/>
      <c r="M171" s="8"/>
      <c r="O171" s="8"/>
      <c r="P171" s="8"/>
      <c r="Q171" s="8"/>
      <c r="R171" s="8"/>
      <c r="S171" s="8"/>
      <c r="T171" s="8"/>
      <c r="U171" s="8"/>
      <c r="V171" s="8"/>
      <c r="W171" s="8"/>
      <c r="X171" s="8"/>
      <c r="Y171" s="8"/>
      <c r="Z171" s="8"/>
      <c r="AA171" s="8"/>
      <c r="AB171" s="8"/>
      <c r="AC171" s="8"/>
    </row>
    <row r="172" spans="1:29" ht="12.3">
      <c r="A172" s="58"/>
      <c r="B172" s="69">
        <v>142</v>
      </c>
      <c r="C172" s="107" t="s">
        <v>368</v>
      </c>
      <c r="D172" s="126">
        <v>12.346830288417999</v>
      </c>
      <c r="E172" s="69">
        <f t="shared" si="3"/>
        <v>0.97361672142500399</v>
      </c>
      <c r="F172" s="127">
        <f t="shared" si="4"/>
        <v>97.361672142500396</v>
      </c>
      <c r="G172" s="43">
        <v>996.00990601777903</v>
      </c>
      <c r="H172" s="107"/>
      <c r="I172" s="8"/>
      <c r="J172" s="8"/>
      <c r="K172" s="8"/>
      <c r="L172" s="8"/>
      <c r="M172" s="8"/>
      <c r="O172" s="8"/>
      <c r="P172" s="8"/>
      <c r="Q172" s="8"/>
      <c r="R172" s="8"/>
      <c r="S172" s="8"/>
      <c r="T172" s="8"/>
      <c r="U172" s="8"/>
      <c r="V172" s="8"/>
      <c r="W172" s="8"/>
      <c r="X172" s="8"/>
      <c r="Y172" s="8"/>
      <c r="Z172" s="8"/>
      <c r="AA172" s="8"/>
      <c r="AB172" s="8"/>
      <c r="AC172" s="8"/>
    </row>
    <row r="173" spans="1:29" ht="12.3">
      <c r="A173" s="58"/>
      <c r="B173" s="69">
        <v>143</v>
      </c>
      <c r="C173" s="107" t="s">
        <v>369</v>
      </c>
      <c r="D173" s="126">
        <v>13.233005049565801</v>
      </c>
      <c r="E173" s="69">
        <f t="shared" si="3"/>
        <v>0.98378016980633431</v>
      </c>
      <c r="F173" s="127">
        <f t="shared" si="4"/>
        <v>98.378016980633433</v>
      </c>
      <c r="G173" s="43">
        <v>1006.40711371188</v>
      </c>
      <c r="H173" s="107"/>
      <c r="I173" s="8"/>
      <c r="J173" s="8"/>
      <c r="K173" s="8"/>
      <c r="L173" s="8"/>
      <c r="M173" s="8"/>
      <c r="O173" s="8"/>
      <c r="P173" s="8"/>
      <c r="Q173" s="8"/>
      <c r="R173" s="8"/>
      <c r="S173" s="8"/>
      <c r="T173" s="8"/>
      <c r="U173" s="8"/>
      <c r="V173" s="8"/>
      <c r="W173" s="8"/>
      <c r="X173" s="8"/>
      <c r="Y173" s="8"/>
      <c r="Z173" s="8"/>
      <c r="AA173" s="8"/>
      <c r="AB173" s="8"/>
      <c r="AC173" s="8"/>
    </row>
    <row r="174" spans="1:29" ht="13.8">
      <c r="A174" s="58"/>
      <c r="B174" s="69">
        <v>144</v>
      </c>
      <c r="C174" s="107" t="s">
        <v>370</v>
      </c>
      <c r="D174" s="126">
        <v>14.182783641733399</v>
      </c>
      <c r="E174" s="69">
        <f t="shared" si="3"/>
        <v>0.9939436181789052</v>
      </c>
      <c r="F174" s="127">
        <f t="shared" si="4"/>
        <v>99.394361817890513</v>
      </c>
      <c r="G174" s="43">
        <v>1016.80432139702</v>
      </c>
      <c r="H174" s="109" t="s">
        <v>755</v>
      </c>
      <c r="I174" s="8"/>
      <c r="J174" s="8"/>
      <c r="K174" s="8"/>
      <c r="L174" s="8"/>
      <c r="M174" s="8"/>
      <c r="O174" s="8"/>
      <c r="P174" s="8"/>
      <c r="Q174" s="8"/>
      <c r="R174" s="8"/>
      <c r="S174" s="8"/>
      <c r="T174" s="8"/>
      <c r="U174" s="8"/>
      <c r="V174" s="8"/>
      <c r="W174" s="8"/>
      <c r="X174" s="8"/>
      <c r="Y174" s="8"/>
      <c r="Z174" s="8"/>
      <c r="AA174" s="8"/>
      <c r="AB174" s="8"/>
      <c r="AC174" s="8"/>
    </row>
    <row r="175" spans="1:29" ht="12.3">
      <c r="A175" s="58"/>
      <c r="B175" s="69">
        <v>145</v>
      </c>
      <c r="C175" s="107" t="s">
        <v>371</v>
      </c>
      <c r="D175" s="126">
        <v>15.2007311321037</v>
      </c>
      <c r="E175" s="69">
        <f t="shared" si="3"/>
        <v>1.0041070665718377</v>
      </c>
      <c r="F175" s="127">
        <f t="shared" si="4"/>
        <v>100.41070665718377</v>
      </c>
      <c r="G175" s="43">
        <v>1027.20152910299</v>
      </c>
      <c r="H175" s="107"/>
      <c r="I175" s="8"/>
      <c r="J175" s="8"/>
      <c r="K175" s="8"/>
      <c r="L175" s="8"/>
      <c r="M175" s="8"/>
      <c r="O175" s="8"/>
      <c r="P175" s="8"/>
      <c r="Q175" s="8"/>
      <c r="R175" s="8"/>
      <c r="S175" s="8"/>
      <c r="T175" s="8"/>
      <c r="U175" s="8"/>
      <c r="V175" s="8"/>
      <c r="W175" s="8"/>
      <c r="X175" s="8"/>
      <c r="Y175" s="8"/>
      <c r="Z175" s="8"/>
      <c r="AA175" s="8"/>
      <c r="AB175" s="8"/>
      <c r="AC175" s="8"/>
    </row>
    <row r="176" spans="1:29" ht="12.3">
      <c r="A176" s="58"/>
      <c r="B176" s="69">
        <v>146</v>
      </c>
      <c r="C176" s="107" t="s">
        <v>372</v>
      </c>
      <c r="D176" s="126">
        <v>16.291740238538001</v>
      </c>
      <c r="E176" s="69">
        <f t="shared" si="3"/>
        <v>1.0142705150005962</v>
      </c>
      <c r="F176" s="127">
        <f t="shared" si="4"/>
        <v>101.42705150005962</v>
      </c>
      <c r="G176" s="43">
        <v>1037.5987368456099</v>
      </c>
      <c r="H176" s="107"/>
      <c r="I176" s="8"/>
      <c r="J176" s="8"/>
      <c r="K176" s="8"/>
      <c r="L176" s="8"/>
      <c r="M176" s="8"/>
      <c r="O176" s="8"/>
      <c r="P176" s="8"/>
      <c r="Q176" s="8"/>
      <c r="R176" s="8"/>
      <c r="S176" s="8"/>
      <c r="T176" s="8"/>
      <c r="U176" s="8"/>
      <c r="V176" s="8"/>
      <c r="W176" s="8"/>
      <c r="X176" s="8"/>
      <c r="Y176" s="8"/>
      <c r="Z176" s="8"/>
      <c r="AA176" s="8"/>
      <c r="AB176" s="8"/>
      <c r="AC176" s="8"/>
    </row>
    <row r="177" spans="1:29" ht="12.3">
      <c r="A177" s="58"/>
      <c r="B177" s="69">
        <v>147</v>
      </c>
      <c r="C177" s="107" t="s">
        <v>373</v>
      </c>
      <c r="D177" s="126">
        <v>17.461054846199701</v>
      </c>
      <c r="E177" s="69">
        <f t="shared" si="3"/>
        <v>1.0244339634146626</v>
      </c>
      <c r="F177" s="127">
        <f t="shared" si="4"/>
        <v>102.44339634146627</v>
      </c>
      <c r="G177" s="43">
        <v>1047.9959445731999</v>
      </c>
      <c r="H177" s="107"/>
      <c r="I177" s="8"/>
      <c r="J177" s="8"/>
      <c r="K177" s="8"/>
      <c r="L177" s="8"/>
      <c r="M177" s="8"/>
      <c r="O177" s="8"/>
      <c r="P177" s="8"/>
      <c r="Q177" s="8"/>
      <c r="R177" s="8"/>
      <c r="S177" s="8"/>
      <c r="T177" s="8"/>
      <c r="U177" s="8"/>
      <c r="V177" s="8"/>
      <c r="W177" s="8"/>
      <c r="X177" s="8"/>
      <c r="Y177" s="8"/>
      <c r="Z177" s="8"/>
      <c r="AA177" s="8"/>
      <c r="AB177" s="8"/>
      <c r="AC177" s="8"/>
    </row>
    <row r="178" spans="1:29" ht="12.3">
      <c r="A178" s="58"/>
      <c r="B178" s="69">
        <v>148</v>
      </c>
      <c r="C178" s="107" t="s">
        <v>374</v>
      </c>
      <c r="D178" s="126">
        <v>18.714295212047599</v>
      </c>
      <c r="E178" s="69">
        <f t="shared" si="3"/>
        <v>1.0345974117620136</v>
      </c>
      <c r="F178" s="127">
        <f t="shared" si="4"/>
        <v>103.45974117620136</v>
      </c>
      <c r="G178" s="43">
        <v>1058.3931522325399</v>
      </c>
      <c r="H178" s="107"/>
      <c r="I178" s="8"/>
      <c r="J178" s="8"/>
      <c r="K178" s="8"/>
      <c r="L178" s="8"/>
      <c r="M178" s="8"/>
      <c r="O178" s="8"/>
      <c r="P178" s="8"/>
      <c r="Q178" s="8"/>
      <c r="R178" s="8"/>
      <c r="S178" s="8"/>
      <c r="T178" s="8"/>
      <c r="U178" s="8"/>
      <c r="V178" s="8"/>
      <c r="W178" s="8"/>
      <c r="X178" s="8"/>
      <c r="Y178" s="8"/>
      <c r="Z178" s="8"/>
      <c r="AA178" s="8"/>
      <c r="AB178" s="8"/>
      <c r="AC178" s="8"/>
    </row>
    <row r="179" spans="1:29" ht="12.3">
      <c r="A179" s="58"/>
      <c r="B179" s="69">
        <v>149</v>
      </c>
      <c r="C179" s="107" t="s">
        <v>375</v>
      </c>
      <c r="D179" s="126">
        <v>20.0574849783426</v>
      </c>
      <c r="E179" s="69">
        <f t="shared" si="3"/>
        <v>1.0447608601854741</v>
      </c>
      <c r="F179" s="127">
        <f t="shared" si="4"/>
        <v>104.47608601854741</v>
      </c>
      <c r="G179" s="43">
        <v>1068.7903599697399</v>
      </c>
      <c r="H179" s="107"/>
      <c r="I179" s="8"/>
      <c r="J179" s="8"/>
      <c r="K179" s="8"/>
      <c r="L179" s="8"/>
      <c r="M179" s="8"/>
      <c r="O179" s="8"/>
      <c r="P179" s="8"/>
      <c r="Q179" s="8"/>
      <c r="R179" s="8"/>
      <c r="S179" s="8"/>
      <c r="T179" s="8"/>
      <c r="U179" s="8"/>
      <c r="V179" s="8"/>
      <c r="W179" s="8"/>
      <c r="X179" s="8"/>
      <c r="Y179" s="8"/>
      <c r="Z179" s="8"/>
      <c r="AA179" s="8"/>
      <c r="AB179" s="8"/>
      <c r="AC179" s="8"/>
    </row>
    <row r="180" spans="1:29" ht="12.3">
      <c r="A180" s="58"/>
      <c r="B180" s="69">
        <v>150</v>
      </c>
      <c r="C180" s="107" t="s">
        <v>376</v>
      </c>
      <c r="D180" s="126">
        <v>21.497080125008001</v>
      </c>
      <c r="E180" s="69">
        <f t="shared" si="3"/>
        <v>1.0549243086027176</v>
      </c>
      <c r="F180" s="127">
        <f t="shared" si="4"/>
        <v>105.49243086027175</v>
      </c>
      <c r="G180" s="43">
        <v>1079.1875677005801</v>
      </c>
      <c r="H180" s="107"/>
      <c r="I180" s="8"/>
      <c r="J180" s="8"/>
      <c r="K180" s="8"/>
      <c r="L180" s="8"/>
      <c r="M180" s="8"/>
      <c r="N180" s="8"/>
      <c r="O180" s="8"/>
      <c r="P180" s="8"/>
      <c r="Q180" s="8"/>
      <c r="R180" s="8"/>
      <c r="S180" s="8"/>
      <c r="T180" s="8"/>
      <c r="U180" s="8"/>
      <c r="V180" s="8"/>
      <c r="W180" s="8"/>
      <c r="X180" s="8"/>
      <c r="Y180" s="8"/>
      <c r="Z180" s="8"/>
      <c r="AA180" s="8"/>
      <c r="AB180" s="8"/>
      <c r="AC180" s="8"/>
    </row>
    <row r="181" spans="1:29" ht="12.3">
      <c r="A181" s="58"/>
      <c r="B181" s="69">
        <v>151</v>
      </c>
      <c r="C181" s="107" t="s">
        <v>377</v>
      </c>
      <c r="D181" s="126">
        <v>23.04</v>
      </c>
      <c r="E181" s="69">
        <f t="shared" si="3"/>
        <v>1.0650877569639785</v>
      </c>
      <c r="F181" s="127">
        <f t="shared" si="4"/>
        <v>106.50877569639785</v>
      </c>
      <c r="G181" s="43">
        <v>1089.58477537415</v>
      </c>
      <c r="H181" s="107"/>
      <c r="I181" s="8"/>
      <c r="J181" s="8"/>
      <c r="K181" s="8"/>
      <c r="L181" s="8"/>
      <c r="M181" s="8"/>
      <c r="N181" s="8"/>
      <c r="O181" s="8"/>
      <c r="P181" s="8"/>
      <c r="Q181" s="8"/>
      <c r="R181" s="8"/>
      <c r="S181" s="8"/>
      <c r="T181" s="8"/>
      <c r="U181" s="8"/>
      <c r="V181" s="8"/>
      <c r="W181" s="8"/>
      <c r="X181" s="8"/>
      <c r="Y181" s="8"/>
      <c r="Z181" s="8"/>
      <c r="AA181" s="8"/>
      <c r="AB181" s="8"/>
      <c r="AC181" s="8"/>
    </row>
    <row r="182" spans="1:29" ht="14.4">
      <c r="A182" s="58"/>
      <c r="B182" s="69">
        <v>152</v>
      </c>
      <c r="C182" s="107" t="s">
        <v>378</v>
      </c>
      <c r="D182" s="126">
        <v>24.693660576836098</v>
      </c>
      <c r="E182" s="126"/>
      <c r="F182" s="127"/>
      <c r="G182" s="128"/>
      <c r="H182" s="107"/>
      <c r="I182" s="8"/>
      <c r="J182" s="8"/>
      <c r="K182" s="8"/>
      <c r="L182" s="8"/>
      <c r="M182" s="8"/>
      <c r="N182" s="8"/>
      <c r="O182" s="8"/>
      <c r="P182" s="8"/>
      <c r="Q182" s="8"/>
      <c r="R182" s="8"/>
      <c r="S182" s="8"/>
      <c r="T182" s="8"/>
      <c r="U182" s="8"/>
      <c r="V182" s="8"/>
      <c r="W182" s="8"/>
      <c r="X182" s="8"/>
      <c r="Y182" s="8"/>
      <c r="Z182" s="8"/>
      <c r="AA182" s="8"/>
      <c r="AB182" s="8"/>
      <c r="AC182" s="8"/>
    </row>
    <row r="183" spans="1:29" ht="14.4">
      <c r="A183" s="58"/>
      <c r="B183" s="69">
        <v>153</v>
      </c>
      <c r="C183" s="107" t="s">
        <v>379</v>
      </c>
      <c r="D183" s="126">
        <v>26.466010099131601</v>
      </c>
      <c r="E183" s="126"/>
      <c r="F183" s="127"/>
      <c r="G183" s="128"/>
      <c r="H183" s="107"/>
      <c r="I183" s="8"/>
      <c r="J183" s="8"/>
      <c r="K183" s="8"/>
      <c r="L183" s="8"/>
      <c r="M183" s="8"/>
      <c r="N183" s="8"/>
      <c r="O183" s="8"/>
      <c r="P183" s="8"/>
      <c r="Q183" s="8"/>
      <c r="R183" s="8"/>
      <c r="S183" s="8"/>
      <c r="T183" s="8"/>
      <c r="U183" s="8"/>
      <c r="V183" s="8"/>
      <c r="W183" s="8"/>
      <c r="X183" s="8"/>
      <c r="Y183" s="8"/>
      <c r="Z183" s="8"/>
      <c r="AA183" s="8"/>
      <c r="AB183" s="8"/>
      <c r="AC183" s="8"/>
    </row>
    <row r="184" spans="1:29" ht="14.4">
      <c r="A184" s="58"/>
      <c r="B184" s="69">
        <v>154</v>
      </c>
      <c r="C184" s="107" t="s">
        <v>380</v>
      </c>
      <c r="D184" s="126">
        <v>28.365567283466799</v>
      </c>
      <c r="E184" s="126"/>
      <c r="F184" s="127"/>
      <c r="G184" s="128"/>
      <c r="H184" s="107"/>
      <c r="I184" s="8"/>
      <c r="J184" s="8"/>
      <c r="K184" s="8"/>
      <c r="L184" s="8"/>
      <c r="M184" s="8"/>
      <c r="N184" s="8"/>
      <c r="O184" s="8"/>
      <c r="P184" s="8"/>
      <c r="Q184" s="8"/>
      <c r="R184" s="8"/>
      <c r="S184" s="8"/>
      <c r="T184" s="8"/>
      <c r="U184" s="8"/>
      <c r="V184" s="8"/>
      <c r="W184" s="8"/>
      <c r="X184" s="8"/>
      <c r="Y184" s="8"/>
      <c r="Z184" s="8"/>
      <c r="AA184" s="8"/>
      <c r="AB184" s="8"/>
      <c r="AC184" s="8"/>
    </row>
    <row r="185" spans="1:29" ht="14.4">
      <c r="A185" s="58"/>
      <c r="B185" s="69">
        <v>155</v>
      </c>
      <c r="C185" s="107" t="s">
        <v>381</v>
      </c>
      <c r="D185" s="126">
        <v>30.401462264207399</v>
      </c>
      <c r="E185" s="126"/>
      <c r="F185" s="127"/>
      <c r="G185" s="128"/>
      <c r="H185" s="107"/>
      <c r="I185" s="8"/>
      <c r="J185" s="8"/>
      <c r="K185" s="8"/>
      <c r="L185" s="8"/>
      <c r="M185" s="8"/>
      <c r="N185" s="8"/>
      <c r="O185" s="8"/>
      <c r="P185" s="8"/>
      <c r="Q185" s="8"/>
      <c r="R185" s="8"/>
      <c r="S185" s="8"/>
      <c r="T185" s="8"/>
      <c r="U185" s="8"/>
      <c r="V185" s="8"/>
      <c r="W185" s="8"/>
      <c r="X185" s="8"/>
      <c r="Y185" s="8"/>
      <c r="Z185" s="8"/>
      <c r="AA185" s="8"/>
      <c r="AB185" s="8"/>
      <c r="AC185" s="8"/>
    </row>
    <row r="186" spans="1:29" ht="14.4">
      <c r="A186" s="58"/>
      <c r="B186" s="69">
        <v>156</v>
      </c>
      <c r="C186" s="107" t="s">
        <v>382</v>
      </c>
      <c r="D186" s="126">
        <v>32.583480477076101</v>
      </c>
      <c r="E186" s="126"/>
      <c r="F186" s="127"/>
      <c r="G186" s="128"/>
      <c r="H186" s="107"/>
      <c r="I186" s="8"/>
      <c r="J186" s="8"/>
      <c r="K186" s="8"/>
      <c r="L186" s="8"/>
      <c r="M186" s="8"/>
      <c r="N186" s="8"/>
      <c r="O186" s="8"/>
      <c r="P186" s="8"/>
      <c r="Q186" s="8"/>
      <c r="R186" s="8"/>
      <c r="S186" s="8"/>
      <c r="T186" s="8"/>
      <c r="U186" s="8"/>
      <c r="V186" s="8"/>
      <c r="W186" s="8"/>
      <c r="X186" s="8"/>
      <c r="Y186" s="8"/>
      <c r="Z186" s="8"/>
      <c r="AA186" s="8"/>
      <c r="AB186" s="8"/>
      <c r="AC186" s="8"/>
    </row>
    <row r="187" spans="1:29" ht="14.4">
      <c r="A187" s="58"/>
      <c r="B187" s="69">
        <v>157</v>
      </c>
      <c r="C187" s="107" t="s">
        <v>383</v>
      </c>
      <c r="D187" s="126">
        <v>34.922109692399502</v>
      </c>
      <c r="E187" s="126"/>
      <c r="F187" s="127"/>
      <c r="G187" s="128"/>
      <c r="H187" s="107"/>
      <c r="I187" s="8"/>
      <c r="J187" s="8"/>
      <c r="K187" s="8"/>
      <c r="L187" s="8"/>
      <c r="M187" s="8"/>
      <c r="N187" s="8"/>
      <c r="O187" s="8"/>
      <c r="P187" s="8"/>
      <c r="Q187" s="8"/>
      <c r="R187" s="8"/>
      <c r="S187" s="8"/>
      <c r="T187" s="8"/>
      <c r="U187" s="8"/>
      <c r="V187" s="8"/>
      <c r="W187" s="8"/>
      <c r="X187" s="8"/>
      <c r="Y187" s="8"/>
      <c r="Z187" s="8"/>
      <c r="AA187" s="8"/>
      <c r="AB187" s="8"/>
      <c r="AC187" s="8"/>
    </row>
    <row r="188" spans="1:29" ht="14.4">
      <c r="A188" s="58"/>
      <c r="B188" s="69">
        <v>158</v>
      </c>
      <c r="C188" s="107" t="s">
        <v>384</v>
      </c>
      <c r="D188" s="126">
        <v>37.428590424095297</v>
      </c>
      <c r="E188" s="126"/>
      <c r="F188" s="127"/>
      <c r="G188" s="128"/>
      <c r="H188" s="107"/>
      <c r="I188" s="8"/>
      <c r="J188" s="8"/>
      <c r="K188" s="8"/>
      <c r="L188" s="8"/>
      <c r="M188" s="8"/>
      <c r="N188" s="8"/>
      <c r="O188" s="8"/>
      <c r="P188" s="8"/>
      <c r="Q188" s="8"/>
      <c r="R188" s="8"/>
      <c r="S188" s="8"/>
      <c r="T188" s="8"/>
      <c r="U188" s="8"/>
      <c r="V188" s="8"/>
      <c r="W188" s="8"/>
      <c r="X188" s="8"/>
      <c r="Y188" s="8"/>
      <c r="Z188" s="8"/>
      <c r="AA188" s="8"/>
      <c r="AB188" s="8"/>
      <c r="AC188" s="8"/>
    </row>
    <row r="189" spans="1:29" ht="14.4">
      <c r="A189" s="58"/>
      <c r="B189" s="69">
        <v>159</v>
      </c>
      <c r="C189" s="107" t="s">
        <v>385</v>
      </c>
      <c r="D189" s="126">
        <v>40.1149699566853</v>
      </c>
      <c r="E189" s="126"/>
      <c r="F189" s="127"/>
      <c r="G189" s="128"/>
      <c r="H189" s="107"/>
      <c r="I189" s="8"/>
      <c r="J189" s="8"/>
      <c r="K189" s="8"/>
      <c r="L189" s="8"/>
      <c r="M189" s="8"/>
      <c r="N189" s="8"/>
      <c r="O189" s="8"/>
      <c r="P189" s="8"/>
      <c r="Q189" s="8"/>
      <c r="R189" s="8"/>
      <c r="S189" s="8"/>
      <c r="T189" s="8"/>
      <c r="U189" s="8"/>
      <c r="V189" s="8"/>
      <c r="W189" s="8"/>
      <c r="X189" s="8"/>
      <c r="Y189" s="8"/>
      <c r="Z189" s="8"/>
      <c r="AA189" s="8"/>
      <c r="AB189" s="8"/>
      <c r="AC189" s="8"/>
    </row>
    <row r="190" spans="1:29" ht="14.4">
      <c r="A190" s="58"/>
      <c r="B190" s="69">
        <v>160</v>
      </c>
      <c r="C190" s="107" t="s">
        <v>386</v>
      </c>
      <c r="D190" s="126">
        <v>42.994160250016002</v>
      </c>
      <c r="E190" s="126"/>
      <c r="F190" s="127"/>
      <c r="G190" s="128"/>
      <c r="H190" s="107"/>
      <c r="I190" s="8"/>
      <c r="J190" s="8"/>
      <c r="K190" s="8"/>
      <c r="L190" s="8"/>
      <c r="M190" s="8"/>
      <c r="N190" s="8"/>
      <c r="O190" s="8"/>
      <c r="P190" s="8"/>
      <c r="Q190" s="8"/>
      <c r="R190" s="8"/>
      <c r="S190" s="8"/>
      <c r="T190" s="8"/>
      <c r="U190" s="8"/>
      <c r="V190" s="8"/>
      <c r="W190" s="8"/>
      <c r="X190" s="8"/>
      <c r="Y190" s="8"/>
      <c r="Z190" s="8"/>
      <c r="AA190" s="8"/>
      <c r="AB190" s="8"/>
      <c r="AC190" s="8"/>
    </row>
    <row r="191" spans="1:29" ht="14.4">
      <c r="A191" s="58"/>
      <c r="B191" s="69">
        <v>161</v>
      </c>
      <c r="C191" s="107" t="s">
        <v>387</v>
      </c>
      <c r="D191" s="126">
        <v>46.08</v>
      </c>
      <c r="E191" s="126"/>
      <c r="F191" s="127"/>
      <c r="G191" s="128"/>
      <c r="H191" s="107"/>
      <c r="I191" s="8"/>
      <c r="J191" s="8"/>
      <c r="K191" s="8"/>
      <c r="L191" s="8"/>
      <c r="M191" s="8"/>
      <c r="N191" s="8"/>
      <c r="O191" s="8"/>
      <c r="P191" s="8"/>
      <c r="Q191" s="8"/>
      <c r="R191" s="8"/>
      <c r="S191" s="8"/>
      <c r="T191" s="8"/>
      <c r="U191" s="8"/>
      <c r="V191" s="8"/>
      <c r="W191" s="8"/>
      <c r="X191" s="8"/>
      <c r="Y191" s="8"/>
      <c r="Z191" s="8"/>
      <c r="AA191" s="8"/>
      <c r="AB191" s="8"/>
      <c r="AC191" s="8"/>
    </row>
    <row r="192" spans="1:29" ht="12.3">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row>
    <row r="193" spans="1:29" ht="12.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row>
    <row r="194" spans="1:29" ht="12.3">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row>
    <row r="195" spans="1:29" ht="12.3">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row>
    <row r="196" spans="1:29" ht="12.3">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row>
    <row r="197" spans="1:29" ht="12.3">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row>
    <row r="198" spans="1:29" ht="12.3">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row>
    <row r="199" spans="1:29" ht="12.3">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row>
    <row r="200" spans="1:29" ht="12.3">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row>
    <row r="201" spans="1:29" ht="12.3">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row>
    <row r="202" spans="1:29" ht="12.3">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row>
    <row r="203" spans="1:29" ht="12.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row>
    <row r="204" spans="1:29" ht="12.3">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row>
    <row r="205" spans="1:29" ht="12.3">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row>
    <row r="206" spans="1:29" ht="12.3">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row>
    <row r="207" spans="1:29" ht="12.3">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row>
    <row r="208" spans="1:29" ht="12.3">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row>
    <row r="209" spans="1:29" ht="12.3">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row>
    <row r="210" spans="1:29" ht="12.3">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row>
    <row r="211" spans="1:29" ht="12.3">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row>
    <row r="212" spans="1:29" ht="12.3">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row>
    <row r="213" spans="1:29" ht="12.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row>
    <row r="214" spans="1:29" ht="12.3">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row>
    <row r="215" spans="1:29" ht="12.3">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row>
    <row r="216" spans="1:29" ht="12.3">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row>
    <row r="217" spans="1:29" ht="12.3">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row>
    <row r="218" spans="1:29" ht="12.3">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row>
    <row r="219" spans="1:29" ht="12.3">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row>
    <row r="220" spans="1:29" ht="12.3">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row>
    <row r="221" spans="1:29" ht="12.3">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row>
    <row r="222" spans="1:29" ht="12.3">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row>
    <row r="223" spans="1:29" ht="1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row>
    <row r="224" spans="1:29" ht="12.3">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row>
    <row r="225" spans="1:29" ht="12.3">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row>
    <row r="226" spans="1:29" ht="12.3">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row>
    <row r="227" spans="1:29" ht="12.3">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row>
    <row r="228" spans="1:29" ht="12.3">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row>
    <row r="229" spans="1:29" ht="12.3">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row>
    <row r="230" spans="1:29" ht="12.3">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row>
    <row r="231" spans="1:29" ht="12.3">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row>
    <row r="232" spans="1:29" ht="12.3">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row>
    <row r="233" spans="1:29" ht="12.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row>
    <row r="234" spans="1:29" ht="12.3">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row>
    <row r="235" spans="1:29" ht="12.3">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row>
    <row r="236" spans="1:29" ht="12.3">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row>
    <row r="237" spans="1:29" ht="12.3">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row>
    <row r="238" spans="1:29" ht="12.3">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row>
    <row r="239" spans="1:29" ht="12.3">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row>
    <row r="240" spans="1:29" ht="12.3">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row>
    <row r="241" spans="1:29" ht="12.3">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row>
    <row r="242" spans="1:29" ht="12.3">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row>
    <row r="243" spans="1:29" ht="12.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row>
    <row r="244" spans="1:29" ht="12.3">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row>
    <row r="245" spans="1:29" ht="12.3">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row>
    <row r="246" spans="1:29" ht="12.3">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row>
    <row r="247" spans="1:29" ht="12.3">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row>
    <row r="248" spans="1:29" ht="12.3">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row>
    <row r="249" spans="1:29" ht="12.3">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row>
    <row r="250" spans="1:29" ht="12.3">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row>
    <row r="251" spans="1:29" ht="12.3">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row>
    <row r="252" spans="1:29" ht="12.3">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row>
    <row r="253" spans="1:29" ht="12.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row>
    <row r="254" spans="1:29" ht="12.3">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row>
    <row r="255" spans="1:29" ht="12.3">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row>
    <row r="256" spans="1:29" ht="12.3">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row>
    <row r="257" spans="1:29" ht="12.3">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row>
    <row r="258" spans="1:29" ht="12.3">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row>
    <row r="259" spans="1:29" ht="12.3">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row>
    <row r="260" spans="1:29" ht="12.3">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row>
    <row r="261" spans="1:29" ht="12.3">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row>
    <row r="262" spans="1:29" ht="12.3">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row>
    <row r="263" spans="1:29" ht="12.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row>
    <row r="264" spans="1:29" ht="12.3">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row>
    <row r="265" spans="1:29" ht="12.3">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row>
    <row r="266" spans="1:29" ht="12.3">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row>
    <row r="267" spans="1:29" ht="12.3">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row>
    <row r="268" spans="1:29" ht="12.3">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row>
    <row r="269" spans="1:29" ht="12.3">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row>
    <row r="270" spans="1:29" ht="12.3">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row>
    <row r="271" spans="1:29" ht="12.3">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row>
    <row r="272" spans="1:29" ht="12.3">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row>
    <row r="273" spans="1:29" ht="12.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row>
    <row r="274" spans="1:29" ht="12.3">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row>
    <row r="275" spans="1:29" ht="12.3">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row>
    <row r="276" spans="1:29" ht="12.3">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row>
    <row r="277" spans="1:29" ht="12.3">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row>
    <row r="278" spans="1:29" ht="12.3">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row>
    <row r="279" spans="1:29" ht="12.3">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row>
    <row r="280" spans="1:29" ht="12.3">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row>
    <row r="281" spans="1:29" ht="12.3">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row>
    <row r="282" spans="1:29" ht="12.3">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row>
    <row r="283" spans="1:29" ht="12.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row>
    <row r="284" spans="1:29" ht="12.3">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row>
    <row r="285" spans="1:29" ht="12.3">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row>
    <row r="286" spans="1:29" ht="12.3">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row>
    <row r="287" spans="1:29" ht="12.3">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row>
    <row r="288" spans="1:29" ht="12.3">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row>
    <row r="289" spans="1:29" ht="12.3">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row>
    <row r="290" spans="1:29" ht="12.3">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row>
    <row r="291" spans="1:29" ht="12.3">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row>
    <row r="292" spans="1:29" ht="12.3">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row>
    <row r="293" spans="1:29" ht="12.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row>
    <row r="294" spans="1:29" ht="12.3">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row>
    <row r="295" spans="1:29" ht="12.3">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row>
    <row r="296" spans="1:29" ht="12.3">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row>
    <row r="297" spans="1:29" ht="12.3">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row>
    <row r="298" spans="1:29" ht="12.3">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row>
    <row r="299" spans="1:29" ht="12.3">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row>
    <row r="300" spans="1:29" ht="12.3">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row>
    <row r="301" spans="1:29" ht="12.3">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row>
    <row r="302" spans="1:29" ht="12.3">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row>
    <row r="303" spans="1:29" ht="12.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row>
    <row r="304" spans="1:29" ht="12.3">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row>
    <row r="305" spans="1:29" ht="12.3">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row>
    <row r="306" spans="1:29" ht="12.3">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row>
    <row r="307" spans="1:29" ht="12.3">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row>
    <row r="308" spans="1:29" ht="12.3">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row>
    <row r="309" spans="1:29" ht="12.3">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row>
    <row r="310" spans="1:29" ht="12.3">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row>
    <row r="311" spans="1:29" ht="12.3">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row>
    <row r="312" spans="1:29" ht="12.3">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row>
    <row r="313" spans="1:29" ht="12.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row>
    <row r="314" spans="1:29" ht="12.3">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row>
    <row r="315" spans="1:29" ht="12.3">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row>
    <row r="316" spans="1:29" ht="12.3">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row>
    <row r="317" spans="1:29" ht="12.3">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row>
    <row r="318" spans="1:29" ht="12.3">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row>
    <row r="319" spans="1:29" ht="12.3">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row>
    <row r="320" spans="1:29" ht="12.3">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row>
    <row r="321" spans="1:29" ht="12.3">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row>
    <row r="322" spans="1:29" ht="12.3">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row>
    <row r="323" spans="1:29" ht="1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row>
    <row r="324" spans="1:29" ht="12.3">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row>
    <row r="325" spans="1:29" ht="12.3">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row>
    <row r="326" spans="1:29" ht="12.3">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row>
    <row r="327" spans="1:29" ht="12.3">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row>
    <row r="328" spans="1:29" ht="12.3">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row>
    <row r="329" spans="1:29" ht="12.3">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row>
    <row r="330" spans="1:29" ht="12.3">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row>
    <row r="331" spans="1:29" ht="12.3">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row>
    <row r="332" spans="1:29" ht="12.3">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row>
    <row r="333" spans="1:29" ht="12.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row>
    <row r="334" spans="1:29" ht="12.3">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row>
    <row r="335" spans="1:29" ht="12.3">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row>
    <row r="336" spans="1:29" ht="12.3">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row>
    <row r="337" spans="1:29" ht="12.3">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row>
    <row r="338" spans="1:29" ht="12.3">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row>
    <row r="339" spans="1:29" ht="12.3">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row>
    <row r="340" spans="1:29" ht="12.3">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row>
    <row r="341" spans="1:29" ht="12.3">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row>
    <row r="342" spans="1:29" ht="12.3">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row>
    <row r="343" spans="1:29" ht="12.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row>
    <row r="344" spans="1:29" ht="12.3">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row>
    <row r="345" spans="1:29" ht="12.3">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row>
    <row r="346" spans="1:29" ht="12.3">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row>
    <row r="347" spans="1:29" ht="12.3">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row>
    <row r="348" spans="1:29" ht="12.3">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row>
    <row r="349" spans="1:29" ht="12.3">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row>
    <row r="350" spans="1:29" ht="12.3">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row>
    <row r="351" spans="1:29" ht="12.3">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row>
    <row r="352" spans="1:29" ht="12.3">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row>
    <row r="353" spans="1:29" ht="12.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row>
    <row r="354" spans="1:29" ht="12.3">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row>
    <row r="355" spans="1:29" ht="12.3">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row>
    <row r="356" spans="1:29" ht="12.3">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row>
    <row r="357" spans="1:29" ht="12.3">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row>
    <row r="358" spans="1:29" ht="12.3">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row>
    <row r="359" spans="1:29" ht="12.3">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row>
    <row r="360" spans="1:29" ht="12.3">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row>
    <row r="361" spans="1:29" ht="12.3">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row>
    <row r="362" spans="1:29" ht="12.3">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row>
    <row r="363" spans="1:29" ht="12.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row>
    <row r="364" spans="1:29" ht="12.3">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row>
    <row r="365" spans="1:29" ht="12.3">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row>
    <row r="366" spans="1:29" ht="12.3">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row>
    <row r="367" spans="1:29" ht="12.3">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row>
    <row r="368" spans="1:29" ht="12.3">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row>
    <row r="369" spans="1:29" ht="12.3">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row>
    <row r="370" spans="1:29" ht="12.3">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row>
    <row r="371" spans="1:29" ht="12.3">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row>
    <row r="372" spans="1:29" ht="12.3">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row>
    <row r="373" spans="1:29" ht="12.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row>
    <row r="374" spans="1:29" ht="12.3">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row>
    <row r="375" spans="1:29" ht="12.3">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row>
    <row r="376" spans="1:29" ht="12.3">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row>
    <row r="377" spans="1:29" ht="12.3">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row>
    <row r="378" spans="1:29" ht="12.3">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row>
    <row r="379" spans="1:29" ht="12.3">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row>
    <row r="380" spans="1:29" ht="12.3">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row>
    <row r="381" spans="1:29" ht="12.3">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row>
    <row r="382" spans="1:29" ht="12.3">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row>
    <row r="383" spans="1:29" ht="12.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row>
    <row r="384" spans="1:29" ht="12.3">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row>
    <row r="385" spans="1:29" ht="12.3">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row>
    <row r="386" spans="1:29" ht="12.3">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row>
    <row r="387" spans="1:29" ht="12.3">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row>
    <row r="388" spans="1:29" ht="12.3">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row>
    <row r="389" spans="1:29" ht="12.3">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row>
    <row r="390" spans="1:29" ht="12.3">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row>
    <row r="391" spans="1:29" ht="12.3">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row>
    <row r="392" spans="1:29" ht="12.3">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row>
    <row r="393" spans="1:29" ht="12.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row>
    <row r="394" spans="1:29" ht="12.3">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row>
    <row r="395" spans="1:29" ht="12.3">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row>
    <row r="396" spans="1:29" ht="12.3">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row>
    <row r="397" spans="1:29" ht="12.3">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row>
    <row r="398" spans="1:29" ht="12.3">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row>
    <row r="399" spans="1:29" ht="12.3">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row>
    <row r="400" spans="1:29" ht="12.3">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row>
    <row r="401" spans="1:29" ht="12.3">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row>
    <row r="402" spans="1:29" ht="12.3">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row>
    <row r="403" spans="1:29" ht="12.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row>
    <row r="404" spans="1:29" ht="12.3">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row>
    <row r="405" spans="1:29" ht="12.3">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row>
    <row r="406" spans="1:29" ht="12.3">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row>
    <row r="407" spans="1:29" ht="12.3">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row>
    <row r="408" spans="1:29" ht="12.3">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row>
    <row r="409" spans="1:29" ht="12.3">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row>
    <row r="410" spans="1:29" ht="12.3">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row>
    <row r="411" spans="1:29" ht="12.3">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row>
    <row r="412" spans="1:29" ht="12.3">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row>
    <row r="413" spans="1:29" ht="12.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row>
    <row r="414" spans="1:29" ht="12.3">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row>
    <row r="415" spans="1:29" ht="12.3">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row>
    <row r="416" spans="1:29" ht="12.3">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row>
    <row r="417" spans="1:29" ht="12.3">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row>
    <row r="418" spans="1:29" ht="12.3">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row>
    <row r="419" spans="1:29" ht="12.3">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row>
    <row r="420" spans="1:29" ht="12.3">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row>
    <row r="421" spans="1:29" ht="12.3">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row>
    <row r="422" spans="1:29" ht="12.3">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row>
    <row r="423" spans="1:29" ht="1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row>
    <row r="424" spans="1:29" ht="12.3">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row>
    <row r="425" spans="1:29" ht="12.3">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row>
    <row r="426" spans="1:29" ht="12.3">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row>
    <row r="427" spans="1:29" ht="12.3">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row>
    <row r="428" spans="1:29" ht="12.3">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row>
    <row r="429" spans="1:29" ht="12.3">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row>
    <row r="430" spans="1:29" ht="12.3">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row>
    <row r="431" spans="1:29" ht="12.3">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row>
    <row r="432" spans="1:29" ht="12.3">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row>
    <row r="433" spans="1:29" ht="12.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row>
    <row r="434" spans="1:29" ht="12.3">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row>
    <row r="435" spans="1:29" ht="12.3">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row>
    <row r="436" spans="1:29" ht="12.3">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row>
    <row r="437" spans="1:29" ht="12.3">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row>
    <row r="438" spans="1:29" ht="12.3">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row>
    <row r="439" spans="1:29" ht="12.3">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row>
    <row r="440" spans="1:29" ht="12.3">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row>
    <row r="441" spans="1:29" ht="12.3">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row>
    <row r="442" spans="1:29" ht="12.3">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row>
    <row r="443" spans="1:29" ht="12.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row>
    <row r="444" spans="1:29" ht="12.3">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row>
    <row r="445" spans="1:29" ht="12.3">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row>
    <row r="446" spans="1:29" ht="12.3">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row>
    <row r="447" spans="1:29" ht="12.3">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row>
    <row r="448" spans="1:29" ht="12.3">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row>
    <row r="449" spans="1:29" ht="12.3">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row>
    <row r="450" spans="1:29" ht="12.3">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row>
    <row r="451" spans="1:29" ht="12.3">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row>
    <row r="452" spans="1:29" ht="12.3">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row>
    <row r="453" spans="1:29" ht="12.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row>
    <row r="454" spans="1:29" ht="12.3">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row>
    <row r="455" spans="1:29" ht="12.3">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row>
    <row r="456" spans="1:29" ht="12.3">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row>
    <row r="457" spans="1:29" ht="12.3">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row>
    <row r="458" spans="1:29" ht="12.3">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row>
    <row r="459" spans="1:29" ht="12.3">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row>
    <row r="460" spans="1:29" ht="12.3">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row>
    <row r="461" spans="1:29" ht="12.3">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row>
    <row r="462" spans="1:29" ht="12.3">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row>
    <row r="463" spans="1:29" ht="12.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row>
    <row r="464" spans="1:29" ht="12.3">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row>
    <row r="465" spans="1:29" ht="12.3">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row>
    <row r="466" spans="1:29" ht="12.3">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row>
    <row r="467" spans="1:29" ht="12.3">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row>
    <row r="468" spans="1:29" ht="12.3">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row>
    <row r="469" spans="1:29" ht="12.3">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row>
    <row r="470" spans="1:29" ht="12.3">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row>
    <row r="471" spans="1:29" ht="12.3">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row>
    <row r="472" spans="1:29" ht="12.3">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row>
    <row r="473" spans="1:29" ht="12.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row>
    <row r="474" spans="1:29" ht="12.3">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row>
    <row r="475" spans="1:29" ht="12.3">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row>
    <row r="476" spans="1:29" ht="12.3">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row>
    <row r="477" spans="1:29" ht="12.3">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row>
    <row r="478" spans="1:29" ht="12.3">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row>
    <row r="479" spans="1:29" ht="12.3">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row>
    <row r="480" spans="1:29" ht="12.3">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row>
    <row r="481" spans="1:29" ht="12.3">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row>
    <row r="482" spans="1:29" ht="12.3">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row>
    <row r="483" spans="1:29" ht="12.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row>
    <row r="484" spans="1:29" ht="12.3">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row>
    <row r="485" spans="1:29" ht="12.3">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row>
    <row r="486" spans="1:29" ht="12.3">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row>
    <row r="487" spans="1:29" ht="12.3">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row>
    <row r="488" spans="1:29" ht="12.3">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row>
    <row r="489" spans="1:29" ht="12.3">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row>
    <row r="490" spans="1:29" ht="12.3">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row>
    <row r="491" spans="1:29" ht="12.3">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row>
    <row r="492" spans="1:29" ht="12.3">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row>
    <row r="493" spans="1:29" ht="12.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row>
    <row r="494" spans="1:29" ht="12.3">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row>
    <row r="495" spans="1:29" ht="12.3">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row>
    <row r="496" spans="1:29" ht="12.3">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row>
    <row r="497" spans="1:29" ht="12.3">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row>
    <row r="498" spans="1:29" ht="12.3">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row>
    <row r="499" spans="1:29" ht="12.3">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row>
    <row r="500" spans="1:29" ht="12.3">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row>
    <row r="501" spans="1:29" ht="12.3">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row>
    <row r="502" spans="1:29" ht="12.3">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row>
    <row r="503" spans="1:29" ht="12.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row>
    <row r="504" spans="1:29" ht="12.3">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row>
    <row r="505" spans="1:29" ht="12.3">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row>
    <row r="506" spans="1:29" ht="12.3">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row>
    <row r="507" spans="1:29" ht="12.3">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row>
    <row r="508" spans="1:29" ht="12.3">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row>
    <row r="509" spans="1:29" ht="12.3">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row>
    <row r="510" spans="1:29" ht="12.3">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row>
    <row r="511" spans="1:29" ht="12.3">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row>
    <row r="512" spans="1:29" ht="12.3">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row>
    <row r="513" spans="1:29" ht="12.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row>
    <row r="514" spans="1:29" ht="12.3">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row>
    <row r="515" spans="1:29" ht="12.3">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row>
    <row r="516" spans="1:29" ht="12.3">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row>
    <row r="517" spans="1:29" ht="12.3">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row>
    <row r="518" spans="1:29" ht="12.3">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row>
    <row r="519" spans="1:29" ht="12.3">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row>
    <row r="520" spans="1:29" ht="12.3">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row>
    <row r="521" spans="1:29" ht="12.3">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row>
    <row r="522" spans="1:29" ht="12.3">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row>
    <row r="523" spans="1:29" ht="1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row>
    <row r="524" spans="1:29" ht="12.3">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row>
    <row r="525" spans="1:29" ht="12.3">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row>
    <row r="526" spans="1:29" ht="12.3">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row>
    <row r="527" spans="1:29" ht="12.3">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row>
    <row r="528" spans="1:29" ht="12.3">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row>
    <row r="529" spans="1:29" ht="12.3">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row>
    <row r="530" spans="1:29" ht="12.3">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row>
    <row r="531" spans="1:29" ht="12.3">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row>
    <row r="532" spans="1:29" ht="12.3">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row>
    <row r="533" spans="1:29" ht="12.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row>
    <row r="534" spans="1:29" ht="12.3">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row>
    <row r="535" spans="1:29" ht="12.3">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row>
    <row r="536" spans="1:29" ht="12.3">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row>
    <row r="537" spans="1:29" ht="12.3">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row>
    <row r="538" spans="1:29" ht="12.3">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row>
    <row r="539" spans="1:29" ht="12.3">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row>
    <row r="540" spans="1:29" ht="12.3">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row>
    <row r="541" spans="1:29" ht="12.3">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row>
    <row r="542" spans="1:29" ht="12.3">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row>
    <row r="543" spans="1:29" ht="12.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row>
    <row r="544" spans="1:29" ht="12.3">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row>
    <row r="545" spans="1:29" ht="12.3">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row>
    <row r="546" spans="1:29" ht="12.3">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row>
    <row r="547" spans="1:29" ht="12.3">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row>
    <row r="548" spans="1:29" ht="12.3">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row>
    <row r="549" spans="1:29" ht="12.3">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row>
    <row r="550" spans="1:29" ht="12.3">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row>
    <row r="551" spans="1:29" ht="12.3">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row>
    <row r="552" spans="1:29" ht="12.3">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row>
    <row r="553" spans="1:29" ht="12.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row>
    <row r="554" spans="1:29" ht="12.3">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row>
    <row r="555" spans="1:29" ht="12.3">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row>
    <row r="556" spans="1:29" ht="12.3">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row>
    <row r="557" spans="1:29" ht="12.3">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row>
    <row r="558" spans="1:29" ht="12.3">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row>
    <row r="559" spans="1:29" ht="12.3">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row>
    <row r="560" spans="1:29" ht="12.3">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row>
    <row r="561" spans="1:29" ht="12.3">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row>
    <row r="562" spans="1:29" ht="12.3">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row>
    <row r="563" spans="1:29" ht="12.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row>
    <row r="564" spans="1:29" ht="12.3">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row>
    <row r="565" spans="1:29" ht="12.3">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row>
    <row r="566" spans="1:29" ht="12.3">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row>
    <row r="567" spans="1:29" ht="12.3">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row>
    <row r="568" spans="1:29" ht="12.3">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row>
    <row r="569" spans="1:29" ht="12.3">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row>
    <row r="570" spans="1:29" ht="12.3">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row>
    <row r="571" spans="1:29" ht="12.3">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row>
    <row r="572" spans="1:29" ht="12.3">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row>
    <row r="573" spans="1:29" ht="12.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row>
    <row r="574" spans="1:29" ht="12.3">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row>
    <row r="575" spans="1:29" ht="12.3">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row>
    <row r="576" spans="1:29" ht="12.3">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row>
    <row r="577" spans="1:29" ht="12.3">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row>
    <row r="578" spans="1:29" ht="12.3">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row>
    <row r="579" spans="1:29" ht="12.3">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row>
    <row r="580" spans="1:29" ht="12.3">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row>
    <row r="581" spans="1:29" ht="12.3">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row>
    <row r="582" spans="1:29" ht="12.3">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row>
    <row r="583" spans="1:29" ht="12.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row>
    <row r="584" spans="1:29" ht="12.3">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row>
    <row r="585" spans="1:29" ht="12.3">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row>
    <row r="586" spans="1:29" ht="12.3">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row>
    <row r="587" spans="1:29" ht="12.3">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row>
    <row r="588" spans="1:29" ht="12.3">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row>
    <row r="589" spans="1:29" ht="12.3">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row>
    <row r="590" spans="1:29" ht="12.3">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row>
    <row r="591" spans="1:29" ht="12.3">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row>
    <row r="592" spans="1:29" ht="12.3">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row>
    <row r="593" spans="1:29" ht="12.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row>
    <row r="594" spans="1:29" ht="12.3">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row>
    <row r="595" spans="1:29" ht="12.3">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row>
    <row r="596" spans="1:29" ht="12.3">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row>
    <row r="597" spans="1:29" ht="12.3">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row>
    <row r="598" spans="1:29" ht="12.3">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row>
    <row r="599" spans="1:29" ht="12.3">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row>
    <row r="600" spans="1:29" ht="12.3">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row>
    <row r="601" spans="1:29" ht="12.3">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row>
    <row r="602" spans="1:29" ht="12.3">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row>
    <row r="603" spans="1:29" ht="12.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row>
    <row r="604" spans="1:29" ht="12.3">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row>
    <row r="605" spans="1:29" ht="12.3">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row>
    <row r="606" spans="1:29" ht="12.3">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row>
    <row r="607" spans="1:29" ht="12.3">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row>
    <row r="608" spans="1:29" ht="12.3">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row>
    <row r="609" spans="1:29" ht="12.3">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row>
    <row r="610" spans="1:29" ht="12.3">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row>
    <row r="611" spans="1:29" ht="12.3">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row>
    <row r="612" spans="1:29" ht="12.3">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row>
    <row r="613" spans="1:29" ht="12.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row>
    <row r="614" spans="1:29" ht="12.3">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row>
    <row r="615" spans="1:29" ht="12.3">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row>
    <row r="616" spans="1:29" ht="12.3">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row>
    <row r="617" spans="1:29" ht="12.3">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row>
    <row r="618" spans="1:29" ht="12.3">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row>
    <row r="619" spans="1:29" ht="12.3">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row>
    <row r="620" spans="1:29" ht="12.3">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row>
    <row r="621" spans="1:29" ht="12.3">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row>
    <row r="622" spans="1:29" ht="12.3">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row>
    <row r="623" spans="1:29" ht="1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row>
    <row r="624" spans="1:29" ht="12.3">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row>
    <row r="625" spans="1:29" ht="12.3">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row>
    <row r="626" spans="1:29" ht="12.3">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row>
    <row r="627" spans="1:29" ht="12.3">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row>
    <row r="628" spans="1:29" ht="12.3">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row>
    <row r="629" spans="1:29" ht="12.3">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row>
    <row r="630" spans="1:29" ht="12.3">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row>
    <row r="631" spans="1:29" ht="12.3">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row>
    <row r="632" spans="1:29" ht="12.3">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row>
    <row r="633" spans="1:29" ht="12.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row>
    <row r="634" spans="1:29" ht="12.3">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row>
    <row r="635" spans="1:29" ht="12.3">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row>
    <row r="636" spans="1:29" ht="12.3">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row>
    <row r="637" spans="1:29" ht="12.3">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row>
    <row r="638" spans="1:29" ht="12.3">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row>
    <row r="639" spans="1:29" ht="12.3">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row>
    <row r="640" spans="1:29" ht="12.3">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row>
    <row r="641" spans="1:29" ht="12.3">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row>
    <row r="642" spans="1:29" ht="12.3">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row>
    <row r="643" spans="1:29" ht="12.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row>
    <row r="644" spans="1:29" ht="12.3">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row>
    <row r="645" spans="1:29" ht="12.3">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row>
    <row r="646" spans="1:29" ht="12.3">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row>
    <row r="647" spans="1:29" ht="12.3">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row>
    <row r="648" spans="1:29" ht="12.3">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row>
    <row r="649" spans="1:29" ht="12.3">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row>
    <row r="650" spans="1:29" ht="12.3">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row>
    <row r="651" spans="1:29" ht="12.3">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row>
    <row r="652" spans="1:29" ht="12.3">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row>
    <row r="653" spans="1:29" ht="12.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row>
    <row r="654" spans="1:29" ht="12.3">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row>
    <row r="655" spans="1:29" ht="12.3">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row>
    <row r="656" spans="1:29" ht="12.3">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row>
    <row r="657" spans="1:29" ht="12.3">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row>
    <row r="658" spans="1:29" ht="12.3">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row>
    <row r="659" spans="1:29" ht="12.3">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row>
    <row r="660" spans="1:29" ht="12.3">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row>
    <row r="661" spans="1:29" ht="12.3">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row>
    <row r="662" spans="1:29" ht="12.3">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row>
    <row r="663" spans="1:29" ht="12.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row>
    <row r="664" spans="1:29" ht="12.3">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row>
    <row r="665" spans="1:29" ht="12.3">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row>
    <row r="666" spans="1:29" ht="12.3">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row>
    <row r="667" spans="1:29" ht="12.3">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row>
    <row r="668" spans="1:29" ht="12.3">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row>
    <row r="669" spans="1:29" ht="12.3">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row>
    <row r="670" spans="1:29" ht="12.3">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row>
    <row r="671" spans="1:29" ht="12.3">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row>
    <row r="672" spans="1:29" ht="12.3">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row>
    <row r="673" spans="1:29" ht="12.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row>
    <row r="674" spans="1:29" ht="12.3">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row>
    <row r="675" spans="1:29" ht="12.3">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row>
    <row r="676" spans="1:29" ht="12.3">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row>
    <row r="677" spans="1:29" ht="12.3">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row>
    <row r="678" spans="1:29" ht="12.3">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row>
    <row r="679" spans="1:29" ht="12.3">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row>
    <row r="680" spans="1:29" ht="12.3">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row>
    <row r="681" spans="1:29" ht="12.3">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row>
    <row r="682" spans="1:29" ht="12.3">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row>
    <row r="683" spans="1:29" ht="12.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row>
    <row r="684" spans="1:29" ht="12.3">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row>
    <row r="685" spans="1:29" ht="12.3">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row>
    <row r="686" spans="1:29" ht="12.3">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row>
    <row r="687" spans="1:29" ht="12.3">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row>
    <row r="688" spans="1:29" ht="12.3">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row>
    <row r="689" spans="1:29" ht="12.3">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row>
    <row r="690" spans="1:29" ht="12.3">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row>
    <row r="691" spans="1:29" ht="12.3">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row>
    <row r="692" spans="1:29" ht="12.3">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row>
    <row r="693" spans="1:29" ht="12.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row>
    <row r="694" spans="1:29" ht="12.3">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row>
    <row r="695" spans="1:29" ht="12.3">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row>
    <row r="696" spans="1:29" ht="12.3">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row>
    <row r="697" spans="1:29" ht="12.3">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row>
    <row r="698" spans="1:29" ht="12.3">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row>
    <row r="699" spans="1:29" ht="12.3">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row>
    <row r="700" spans="1:29" ht="12.3">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row>
    <row r="701" spans="1:29" ht="12.3">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row>
    <row r="702" spans="1:29" ht="12.3">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row>
    <row r="703" spans="1:29" ht="12.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row>
    <row r="704" spans="1:29" ht="12.3">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row>
    <row r="705" spans="1:29" ht="12.3">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row>
    <row r="706" spans="1:29" ht="12.3">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row>
    <row r="707" spans="1:29" ht="12.3">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row>
    <row r="708" spans="1:29" ht="12.3">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row>
    <row r="709" spans="1:29" ht="12.3">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row>
    <row r="710" spans="1:29" ht="12.3">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row>
    <row r="711" spans="1:29" ht="12.3">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row>
    <row r="712" spans="1:29" ht="12.3">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row>
    <row r="713" spans="1:29" ht="12.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row>
    <row r="714" spans="1:29" ht="12.3">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row>
    <row r="715" spans="1:29" ht="12.3">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row>
    <row r="716" spans="1:29" ht="12.3">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row>
    <row r="717" spans="1:29" ht="12.3">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row>
    <row r="718" spans="1:29" ht="12.3">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row>
    <row r="719" spans="1:29" ht="12.3">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row>
    <row r="720" spans="1:29" ht="12.3">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row>
    <row r="721" spans="1:29" ht="12.3">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row>
    <row r="722" spans="1:29" ht="12.3">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row>
    <row r="723" spans="1:29" ht="1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row>
    <row r="724" spans="1:29" ht="12.3">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row>
    <row r="725" spans="1:29" ht="12.3">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row>
    <row r="726" spans="1:29" ht="12.3">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row>
    <row r="727" spans="1:29" ht="12.3">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row>
    <row r="728" spans="1:29" ht="12.3">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row>
    <row r="729" spans="1:29" ht="12.3">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row>
    <row r="730" spans="1:29" ht="12.3">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row>
    <row r="731" spans="1:29" ht="12.3">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row>
    <row r="732" spans="1:29" ht="12.3">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row>
    <row r="733" spans="1:29" ht="12.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row>
    <row r="734" spans="1:29" ht="12.3">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row>
    <row r="735" spans="1:29" ht="12.3">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row>
    <row r="736" spans="1:29" ht="12.3">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row>
    <row r="737" spans="1:29" ht="12.3">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row>
    <row r="738" spans="1:29" ht="12.3">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row>
    <row r="739" spans="1:29" ht="12.3">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row>
    <row r="740" spans="1:29" ht="12.3">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row>
    <row r="741" spans="1:29" ht="12.3">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row>
    <row r="742" spans="1:29" ht="12.3">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row>
    <row r="743" spans="1:29" ht="12.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row>
    <row r="744" spans="1:29" ht="12.3">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row>
    <row r="745" spans="1:29" ht="12.3">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row>
    <row r="746" spans="1:29" ht="12.3">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row>
    <row r="747" spans="1:29" ht="12.3">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row>
    <row r="748" spans="1:29" ht="12.3">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row>
    <row r="749" spans="1:29" ht="12.3">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row>
    <row r="750" spans="1:29" ht="12.3">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row>
    <row r="751" spans="1:29" ht="12.3">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row>
    <row r="752" spans="1:29" ht="12.3">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row>
    <row r="753" spans="1:29" ht="12.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row>
    <row r="754" spans="1:29" ht="12.3">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row>
    <row r="755" spans="1:29" ht="12.3">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row>
    <row r="756" spans="1:29" ht="12.3">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row>
    <row r="757" spans="1:29" ht="12.3">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row>
    <row r="758" spans="1:29" ht="12.3">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row>
    <row r="759" spans="1:29" ht="12.3">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row>
    <row r="760" spans="1:29" ht="12.3">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row>
    <row r="761" spans="1:29" ht="12.3">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row>
    <row r="762" spans="1:29" ht="12.3">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row>
    <row r="763" spans="1:29" ht="12.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row>
    <row r="764" spans="1:29" ht="12.3">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row>
    <row r="765" spans="1:29" ht="12.3">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row>
    <row r="766" spans="1:29" ht="12.3">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row>
    <row r="767" spans="1:29" ht="12.3">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row>
    <row r="768" spans="1:29" ht="12.3">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row>
    <row r="769" spans="1:29" ht="12.3">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row>
    <row r="770" spans="1:29" ht="12.3">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row>
    <row r="771" spans="1:29" ht="12.3">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row>
    <row r="772" spans="1:29" ht="12.3">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row>
    <row r="773" spans="1:29" ht="12.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row>
    <row r="774" spans="1:29" ht="12.3">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row>
    <row r="775" spans="1:29" ht="12.3">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row>
    <row r="776" spans="1:29" ht="12.3">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row>
    <row r="777" spans="1:29" ht="12.3">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row>
    <row r="778" spans="1:29" ht="12.3">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row>
    <row r="779" spans="1:29" ht="12.3">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row>
    <row r="780" spans="1:29" ht="12.3">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row>
    <row r="781" spans="1:29" ht="12.3">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row>
    <row r="782" spans="1:29" ht="12.3">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row>
    <row r="783" spans="1:29" ht="12.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row>
    <row r="784" spans="1:29" ht="12.3">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row>
    <row r="785" spans="1:29" ht="12.3">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row>
    <row r="786" spans="1:29" ht="12.3">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row>
    <row r="787" spans="1:29" ht="12.3">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row>
    <row r="788" spans="1:29" ht="12.3">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row>
    <row r="789" spans="1:29" ht="12.3">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row>
    <row r="790" spans="1:29" ht="12.3">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row>
    <row r="791" spans="1:29" ht="12.3">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row>
    <row r="792" spans="1:29" ht="12.3">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row>
    <row r="793" spans="1:29" ht="12.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row>
    <row r="794" spans="1:29" ht="12.3">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row>
    <row r="795" spans="1:29" ht="12.3">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row>
    <row r="796" spans="1:29" ht="12.3">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row>
    <row r="797" spans="1:29" ht="12.3">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row>
    <row r="798" spans="1:29" ht="12.3">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row>
    <row r="799" spans="1:29" ht="12.3">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row>
    <row r="800" spans="1:29" ht="12.3">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row>
    <row r="801" spans="1:29" ht="12.3">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row>
    <row r="802" spans="1:29" ht="12.3">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row>
    <row r="803" spans="1:29" ht="12.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row>
    <row r="804" spans="1:29" ht="12.3">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row>
    <row r="805" spans="1:29" ht="12.3">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row>
    <row r="806" spans="1:29" ht="12.3">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row>
    <row r="807" spans="1:29" ht="12.3">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row>
    <row r="808" spans="1:29" ht="12.3">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row>
    <row r="809" spans="1:29" ht="12.3">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row>
    <row r="810" spans="1:29" ht="12.3">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row>
    <row r="811" spans="1:29" ht="12.3">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row>
    <row r="812" spans="1:29" ht="12.3">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row>
    <row r="813" spans="1:29" ht="12.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row>
    <row r="814" spans="1:29" ht="12.3">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row>
    <row r="815" spans="1:29" ht="12.3">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row>
    <row r="816" spans="1:29" ht="12.3">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row>
    <row r="817" spans="1:29" ht="12.3">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row>
    <row r="818" spans="1:29" ht="12.3">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row>
    <row r="819" spans="1:29" ht="12.3">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row>
    <row r="820" spans="1:29" ht="12.3">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row>
    <row r="821" spans="1:29" ht="12.3">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row>
    <row r="822" spans="1:29" ht="12.3">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row>
    <row r="823" spans="1:29" ht="1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row>
    <row r="824" spans="1:29" ht="12.3">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row>
    <row r="825" spans="1:29" ht="12.3">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row>
    <row r="826" spans="1:29" ht="12.3">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row>
    <row r="827" spans="1:29" ht="12.3">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row>
    <row r="828" spans="1:29" ht="12.3">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row>
    <row r="829" spans="1:29" ht="12.3">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row>
    <row r="830" spans="1:29" ht="12.3">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row>
    <row r="831" spans="1:29" ht="12.3">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row>
    <row r="832" spans="1:29" ht="12.3">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row>
    <row r="833" spans="1:29" ht="12.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row>
    <row r="834" spans="1:29" ht="12.3">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row>
    <row r="835" spans="1:29" ht="12.3">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row>
    <row r="836" spans="1:29" ht="12.3">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row>
    <row r="837" spans="1:29" ht="12.3">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row>
    <row r="838" spans="1:29" ht="12.3">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row>
    <row r="839" spans="1:29" ht="12.3">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row>
    <row r="840" spans="1:29" ht="12.3">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row>
    <row r="841" spans="1:29" ht="12.3">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row>
    <row r="842" spans="1:29" ht="12.3">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row>
    <row r="843" spans="1:29" ht="12.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row>
    <row r="844" spans="1:29" ht="12.3">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row>
    <row r="845" spans="1:29" ht="12.3">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row>
    <row r="846" spans="1:29" ht="12.3">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row>
    <row r="847" spans="1:29" ht="12.3">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row>
    <row r="848" spans="1:29" ht="12.3">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row>
    <row r="849" spans="1:29" ht="12.3">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row>
    <row r="850" spans="1:29" ht="12.3">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row>
    <row r="851" spans="1:29" ht="12.3">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row>
    <row r="852" spans="1:29" ht="12.3">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row>
    <row r="853" spans="1:29" ht="12.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row>
    <row r="854" spans="1:29" ht="12.3">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row>
    <row r="855" spans="1:29" ht="12.3">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row>
    <row r="856" spans="1:29" ht="12.3">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row>
    <row r="857" spans="1:29" ht="12.3">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row>
    <row r="858" spans="1:29" ht="12.3">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row>
    <row r="859" spans="1:29" ht="12.3">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row>
    <row r="860" spans="1:29" ht="12.3">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row>
    <row r="861" spans="1:29" ht="12.3">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row>
    <row r="862" spans="1:29" ht="12.3">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row>
    <row r="863" spans="1:29" ht="12.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row>
    <row r="864" spans="1:29" ht="12.3">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row>
    <row r="865" spans="1:29" ht="12.3">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row>
    <row r="866" spans="1:29" ht="12.3">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row>
    <row r="867" spans="1:29" ht="12.3">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row>
    <row r="868" spans="1:29" ht="12.3">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row>
    <row r="869" spans="1:29" ht="12.3">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row>
    <row r="870" spans="1:29" ht="12.3">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row>
    <row r="871" spans="1:29" ht="12.3">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row>
    <row r="872" spans="1:29" ht="12.3">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row>
    <row r="873" spans="1:29" ht="12.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row>
    <row r="874" spans="1:29" ht="12.3">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row>
    <row r="875" spans="1:29" ht="12.3">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row>
    <row r="876" spans="1:29" ht="12.3">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row>
    <row r="877" spans="1:29" ht="12.3">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row>
    <row r="878" spans="1:29" ht="12.3">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row>
    <row r="879" spans="1:29" ht="12.3">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row>
    <row r="880" spans="1:29" ht="12.3">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row>
    <row r="881" spans="1:29" ht="12.3">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row>
    <row r="882" spans="1:29" ht="12.3">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row>
    <row r="883" spans="1:29" ht="12.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row>
    <row r="884" spans="1:29" ht="12.3">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row>
    <row r="885" spans="1:29" ht="12.3">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row>
    <row r="886" spans="1:29" ht="12.3">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row>
    <row r="887" spans="1:29" ht="12.3">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row>
    <row r="888" spans="1:29" ht="12.3">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row>
    <row r="889" spans="1:29" ht="12.3">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row>
    <row r="890" spans="1:29" ht="12.3">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row>
    <row r="891" spans="1:29" ht="12.3">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row>
    <row r="892" spans="1:29" ht="12.3">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row>
    <row r="893" spans="1:29" ht="12.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row>
    <row r="894" spans="1:29" ht="12.3">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row>
    <row r="895" spans="1:29" ht="12.3">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row>
    <row r="896" spans="1:29" ht="12.3">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row>
    <row r="897" spans="1:29" ht="12.3">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row>
    <row r="898" spans="1:29" ht="12.3">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row>
    <row r="899" spans="1:29" ht="12.3">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row>
    <row r="900" spans="1:29" ht="12.3">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row>
    <row r="901" spans="1:29" ht="12.3">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row>
    <row r="902" spans="1:29" ht="12.3">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row>
    <row r="903" spans="1:29" ht="12.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row>
    <row r="904" spans="1:29" ht="12.3">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row>
    <row r="905" spans="1:29" ht="12.3">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row>
    <row r="906" spans="1:29" ht="12.3">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row>
    <row r="907" spans="1:29" ht="12.3">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row>
    <row r="908" spans="1:29" ht="12.3">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row>
    <row r="909" spans="1:29" ht="12.3">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row>
    <row r="910" spans="1:29" ht="12.3">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row>
    <row r="911" spans="1:29" ht="12.3">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row>
    <row r="912" spans="1:29" ht="12.3">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row>
    <row r="913" spans="1:29" ht="12.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row>
    <row r="914" spans="1:29" ht="12.3">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row>
    <row r="915" spans="1:29" ht="12.3">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row>
    <row r="916" spans="1:29" ht="12.3">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row>
    <row r="917" spans="1:29" ht="12.3">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row>
    <row r="918" spans="1:29" ht="12.3">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row>
    <row r="919" spans="1:29" ht="12.3">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row>
    <row r="920" spans="1:29" ht="12.3">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row>
    <row r="921" spans="1:29" ht="12.3">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row>
    <row r="922" spans="1:29" ht="12.3">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row>
    <row r="923" spans="1:29" ht="1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row>
    <row r="924" spans="1:29" ht="12.3">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row>
    <row r="925" spans="1:29" ht="12.3">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row>
    <row r="926" spans="1:29" ht="12.3">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row>
    <row r="927" spans="1:29" ht="12.3">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row>
    <row r="928" spans="1:29" ht="12.3">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row>
    <row r="929" spans="1:29" ht="12.3">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row>
    <row r="930" spans="1:29" ht="12.3">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row>
    <row r="931" spans="1:29" ht="12.3">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row>
    <row r="932" spans="1:29" ht="12.3">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row>
    <row r="933" spans="1:29" ht="12.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row>
    <row r="934" spans="1:29" ht="12.3">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row>
    <row r="935" spans="1:29" ht="12.3">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row>
    <row r="936" spans="1:29" ht="12.3">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row>
    <row r="937" spans="1:29" ht="12.3">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row>
    <row r="938" spans="1:29" ht="12.3">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row>
    <row r="939" spans="1:29" ht="12.3">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row>
    <row r="940" spans="1:29" ht="12.3">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row>
    <row r="941" spans="1:29" ht="12.3">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row>
    <row r="942" spans="1:29" ht="12.3">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row>
    <row r="943" spans="1:29" ht="12.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row>
    <row r="944" spans="1:29" ht="12.3">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row>
    <row r="945" spans="1:29" ht="12.3">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row>
    <row r="946" spans="1:29" ht="12.3">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row>
    <row r="947" spans="1:29" ht="12.3">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row>
    <row r="948" spans="1:29" ht="12.3">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row>
    <row r="949" spans="1:29" ht="12.3">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row>
    <row r="950" spans="1:29" ht="12.3">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row>
    <row r="951" spans="1:29" ht="12.3">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row>
    <row r="952" spans="1:29" ht="12.3">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row>
    <row r="953" spans="1:29" ht="12.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row>
    <row r="954" spans="1:29" ht="12.3">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row>
    <row r="955" spans="1:29" ht="12.3">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row>
    <row r="956" spans="1:29" ht="12.3">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row>
    <row r="957" spans="1:29" ht="12.3">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row>
    <row r="958" spans="1:29" ht="12.3">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row>
    <row r="959" spans="1:29" ht="12.3">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row>
    <row r="960" spans="1:29" ht="12.3">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row>
    <row r="961" spans="1:29" ht="12.3">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row>
    <row r="962" spans="1:29" ht="12.3">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row>
    <row r="963" spans="1:29" ht="12.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row>
    <row r="964" spans="1:29" ht="12.3">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row>
    <row r="965" spans="1:29" ht="12.3">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row>
    <row r="966" spans="1:29" ht="12.3">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row>
    <row r="967" spans="1:29" ht="12.3">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row>
    <row r="968" spans="1:29" ht="12.3">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row>
    <row r="969" spans="1:29" ht="12.3">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row>
    <row r="970" spans="1:29" ht="12.3">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row>
    <row r="971" spans="1:29" ht="12.3">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row>
    <row r="972" spans="1:29" ht="12.3">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row>
    <row r="973" spans="1:29" ht="12.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row>
    <row r="974" spans="1:29" ht="12.3">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row>
    <row r="975" spans="1:29" ht="12.3">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row>
    <row r="976" spans="1:29" ht="12.3">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row>
    <row r="977" spans="1:29" ht="12.3">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row>
    <row r="978" spans="1:29" ht="12.3">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row>
    <row r="979" spans="1:29" ht="12.3">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row>
    <row r="980" spans="1:29" ht="12.3">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row>
    <row r="981" spans="1:29" ht="12.3">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row>
    <row r="982" spans="1:29" ht="12.3">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row>
    <row r="983" spans="1:29" ht="12.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row>
    <row r="984" spans="1:29" ht="12.3">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row>
    <row r="985" spans="1:29" ht="12.3">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row>
    <row r="986" spans="1:29" ht="12.3">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row>
    <row r="987" spans="1:29" ht="12.3">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row>
    <row r="988" spans="1:29" ht="12.3">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row>
    <row r="989" spans="1:29" ht="12.3">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row>
    <row r="990" spans="1:29" ht="12.3">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row>
    <row r="991" spans="1:29" ht="12.3">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row>
    <row r="992" spans="1:29" ht="12.3">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row>
    <row r="993" spans="1:29" ht="12.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row>
    <row r="994" spans="1:29" ht="12.3">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row>
    <row r="995" spans="1:29" ht="12.3">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row>
    <row r="996" spans="1:29" ht="12.3">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row>
    <row r="997" spans="1:29" ht="12.3">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row>
    <row r="998" spans="1:29" ht="12.3">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row>
    <row r="999" spans="1:29" ht="12.3">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row>
    <row r="1000" spans="1:29" ht="12.3">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row>
    <row r="1001" spans="1:29" ht="12.3">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row>
    <row r="1002" spans="1:29" ht="12.3">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c r="AB1002" s="8"/>
      <c r="AC1002" s="8"/>
    </row>
    <row r="1003" spans="1:29" ht="12.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c r="AB1003" s="8"/>
      <c r="AC1003" s="8"/>
    </row>
    <row r="1004" spans="1:29" ht="12.3">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c r="AA1004" s="8"/>
      <c r="AB1004" s="8"/>
      <c r="AC1004" s="8"/>
    </row>
  </sheetData>
  <mergeCells count="2">
    <mergeCell ref="D2:G2"/>
    <mergeCell ref="D29:G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README</vt:lpstr>
      <vt:lpstr>LOG compare</vt:lpstr>
      <vt:lpstr>Arri709</vt:lpstr>
      <vt:lpstr>LogC3</vt:lpstr>
      <vt:lpstr>Alexa35 LogC4</vt:lpstr>
      <vt:lpstr>ARRI LogC4</vt:lpstr>
      <vt:lpstr>SLog3</vt:lpstr>
      <vt:lpstr>VLog</vt:lpstr>
      <vt:lpstr>BMDFilmG5</vt:lpstr>
      <vt:lpstr>RedLog3G10</vt:lpstr>
      <vt:lpstr>CLog</vt:lpstr>
      <vt:lpstr>CLog2</vt:lpstr>
      <vt:lpstr>CLog3</vt:lpstr>
      <vt:lpstr>Apple Log</vt:lpstr>
      <vt:lpstr>FLog2</vt:lpstr>
      <vt:lpstr>FLog</vt:lpstr>
      <vt:lpstr>DLogM</vt:lpstr>
      <vt:lpstr>DLog</vt:lpstr>
      <vt:lpstr>NLog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2614</cp:lastModifiedBy>
  <dcterms:modified xsi:type="dcterms:W3CDTF">2024-09-22T04:33:00Z</dcterms:modified>
</cp:coreProperties>
</file>