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a_cola" sheetId="1" r:id="rId4"/>
    <sheet state="visible" name="Proportion1" sheetId="2" r:id="rId5"/>
    <sheet state="visible" name="Proportion2" sheetId="3" r:id="rId6"/>
    <sheet state="visible" name="Correlation" sheetId="4" r:id="rId7"/>
    <sheet state="visible" name="Chi2" sheetId="5" r:id="rId8"/>
  </sheets>
  <definedNames>
    <definedName name="Consommation">#REF!</definedName>
  </definedNames>
  <calcPr/>
</workbook>
</file>

<file path=xl/sharedStrings.xml><?xml version="1.0" encoding="utf-8"?>
<sst xmlns="http://schemas.openxmlformats.org/spreadsheetml/2006/main" count="197" uniqueCount="91">
  <si>
    <t>q1</t>
  </si>
  <si>
    <t>q2</t>
  </si>
  <si>
    <t>q3</t>
  </si>
  <si>
    <t>q4</t>
  </si>
  <si>
    <t>q5</t>
  </si>
  <si>
    <t>q1: Quelle boisson préférez-vous ?</t>
  </si>
  <si>
    <t>q2: Avez-vous déjà acheté Rola-Cola ?</t>
  </si>
  <si>
    <t>q3: Entourez la réponse décrivant au mieux votre réaction à la phrase~: J'aime mes boissons au Cola sucrées</t>
  </si>
  <si>
    <t>q4:Combien de litres de boisson au Cola votre famille a-t-elle consommée au cours du mois dernier~?</t>
  </si>
  <si>
    <t>q5:Combien de paquets de chips avez-vous consommé le mois dernier~?</t>
  </si>
  <si>
    <t>Taille d'échantillon</t>
  </si>
  <si>
    <t>Fréquence</t>
  </si>
  <si>
    <t>Pourcentage</t>
  </si>
  <si>
    <t>Pourcentage valide</t>
  </si>
  <si>
    <t>Pourcentage cumulé valide</t>
  </si>
  <si>
    <t>Valide</t>
  </si>
  <si>
    <t>Rola-Cola</t>
  </si>
  <si>
    <t>Koka-Cola</t>
  </si>
  <si>
    <t>Total</t>
  </si>
  <si>
    <t>Consommation de boisson au cola</t>
  </si>
  <si>
    <t>Valeur</t>
  </si>
  <si>
    <t>Aplatissement</t>
  </si>
  <si>
    <t>concentration faible</t>
  </si>
  <si>
    <t>Asymétrie</t>
  </si>
  <si>
    <t>etalee a gauche</t>
  </si>
  <si>
    <t>Bin</t>
  </si>
  <si>
    <t>Frequency</t>
  </si>
  <si>
    <t>Consommation</t>
  </si>
  <si>
    <t>Statistiques</t>
  </si>
  <si>
    <t>de</t>
  </si>
  <si>
    <t>à</t>
  </si>
  <si>
    <t>More</t>
  </si>
  <si>
    <t>Min</t>
  </si>
  <si>
    <t>Max</t>
  </si>
  <si>
    <t>Mode</t>
  </si>
  <si>
    <t>Médiane</t>
  </si>
  <si>
    <t>Moyenne</t>
  </si>
  <si>
    <t>Variance</t>
  </si>
  <si>
    <t>Ecart-type</t>
  </si>
  <si>
    <t>Q1 (Excel)</t>
  </si>
  <si>
    <t>Q3 (Excel)</t>
  </si>
  <si>
    <t>Etendue interquartile</t>
  </si>
  <si>
    <t>Stem-and-Leaf Plot</t>
  </si>
  <si>
    <t>(Diagramme en tige et feuilles)</t>
  </si>
  <si>
    <t xml:space="preserve">Ce diagramme montre d'une part la frequence de chaque intervalle, d'autre part les valeurs originales des donnees. Les feuilles horizontales correspondent aux barres verticales dans un histogramme. </t>
  </si>
  <si>
    <t>Stem</t>
  </si>
  <si>
    <t>Leaf</t>
  </si>
  <si>
    <t>.1</t>
  </si>
  <si>
    <t>.222233333</t>
  </si>
  <si>
    <t>.4444455555</t>
  </si>
  <si>
    <t>.666677777</t>
  </si>
  <si>
    <t>.888999</t>
  </si>
  <si>
    <t>.001</t>
  </si>
  <si>
    <t>.23</t>
  </si>
  <si>
    <t>Each leaf</t>
  </si>
  <si>
    <t>1 case</t>
  </si>
  <si>
    <t>Stem width</t>
  </si>
  <si>
    <t>10</t>
  </si>
  <si>
    <t>https://www.excel-easy.com/examples/frequency.html</t>
  </si>
  <si>
    <t>https://support.office.com/en-us/article/create-a-box-plot-10204530-8cdf-40fe-a711-2eb9785e510f</t>
  </si>
  <si>
    <t>Position</t>
  </si>
  <si>
    <t>Proportion</t>
  </si>
  <si>
    <t>Q1</t>
  </si>
  <si>
    <t>Q3</t>
  </si>
  <si>
    <t>Limite inférieure</t>
  </si>
  <si>
    <t>Limite supérieure</t>
  </si>
  <si>
    <t>Quartile 1</t>
  </si>
  <si>
    <t>Quartile 2</t>
  </si>
  <si>
    <t>Quartile 3</t>
  </si>
  <si>
    <t>x</t>
  </si>
  <si>
    <t>y</t>
  </si>
  <si>
    <t>x-mx</t>
  </si>
  <si>
    <t>y-my</t>
  </si>
  <si>
    <t>(x-mx)(y-my)</t>
  </si>
  <si>
    <t>(x-mx)^2</t>
  </si>
  <si>
    <t>(y-my)^2</t>
  </si>
  <si>
    <t>mx</t>
  </si>
  <si>
    <t>my</t>
  </si>
  <si>
    <t>n</t>
  </si>
  <si>
    <t>Cor</t>
  </si>
  <si>
    <t>t</t>
  </si>
  <si>
    <t>p-value</t>
  </si>
  <si>
    <t>Cor (excel)</t>
  </si>
  <si>
    <t>risque</t>
  </si>
  <si>
    <t>independance (rejet)</t>
  </si>
  <si>
    <t>Valeurs observées</t>
  </si>
  <si>
    <t>Koka</t>
  </si>
  <si>
    <t>non</t>
  </si>
  <si>
    <t>oui</t>
  </si>
  <si>
    <t>Rola</t>
  </si>
  <si>
    <t>Valeurs théoriques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</si>
</sst>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i/>
      <sz val="10.0"/>
      <color theme="1"/>
      <name val="Arial"/>
    </font>
    <font>
      <u/>
      <sz val="10.0"/>
      <color theme="10"/>
      <name val="Arial"/>
    </font>
    <font>
      <sz val="16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10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Boisson préférée - diagramme en barres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cat>
            <c:strRef>
              <c:f>Proportion1!$A$3:$A$4</c:f>
            </c:strRef>
          </c:cat>
          <c:val>
            <c:numRef>
              <c:f>Proportion1!$B$3:$B$4</c:f>
              <c:numCache/>
            </c:numRef>
          </c:val>
        </c:ser>
        <c:axId val="1211430745"/>
        <c:axId val="842576213"/>
      </c:barChart>
      <c:catAx>
        <c:axId val="1211430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576213"/>
      </c:catAx>
      <c:valAx>
        <c:axId val="842576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1430745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Boisson préférée - diagramme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Proportion1!$A$3:$A$4</c:f>
            </c:strRef>
          </c:cat>
          <c:val>
            <c:numRef>
              <c:f>Proportion1!$B$3:$B$4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900">
                <a:solidFill>
                  <a:srgbClr val="000000"/>
                </a:solidFill>
                <a:latin typeface="+mn-lt"/>
              </a:defRPr>
            </a:pPr>
            <a:r>
              <a:rPr b="0" i="0" sz="1900">
                <a:solidFill>
                  <a:srgbClr val="000000"/>
                </a:solidFill>
                <a:latin typeface="+mn-lt"/>
              </a:rPr>
              <a:t>Consommation de boisson au cola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Proportion2!$B$5:$B$17</c:f>
              <c:numCache/>
            </c:numRef>
          </c:val>
          <c:smooth val="0"/>
        </c:ser>
        <c:axId val="235562733"/>
        <c:axId val="1391355844"/>
      </c:lineChart>
      <c:catAx>
        <c:axId val="235562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3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300">
                    <a:solidFill>
                      <a:srgbClr val="000000"/>
                    </a:solidFill>
                    <a:latin typeface="+mn-lt"/>
                  </a:rPr>
                  <a:t>Consommation de boisson au cola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1355844"/>
      </c:catAx>
      <c:valAx>
        <c:axId val="13913558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3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300">
                    <a:solidFill>
                      <a:srgbClr val="000000"/>
                    </a:solidFill>
                    <a:latin typeface="+mn-lt"/>
                  </a:rPr>
                  <a:t>Effectif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562733"/>
      </c:valAx>
    </c:plotArea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  <a:r>
              <a:rPr b="1" i="0" sz="1800">
                <a:solidFill>
                  <a:srgbClr val="000000"/>
                </a:solidFill>
                <a:latin typeface="+mn-lt"/>
              </a:rPr>
              <a:t>Histogram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cat>
            <c:strRef>
              <c:f>Proportion2!$O$15:$O$21</c:f>
            </c:strRef>
          </c:cat>
          <c:val>
            <c:numRef>
              <c:f>Proportion2!$P$15:$P$21</c:f>
              <c:numCache/>
            </c:numRef>
          </c:val>
        </c:ser>
        <c:axId val="729927104"/>
        <c:axId val="423074546"/>
      </c:barChart>
      <c:catAx>
        <c:axId val="72992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074546"/>
      </c:catAx>
      <c:valAx>
        <c:axId val="42307454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927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6</xdr:row>
      <xdr:rowOff>76200</xdr:rowOff>
    </xdr:from>
    <xdr:ext cx="4324350" cy="3181350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809625</xdr:colOff>
      <xdr:row>7</xdr:row>
      <xdr:rowOff>152400</xdr:rowOff>
    </xdr:from>
    <xdr:ext cx="4972050" cy="2676525"/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714375</xdr:colOff>
      <xdr:row>2</xdr:row>
      <xdr:rowOff>219075</xdr:rowOff>
    </xdr:from>
    <xdr:ext cx="5353050" cy="3676650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21</xdr:row>
      <xdr:rowOff>104775</xdr:rowOff>
    </xdr:from>
    <xdr:ext cx="4171950" cy="2190750"/>
    <xdr:graphicFrame>
      <xdr:nvGraphicFramePr>
        <xdr:cNvPr descr="Chart 1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cel-easy.com/examples/frequency.html" TargetMode="External"/><Relationship Id="rId2" Type="http://schemas.openxmlformats.org/officeDocument/2006/relationships/hyperlink" Target="https://support.office.com/en-us/article/create-a-box-plot-10204530-8cdf-40fe-a711-2eb9785e510f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1.0"/>
    <col customWidth="1" min="1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2.0</v>
      </c>
      <c r="B2" s="1">
        <v>2.0</v>
      </c>
      <c r="C2" s="1">
        <v>1.0</v>
      </c>
      <c r="D2" s="1">
        <v>4.0</v>
      </c>
      <c r="E2" s="1">
        <v>2.0</v>
      </c>
    </row>
    <row r="3" ht="12.75" customHeight="1">
      <c r="A3" s="1">
        <v>1.0</v>
      </c>
      <c r="B3" s="1">
        <v>1.0</v>
      </c>
      <c r="C3" s="1">
        <v>2.0</v>
      </c>
      <c r="D3" s="1">
        <v>8.0</v>
      </c>
      <c r="E3" s="1">
        <v>11.0</v>
      </c>
      <c r="H3" s="1" t="s">
        <v>5</v>
      </c>
    </row>
    <row r="4" ht="12.75" customHeight="1">
      <c r="A4" s="1">
        <v>2.0</v>
      </c>
      <c r="B4" s="1">
        <v>2.0</v>
      </c>
      <c r="C4" s="1">
        <v>3.0</v>
      </c>
      <c r="D4" s="1">
        <v>2.0</v>
      </c>
      <c r="E4" s="1">
        <v>1.0</v>
      </c>
      <c r="H4" s="1">
        <v>1.0</v>
      </c>
    </row>
    <row r="5" ht="12.75" customHeight="1">
      <c r="A5" s="1">
        <v>1.0</v>
      </c>
      <c r="B5" s="1">
        <v>1.0</v>
      </c>
      <c r="C5" s="1">
        <v>2.0</v>
      </c>
      <c r="D5" s="1">
        <v>10.0</v>
      </c>
      <c r="E5" s="1">
        <v>11.0</v>
      </c>
      <c r="H5" s="1">
        <v>2.0</v>
      </c>
    </row>
    <row r="6" ht="12.75" customHeight="1">
      <c r="A6" s="1">
        <v>1.0</v>
      </c>
      <c r="B6" s="1">
        <v>2.0</v>
      </c>
      <c r="C6" s="1">
        <v>1.0</v>
      </c>
      <c r="D6" s="1">
        <v>7.0</v>
      </c>
      <c r="E6" s="1">
        <v>5.0</v>
      </c>
      <c r="H6" s="1" t="s">
        <v>6</v>
      </c>
    </row>
    <row r="7" ht="12.75" customHeight="1">
      <c r="A7" s="1">
        <v>1.0</v>
      </c>
      <c r="B7" s="1">
        <v>1.0</v>
      </c>
      <c r="C7" s="1">
        <v>3.0</v>
      </c>
      <c r="D7" s="1">
        <v>6.0</v>
      </c>
      <c r="E7" s="1">
        <v>7.0</v>
      </c>
      <c r="H7" s="1">
        <v>1.0</v>
      </c>
    </row>
    <row r="8" ht="12.75" customHeight="1">
      <c r="A8" s="1">
        <v>2.0</v>
      </c>
      <c r="B8" s="1">
        <v>2.0</v>
      </c>
      <c r="C8" s="1">
        <v>1.0</v>
      </c>
      <c r="D8" s="1">
        <v>4.0</v>
      </c>
      <c r="E8" s="1">
        <v>4.0</v>
      </c>
      <c r="H8" s="1">
        <v>2.0</v>
      </c>
    </row>
    <row r="9" ht="12.75" customHeight="1">
      <c r="A9" s="1">
        <v>1.0</v>
      </c>
      <c r="B9" s="1">
        <v>2.0</v>
      </c>
      <c r="C9" s="1">
        <v>1.0</v>
      </c>
      <c r="D9" s="1">
        <v>3.0</v>
      </c>
      <c r="E9" s="1">
        <v>1.0</v>
      </c>
      <c r="H9" s="1" t="s">
        <v>7</v>
      </c>
    </row>
    <row r="10" ht="12.75" customHeight="1">
      <c r="A10" s="1">
        <v>2.0</v>
      </c>
      <c r="B10" s="1">
        <v>2.0</v>
      </c>
      <c r="C10" s="1">
        <v>2.0</v>
      </c>
      <c r="D10" s="1">
        <v>3.0</v>
      </c>
      <c r="E10" s="1">
        <v>2.0</v>
      </c>
      <c r="H10" s="1">
        <v>1.0</v>
      </c>
    </row>
    <row r="11" ht="12.75" customHeight="1">
      <c r="A11" s="1">
        <v>1.0</v>
      </c>
      <c r="B11" s="1">
        <v>2.0</v>
      </c>
      <c r="C11" s="1">
        <v>1.0</v>
      </c>
      <c r="D11" s="1">
        <v>5.0</v>
      </c>
      <c r="E11" s="1">
        <v>7.0</v>
      </c>
      <c r="H11" s="1">
        <v>2.0</v>
      </c>
    </row>
    <row r="12" ht="12.75" customHeight="1">
      <c r="A12" s="1">
        <v>1.0</v>
      </c>
      <c r="B12" s="1">
        <v>1.0</v>
      </c>
      <c r="C12" s="1">
        <v>2.0</v>
      </c>
      <c r="D12" s="1">
        <v>7.0</v>
      </c>
      <c r="E12" s="1">
        <v>6.0</v>
      </c>
      <c r="H12" s="1">
        <v>3.0</v>
      </c>
    </row>
    <row r="13" ht="12.75" customHeight="1">
      <c r="A13" s="1">
        <v>1.0</v>
      </c>
      <c r="B13" s="1">
        <v>1.0</v>
      </c>
      <c r="C13" s="1">
        <v>3.0</v>
      </c>
      <c r="D13" s="1">
        <v>13.0</v>
      </c>
      <c r="E13" s="1">
        <v>17.0</v>
      </c>
      <c r="H13" s="1" t="s">
        <v>8</v>
      </c>
    </row>
    <row r="14" ht="12.75" customHeight="1">
      <c r="A14" s="1">
        <v>1.0</v>
      </c>
      <c r="B14" s="1">
        <v>1.0</v>
      </c>
      <c r="C14" s="1">
        <v>1.0</v>
      </c>
      <c r="D14" s="1">
        <v>6.0</v>
      </c>
      <c r="E14" s="1">
        <v>6.0</v>
      </c>
      <c r="H14" s="1" t="s">
        <v>9</v>
      </c>
    </row>
    <row r="15" ht="12.75" customHeight="1">
      <c r="A15" s="1">
        <v>2.0</v>
      </c>
      <c r="B15" s="1">
        <v>2.0</v>
      </c>
      <c r="C15" s="1">
        <v>1.0</v>
      </c>
      <c r="D15" s="1">
        <v>2.0</v>
      </c>
      <c r="E15" s="1">
        <v>2.0</v>
      </c>
      <c r="O15" s="2"/>
    </row>
    <row r="16" ht="12.75" customHeight="1">
      <c r="A16" s="1">
        <v>2.0</v>
      </c>
      <c r="B16" s="1">
        <v>2.0</v>
      </c>
      <c r="C16" s="1">
        <v>3.0</v>
      </c>
      <c r="D16" s="1">
        <v>7.0</v>
      </c>
      <c r="E16" s="1">
        <v>7.0</v>
      </c>
      <c r="O16" s="2"/>
    </row>
    <row r="17" ht="12.75" customHeight="1">
      <c r="A17" s="1">
        <v>1.0</v>
      </c>
      <c r="B17" s="1">
        <v>1.0</v>
      </c>
      <c r="C17" s="1">
        <v>2.0</v>
      </c>
      <c r="D17" s="1">
        <v>9.0</v>
      </c>
      <c r="E17" s="1">
        <v>11.0</v>
      </c>
      <c r="O17" s="2"/>
    </row>
    <row r="18" ht="12.75" customHeight="1">
      <c r="A18" s="1">
        <v>2.0</v>
      </c>
      <c r="B18" s="1">
        <v>2.0</v>
      </c>
      <c r="C18" s="1">
        <v>3.0</v>
      </c>
      <c r="D18" s="1">
        <v>1.0</v>
      </c>
      <c r="E18" s="1">
        <v>0.0</v>
      </c>
      <c r="O18" s="2"/>
    </row>
    <row r="19" ht="12.75" customHeight="1">
      <c r="A19" s="1">
        <v>1.0</v>
      </c>
      <c r="B19" s="1">
        <v>1.0</v>
      </c>
      <c r="C19" s="1">
        <v>1.0</v>
      </c>
      <c r="D19" s="1">
        <v>5.0</v>
      </c>
      <c r="E19" s="1">
        <v>5.0</v>
      </c>
      <c r="O19" s="2"/>
    </row>
    <row r="20" ht="12.75" customHeight="1">
      <c r="A20" s="1">
        <v>1.0</v>
      </c>
      <c r="B20" s="1">
        <v>2.0</v>
      </c>
      <c r="C20" s="1">
        <v>2.0</v>
      </c>
      <c r="D20" s="1">
        <v>4.0</v>
      </c>
      <c r="E20" s="1">
        <v>3.0</v>
      </c>
      <c r="O20" s="2"/>
    </row>
    <row r="21" ht="12.75" customHeight="1">
      <c r="A21" s="1">
        <v>1.0</v>
      </c>
      <c r="B21" s="1">
        <v>2.0</v>
      </c>
      <c r="C21" s="1">
        <v>2.0</v>
      </c>
      <c r="D21" s="1">
        <v>12.0</v>
      </c>
      <c r="E21" s="1">
        <v>13.0</v>
      </c>
    </row>
    <row r="22" ht="12.75" customHeight="1">
      <c r="A22" s="1">
        <v>2.0</v>
      </c>
      <c r="B22" s="1">
        <v>2.0</v>
      </c>
      <c r="C22" s="1">
        <v>1.0</v>
      </c>
      <c r="D22" s="1">
        <v>4.0</v>
      </c>
      <c r="E22" s="1">
        <v>3.0</v>
      </c>
    </row>
    <row r="23" ht="12.75" customHeight="1">
      <c r="A23" s="1">
        <v>1.0</v>
      </c>
      <c r="B23" s="1">
        <v>1.0</v>
      </c>
      <c r="C23" s="1">
        <v>3.0</v>
      </c>
      <c r="D23" s="1">
        <v>9.0</v>
      </c>
      <c r="E23" s="1">
        <v>7.0</v>
      </c>
    </row>
    <row r="24" ht="12.75" customHeight="1">
      <c r="A24" s="1">
        <v>1.0</v>
      </c>
      <c r="B24" s="1">
        <v>1.0</v>
      </c>
      <c r="C24" s="1">
        <v>3.0</v>
      </c>
      <c r="D24" s="1">
        <v>3.0</v>
      </c>
      <c r="E24" s="1">
        <v>4.0</v>
      </c>
    </row>
    <row r="25" ht="12.75" customHeight="1">
      <c r="A25" s="1">
        <v>2.0</v>
      </c>
      <c r="B25" s="1">
        <v>2.0</v>
      </c>
      <c r="C25" s="1">
        <v>3.0</v>
      </c>
      <c r="D25" s="1">
        <v>2.0</v>
      </c>
      <c r="E25" s="1">
        <v>3.0</v>
      </c>
    </row>
    <row r="26" ht="12.75" customHeight="1">
      <c r="A26" s="1">
        <v>2.0</v>
      </c>
      <c r="B26" s="1">
        <v>2.0</v>
      </c>
      <c r="C26" s="1">
        <v>2.0</v>
      </c>
      <c r="D26" s="1">
        <v>5.0</v>
      </c>
      <c r="E26" s="1">
        <v>3.0</v>
      </c>
    </row>
    <row r="27" ht="12.75" customHeight="1">
      <c r="A27" s="1">
        <v>1.0</v>
      </c>
      <c r="B27" s="1">
        <v>1.0</v>
      </c>
      <c r="C27" s="1">
        <v>1.0</v>
      </c>
      <c r="D27" s="1">
        <v>7.0</v>
      </c>
      <c r="E27" s="1">
        <v>9.0</v>
      </c>
    </row>
    <row r="28" ht="12.75" customHeight="1">
      <c r="A28" s="1">
        <v>2.0</v>
      </c>
      <c r="B28" s="1">
        <v>2.0</v>
      </c>
      <c r="C28" s="1">
        <v>1.0</v>
      </c>
      <c r="D28" s="1">
        <v>7.0</v>
      </c>
      <c r="E28" s="1">
        <v>4.0</v>
      </c>
    </row>
    <row r="29" ht="12.75" customHeight="1">
      <c r="A29" s="1">
        <v>1.0</v>
      </c>
      <c r="B29" s="1">
        <v>1.0</v>
      </c>
      <c r="C29" s="1">
        <v>2.0</v>
      </c>
      <c r="D29" s="1">
        <v>8.0</v>
      </c>
      <c r="E29" s="1">
        <v>7.0</v>
      </c>
    </row>
    <row r="30" ht="12.75" customHeight="1">
      <c r="A30" s="1">
        <v>1.0</v>
      </c>
      <c r="B30" s="1">
        <v>1.0</v>
      </c>
      <c r="C30" s="1">
        <v>3.0</v>
      </c>
      <c r="D30" s="1">
        <v>6.0</v>
      </c>
      <c r="E30" s="1">
        <v>4.0</v>
      </c>
    </row>
    <row r="31" ht="12.75" customHeight="1">
      <c r="A31" s="1">
        <v>2.0</v>
      </c>
      <c r="B31" s="1">
        <v>2.0</v>
      </c>
      <c r="C31" s="1">
        <v>3.0</v>
      </c>
      <c r="D31" s="1">
        <v>3.0</v>
      </c>
      <c r="E31" s="1">
        <v>4.0</v>
      </c>
    </row>
    <row r="32" ht="12.75" customHeight="1">
      <c r="A32" s="1">
        <v>2.0</v>
      </c>
      <c r="B32" s="1">
        <v>1.0</v>
      </c>
      <c r="C32" s="1">
        <v>2.0</v>
      </c>
      <c r="D32" s="1">
        <v>10.0</v>
      </c>
      <c r="E32" s="1">
        <v>6.0</v>
      </c>
    </row>
    <row r="33" ht="12.75" customHeight="1">
      <c r="A33" s="1">
        <v>1.0</v>
      </c>
      <c r="B33" s="1">
        <v>1.0</v>
      </c>
      <c r="C33" s="1">
        <v>1.0</v>
      </c>
      <c r="D33" s="1">
        <v>8.0</v>
      </c>
      <c r="E33" s="1">
        <v>7.0</v>
      </c>
    </row>
    <row r="34" ht="12.75" customHeight="1">
      <c r="A34" s="1">
        <v>2.0</v>
      </c>
      <c r="B34" s="1">
        <v>1.0</v>
      </c>
      <c r="C34" s="1">
        <v>2.0</v>
      </c>
      <c r="D34" s="1">
        <v>4.0</v>
      </c>
      <c r="E34" s="1">
        <v>4.0</v>
      </c>
    </row>
    <row r="35" ht="12.75" customHeight="1">
      <c r="A35" s="1">
        <v>1.0</v>
      </c>
      <c r="B35" s="1">
        <v>2.0</v>
      </c>
      <c r="C35" s="1">
        <v>2.0</v>
      </c>
      <c r="D35" s="1">
        <v>5.0</v>
      </c>
      <c r="E35" s="1">
        <v>5.0</v>
      </c>
    </row>
    <row r="36" ht="12.75" customHeight="1">
      <c r="A36" s="1">
        <v>1.0</v>
      </c>
      <c r="B36" s="1">
        <v>1.0</v>
      </c>
      <c r="C36" s="1">
        <v>3.0</v>
      </c>
      <c r="D36" s="1">
        <v>3.0</v>
      </c>
      <c r="E36" s="1">
        <v>1.0</v>
      </c>
    </row>
    <row r="37" ht="12.75" customHeight="1">
      <c r="A37" s="1">
        <v>2.0</v>
      </c>
      <c r="B37" s="1">
        <v>2.0</v>
      </c>
      <c r="C37" s="1">
        <v>1.0</v>
      </c>
      <c r="D37" s="1">
        <v>11.0</v>
      </c>
      <c r="E37" s="1">
        <v>9.0</v>
      </c>
    </row>
    <row r="38" ht="12.75" customHeight="1">
      <c r="A38" s="1">
        <v>1.0</v>
      </c>
      <c r="B38" s="1">
        <v>1.0</v>
      </c>
      <c r="C38" s="1">
        <v>3.0</v>
      </c>
      <c r="D38" s="1">
        <v>9.0</v>
      </c>
      <c r="E38" s="1">
        <v>11.0</v>
      </c>
    </row>
    <row r="39" ht="12.75" customHeight="1">
      <c r="A39" s="1">
        <v>1.0</v>
      </c>
      <c r="B39" s="1">
        <v>2.0</v>
      </c>
      <c r="C39" s="1">
        <v>1.0</v>
      </c>
      <c r="D39" s="1">
        <v>6.0</v>
      </c>
      <c r="E39" s="1">
        <v>8.0</v>
      </c>
    </row>
    <row r="40" ht="12.75" customHeight="1">
      <c r="A40" s="1">
        <v>2.0</v>
      </c>
      <c r="B40" s="1">
        <v>2.0</v>
      </c>
      <c r="C40" s="1">
        <v>3.0</v>
      </c>
      <c r="D40" s="1">
        <v>2.0</v>
      </c>
      <c r="E40" s="1">
        <v>0.0</v>
      </c>
    </row>
    <row r="41" ht="12.75" customHeight="1">
      <c r="A41" s="1">
        <v>1.0</v>
      </c>
      <c r="B41" s="1">
        <v>1.0</v>
      </c>
      <c r="C41" s="1">
        <v>2.0</v>
      </c>
      <c r="D41" s="1">
        <v>5.0</v>
      </c>
      <c r="E41" s="1">
        <v>7.0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4.5"/>
    <col customWidth="1" min="3" max="3" width="19.13"/>
    <col customWidth="1" min="4" max="4" width="20.5"/>
    <col customWidth="1" min="5" max="5" width="21.5"/>
    <col customWidth="1" min="6" max="8" width="11.5"/>
    <col customWidth="1" min="9" max="26" width="8.0"/>
  </cols>
  <sheetData>
    <row r="1" ht="17.25" customHeight="1">
      <c r="A1" s="3" t="s">
        <v>10</v>
      </c>
      <c r="B1" s="3">
        <v>40.0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4.5" customHeight="1">
      <c r="A2" s="3"/>
      <c r="B2" s="3" t="s">
        <v>11</v>
      </c>
      <c r="C2" s="3" t="s">
        <v>12</v>
      </c>
      <c r="D2" s="4" t="s">
        <v>13</v>
      </c>
      <c r="E2" s="4" t="s">
        <v>14</v>
      </c>
      <c r="F2" s="3"/>
      <c r="G2" s="3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3" t="s">
        <v>16</v>
      </c>
      <c r="B3" s="3">
        <f t="array" ref="B3:B4">FREQUENCY(rola_cola!A2:A41,G3)</f>
        <v>24</v>
      </c>
      <c r="C3" s="5">
        <f t="shared" ref="C3:C4" si="1">B3/$B$1</f>
        <v>0.6</v>
      </c>
      <c r="D3" s="5">
        <f t="shared" ref="D3:D5" si="2">B3/$B$5</f>
        <v>0.6</v>
      </c>
      <c r="E3" s="5">
        <f>D3</f>
        <v>0.6</v>
      </c>
      <c r="F3" s="3"/>
      <c r="G3" s="3">
        <v>1.0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7.25" customHeight="1">
      <c r="A4" s="3" t="s">
        <v>17</v>
      </c>
      <c r="B4" s="3">
        <v>16.0</v>
      </c>
      <c r="C4" s="5">
        <f t="shared" si="1"/>
        <v>0.4</v>
      </c>
      <c r="D4" s="5">
        <f t="shared" si="2"/>
        <v>0.4</v>
      </c>
      <c r="E4" s="5">
        <f>E3+D4</f>
        <v>1</v>
      </c>
      <c r="F4" s="3"/>
      <c r="G4" s="3">
        <v>2.0</v>
      </c>
      <c r="H4" s="3" t="s">
        <v>17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3" t="s">
        <v>18</v>
      </c>
      <c r="B5" s="3">
        <f t="shared" ref="B5:C5" si="3">SUM(B3:B4)</f>
        <v>40</v>
      </c>
      <c r="C5" s="5">
        <f t="shared" si="3"/>
        <v>1</v>
      </c>
      <c r="D5" s="5">
        <f t="shared" si="2"/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6.5"/>
    <col customWidth="1" min="3" max="3" width="16.63"/>
    <col customWidth="1" min="4" max="4" width="28.5"/>
    <col customWidth="1" min="5" max="5" width="16.5"/>
    <col customWidth="1" min="6" max="6" width="26.13"/>
    <col customWidth="1" min="7" max="7" width="12.38"/>
    <col customWidth="1" min="8" max="8" width="12.13"/>
    <col customWidth="1" min="9" max="16" width="9.13"/>
    <col customWidth="1" min="17" max="26" width="8.0"/>
  </cols>
  <sheetData>
    <row r="1" ht="17.25" customHeight="1">
      <c r="A1" s="2" t="s">
        <v>10</v>
      </c>
      <c r="B1" s="3">
        <v>40.0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4.5" customHeight="1">
      <c r="A4" s="3" t="s">
        <v>20</v>
      </c>
      <c r="B4" s="3" t="s">
        <v>11</v>
      </c>
      <c r="C4" s="3" t="s">
        <v>12</v>
      </c>
      <c r="D4" s="4" t="s">
        <v>13</v>
      </c>
      <c r="E4" s="4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3">
        <v>1.0</v>
      </c>
      <c r="B5" s="3">
        <f t="array" ref="B5:B17">FREQUENCY(rola_cola!D2:D41,A5:A17)</f>
        <v>1</v>
      </c>
      <c r="C5" s="5">
        <f t="shared" ref="C5:C18" si="1">B5/$B$1</f>
        <v>0.025</v>
      </c>
      <c r="D5" s="5">
        <f t="shared" ref="D5:D18" si="2">B5/$B$18</f>
        <v>0.025</v>
      </c>
      <c r="E5" s="5">
        <f>D5</f>
        <v>0.025</v>
      </c>
      <c r="F5" s="3"/>
      <c r="G5" s="3"/>
      <c r="H5" s="3"/>
      <c r="I5" s="3"/>
      <c r="J5" s="3"/>
      <c r="K5" s="3"/>
      <c r="L5" s="3"/>
      <c r="M5" s="3">
        <f>KURT(rola_cola!D2:D41)</f>
        <v>-0.3754764844</v>
      </c>
      <c r="N5" s="3" t="s">
        <v>21</v>
      </c>
      <c r="O5" s="3"/>
      <c r="P5" s="3" t="s">
        <v>22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>
        <v>2.0</v>
      </c>
      <c r="B6" s="3">
        <v>4.0</v>
      </c>
      <c r="C6" s="5">
        <f t="shared" si="1"/>
        <v>0.1</v>
      </c>
      <c r="D6" s="5">
        <f t="shared" si="2"/>
        <v>0.1</v>
      </c>
      <c r="E6" s="5">
        <f t="shared" ref="E6:E17" si="3">D6+E5</f>
        <v>0.125</v>
      </c>
      <c r="F6" s="3"/>
      <c r="G6" s="3"/>
      <c r="H6" s="3"/>
      <c r="I6" s="3"/>
      <c r="J6" s="3"/>
      <c r="K6" s="3"/>
      <c r="L6" s="3"/>
      <c r="M6" s="3">
        <f>SKEW(rola_cola!D2:D41)</f>
        <v>0.5042561367</v>
      </c>
      <c r="N6" s="3" t="s">
        <v>23</v>
      </c>
      <c r="O6" s="3"/>
      <c r="P6" s="3" t="s">
        <v>24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>
        <v>3.0</v>
      </c>
      <c r="B7" s="3">
        <v>5.0</v>
      </c>
      <c r="C7" s="5">
        <f t="shared" si="1"/>
        <v>0.125</v>
      </c>
      <c r="D7" s="5">
        <f t="shared" si="2"/>
        <v>0.125</v>
      </c>
      <c r="E7" s="5">
        <f t="shared" si="3"/>
        <v>0.25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>
        <v>4.0</v>
      </c>
      <c r="B8" s="3">
        <v>5.0</v>
      </c>
      <c r="C8" s="5">
        <f t="shared" si="1"/>
        <v>0.125</v>
      </c>
      <c r="D8" s="5">
        <f t="shared" si="2"/>
        <v>0.125</v>
      </c>
      <c r="E8" s="5">
        <f t="shared" si="3"/>
        <v>0.375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>
        <v>5.0</v>
      </c>
      <c r="B9" s="3">
        <v>5.0</v>
      </c>
      <c r="C9" s="5">
        <f t="shared" si="1"/>
        <v>0.125</v>
      </c>
      <c r="D9" s="5">
        <f t="shared" si="2"/>
        <v>0.125</v>
      </c>
      <c r="E9" s="5">
        <f t="shared" si="3"/>
        <v>0.5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>
        <v>6.0</v>
      </c>
      <c r="B10" s="3">
        <v>4.0</v>
      </c>
      <c r="C10" s="5">
        <f t="shared" si="1"/>
        <v>0.1</v>
      </c>
      <c r="D10" s="5">
        <f t="shared" si="2"/>
        <v>0.1</v>
      </c>
      <c r="E10" s="5">
        <f t="shared" si="3"/>
        <v>0.6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>
        <v>7.0</v>
      </c>
      <c r="B11" s="3">
        <v>5.0</v>
      </c>
      <c r="C11" s="5">
        <f t="shared" si="1"/>
        <v>0.125</v>
      </c>
      <c r="D11" s="5">
        <f t="shared" si="2"/>
        <v>0.125</v>
      </c>
      <c r="E11" s="5">
        <f t="shared" si="3"/>
        <v>0.725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>
        <v>8.0</v>
      </c>
      <c r="B12" s="3">
        <v>3.0</v>
      </c>
      <c r="C12" s="5">
        <f t="shared" si="1"/>
        <v>0.075</v>
      </c>
      <c r="D12" s="5">
        <f t="shared" si="2"/>
        <v>0.075</v>
      </c>
      <c r="E12" s="5">
        <f t="shared" si="3"/>
        <v>0.8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>
        <v>9.0</v>
      </c>
      <c r="B13" s="3">
        <v>3.0</v>
      </c>
      <c r="C13" s="5">
        <f t="shared" si="1"/>
        <v>0.075</v>
      </c>
      <c r="D13" s="5">
        <f t="shared" si="2"/>
        <v>0.075</v>
      </c>
      <c r="E13" s="5">
        <f t="shared" si="3"/>
        <v>0.875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>
        <v>10.0</v>
      </c>
      <c r="B14" s="3">
        <v>2.0</v>
      </c>
      <c r="C14" s="5">
        <f t="shared" si="1"/>
        <v>0.05</v>
      </c>
      <c r="D14" s="5">
        <f t="shared" si="2"/>
        <v>0.05</v>
      </c>
      <c r="E14" s="5">
        <f t="shared" si="3"/>
        <v>0.925</v>
      </c>
      <c r="F14" s="3"/>
      <c r="G14" s="3"/>
      <c r="H14" s="3"/>
      <c r="I14" s="3"/>
      <c r="J14" s="3"/>
      <c r="K14" s="3"/>
      <c r="L14" s="3"/>
      <c r="M14" s="3"/>
      <c r="N14" s="3"/>
      <c r="O14" s="7" t="s">
        <v>25</v>
      </c>
      <c r="P14" s="7" t="s">
        <v>26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>
        <v>11.0</v>
      </c>
      <c r="B15" s="3">
        <v>1.0</v>
      </c>
      <c r="C15" s="5">
        <f t="shared" si="1"/>
        <v>0.025</v>
      </c>
      <c r="D15" s="5">
        <f t="shared" si="2"/>
        <v>0.025</v>
      </c>
      <c r="E15" s="5">
        <f t="shared" si="3"/>
        <v>0.95</v>
      </c>
      <c r="F15" s="3"/>
      <c r="G15" s="3"/>
      <c r="H15" s="3"/>
      <c r="I15" s="3"/>
      <c r="J15" s="3"/>
      <c r="K15" s="3"/>
      <c r="L15" s="3"/>
      <c r="M15" s="3"/>
      <c r="N15" s="3"/>
      <c r="O15" s="2">
        <v>1.0</v>
      </c>
      <c r="P15" s="2">
        <v>1.0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>
        <v>12.0</v>
      </c>
      <c r="B16" s="3">
        <v>1.0</v>
      </c>
      <c r="C16" s="5">
        <f t="shared" si="1"/>
        <v>0.025</v>
      </c>
      <c r="D16" s="5">
        <f t="shared" si="2"/>
        <v>0.025</v>
      </c>
      <c r="E16" s="5">
        <f t="shared" si="3"/>
        <v>0.975</v>
      </c>
      <c r="F16" s="3"/>
      <c r="G16" s="3"/>
      <c r="H16" s="3"/>
      <c r="I16" s="3"/>
      <c r="J16" s="3"/>
      <c r="K16" s="3"/>
      <c r="L16" s="3"/>
      <c r="M16" s="3"/>
      <c r="N16" s="3"/>
      <c r="O16" s="2">
        <v>3.0</v>
      </c>
      <c r="P16" s="2">
        <v>9.0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>
        <v>13.0</v>
      </c>
      <c r="B17" s="3">
        <v>1.0</v>
      </c>
      <c r="C17" s="5">
        <f t="shared" si="1"/>
        <v>0.025</v>
      </c>
      <c r="D17" s="5">
        <f t="shared" si="2"/>
        <v>0.025</v>
      </c>
      <c r="E17" s="5">
        <f t="shared" si="3"/>
        <v>1</v>
      </c>
      <c r="F17" s="3"/>
      <c r="G17" s="3"/>
      <c r="H17" s="3"/>
      <c r="I17" s="3"/>
      <c r="J17" s="3"/>
      <c r="K17" s="3"/>
      <c r="L17" s="3"/>
      <c r="M17" s="3"/>
      <c r="N17" s="3"/>
      <c r="O17" s="2">
        <v>5.0</v>
      </c>
      <c r="P17" s="2">
        <v>10.0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 t="s">
        <v>18</v>
      </c>
      <c r="B18" s="3">
        <f>SUM(B5:B17)</f>
        <v>40</v>
      </c>
      <c r="C18" s="5">
        <f t="shared" si="1"/>
        <v>1</v>
      </c>
      <c r="D18" s="5">
        <f t="shared" si="2"/>
        <v>1</v>
      </c>
      <c r="F18" s="3"/>
      <c r="G18" s="3"/>
      <c r="H18" s="3"/>
      <c r="I18" s="3"/>
      <c r="J18" s="3"/>
      <c r="K18" s="3"/>
      <c r="L18" s="3"/>
      <c r="M18" s="3"/>
      <c r="N18" s="3"/>
      <c r="O18" s="2">
        <v>7.0</v>
      </c>
      <c r="P18" s="2">
        <v>9.0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>
        <v>9.0</v>
      </c>
      <c r="P19" s="2">
        <v>6.0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 t="s">
        <v>27</v>
      </c>
      <c r="B20" s="3"/>
      <c r="C20" s="3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>
        <v>11.0</v>
      </c>
      <c r="P20" s="2">
        <v>3.0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 t="s">
        <v>29</v>
      </c>
      <c r="B21" s="3" t="s">
        <v>30</v>
      </c>
      <c r="C21" s="3" t="s">
        <v>11</v>
      </c>
      <c r="D21" s="3" t="s">
        <v>12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8" t="s">
        <v>31</v>
      </c>
      <c r="P21" s="8">
        <v>2.0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>
        <v>0.0</v>
      </c>
      <c r="B22" s="3">
        <v>1.0</v>
      </c>
      <c r="C22" s="3">
        <f t="array" ref="C22:C28">FREQUENCY(rola_cola!D2:D41,B22:B27)</f>
        <v>1</v>
      </c>
      <c r="D22" s="9">
        <f t="shared" ref="D22:D28" si="4">C22/$C$29</f>
        <v>0.025</v>
      </c>
      <c r="E22" s="3"/>
      <c r="F22" s="3" t="s">
        <v>32</v>
      </c>
      <c r="G22" s="3">
        <f>MIN(rola_cola!$D$2:$D$41)</f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>
        <v>2.0</v>
      </c>
      <c r="B23" s="3">
        <v>3.0</v>
      </c>
      <c r="C23" s="3">
        <v>9.0</v>
      </c>
      <c r="D23" s="9">
        <f t="shared" si="4"/>
        <v>0.225</v>
      </c>
      <c r="E23" s="3"/>
      <c r="F23" s="3" t="s">
        <v>33</v>
      </c>
      <c r="G23" s="3">
        <f>MAX(rola_cola!$D$2:$D$41)</f>
        <v>13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>
        <v>4.0</v>
      </c>
      <c r="B24" s="3">
        <v>5.0</v>
      </c>
      <c r="C24" s="3">
        <v>10.0</v>
      </c>
      <c r="D24" s="9">
        <f t="shared" si="4"/>
        <v>0.25</v>
      </c>
      <c r="E24" s="3"/>
      <c r="F24" s="3" t="s">
        <v>34</v>
      </c>
      <c r="G24" s="3">
        <f>MODE(rola_cola!$D$2:$D$41)</f>
        <v>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>
        <v>6.0</v>
      </c>
      <c r="B25" s="3">
        <v>7.0</v>
      </c>
      <c r="C25" s="3">
        <v>9.0</v>
      </c>
      <c r="D25" s="9">
        <f t="shared" si="4"/>
        <v>0.225</v>
      </c>
      <c r="E25" s="3"/>
      <c r="F25" s="3" t="s">
        <v>35</v>
      </c>
      <c r="G25" s="3">
        <f>PERCENTILE(rola_cola!$D$2:$D$41,0.5)</f>
        <v>5.5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>
        <v>8.0</v>
      </c>
      <c r="B26" s="3">
        <v>9.0</v>
      </c>
      <c r="C26" s="3">
        <v>6.0</v>
      </c>
      <c r="D26" s="9">
        <f t="shared" si="4"/>
        <v>0.15</v>
      </c>
      <c r="E26" s="3"/>
      <c r="F26" s="3" t="s">
        <v>36</v>
      </c>
      <c r="G26" s="3">
        <f>AVERAGE(rola_cola!$D$2:$D$41)</f>
        <v>5.875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>
        <v>10.0</v>
      </c>
      <c r="B27" s="3">
        <v>11.0</v>
      </c>
      <c r="C27" s="3">
        <v>3.0</v>
      </c>
      <c r="D27" s="9">
        <f t="shared" si="4"/>
        <v>0.075</v>
      </c>
      <c r="E27" s="3"/>
      <c r="F27" s="3" t="s">
        <v>37</v>
      </c>
      <c r="G27" s="3">
        <f>VAR(rola_cola!$D$2:$D$41)</f>
        <v>8.830128205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>
        <v>12.0</v>
      </c>
      <c r="B28" s="3">
        <v>13.0</v>
      </c>
      <c r="C28" s="3">
        <v>2.0</v>
      </c>
      <c r="D28" s="9">
        <f t="shared" si="4"/>
        <v>0.05</v>
      </c>
      <c r="E28" s="3"/>
      <c r="F28" s="3" t="s">
        <v>38</v>
      </c>
      <c r="G28" s="3">
        <f>STDEV(rola_cola!$D$2:$D$41)</f>
        <v>2.971553164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>
        <f>SUM(C22:C28)</f>
        <v>40</v>
      </c>
      <c r="D29" s="3"/>
      <c r="E29" s="3"/>
      <c r="F29" s="3" t="s">
        <v>39</v>
      </c>
      <c r="G29" s="3">
        <f>PERCENTILE(rola_cola!$D$2:$D$41,0.25)</f>
        <v>3.75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 t="s">
        <v>40</v>
      </c>
      <c r="G30" s="3">
        <f>PERCENTILE(rola_cola!$D$2:$D$41,0.75)</f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 t="s">
        <v>41</v>
      </c>
      <c r="G31" s="3">
        <f>G30-G29</f>
        <v>4.25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 t="s">
        <v>42</v>
      </c>
      <c r="B33" s="3"/>
      <c r="C33" s="3" t="s">
        <v>43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 t="s">
        <v>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 t="s">
        <v>26</v>
      </c>
      <c r="B35" s="3" t="s">
        <v>45</v>
      </c>
      <c r="C35" s="3" t="s">
        <v>46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>
        <v>1.0</v>
      </c>
      <c r="B36" s="3">
        <v>0.0</v>
      </c>
      <c r="C36" s="3" t="s">
        <v>47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>
        <v>9.0</v>
      </c>
      <c r="B37" s="3">
        <v>0.0</v>
      </c>
      <c r="C37" s="3" t="s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>
        <v>10.0</v>
      </c>
      <c r="B38" s="3">
        <v>0.0</v>
      </c>
      <c r="C38" s="3" t="s">
        <v>49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>
        <v>9.0</v>
      </c>
      <c r="B39" s="3">
        <v>0.0</v>
      </c>
      <c r="C39" s="3" t="s">
        <v>50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>
        <v>6.0</v>
      </c>
      <c r="B40" s="3">
        <v>0.0</v>
      </c>
      <c r="C40" s="3" t="s">
        <v>51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>
        <v>3.0</v>
      </c>
      <c r="B41" s="3">
        <v>1.0</v>
      </c>
      <c r="C41" s="3" t="s">
        <v>52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>
        <v>2.0</v>
      </c>
      <c r="B42" s="3">
        <v>1.0</v>
      </c>
      <c r="C42" s="3" t="s">
        <v>53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 t="s">
        <v>54</v>
      </c>
      <c r="C44" s="3"/>
      <c r="D44" s="3" t="s">
        <v>55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 t="s">
        <v>56</v>
      </c>
      <c r="C45" s="3"/>
      <c r="D45" s="3" t="s">
        <v>57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10" t="s">
        <v>58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10" t="s">
        <v>59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 t="s">
        <v>60</v>
      </c>
      <c r="G49" s="3" t="s">
        <v>61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>
        <v>1.0</v>
      </c>
      <c r="B50" s="3"/>
      <c r="C50" s="3"/>
      <c r="D50" s="3" t="s">
        <v>32</v>
      </c>
      <c r="E50" s="3">
        <f>MIN($A$50:$A$89)</f>
        <v>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>
        <v>2.0</v>
      </c>
      <c r="B51" s="3"/>
      <c r="C51" s="3"/>
      <c r="D51" s="3" t="s">
        <v>62</v>
      </c>
      <c r="E51" s="3">
        <f>AVERAGE(A59:A60)</f>
        <v>3.5</v>
      </c>
      <c r="F51" s="3">
        <f>COUNT(rola_cola!$D$2:$D$41)*G51</f>
        <v>10</v>
      </c>
      <c r="G51" s="3">
        <v>0.25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>
        <v>2.0</v>
      </c>
      <c r="B52" s="3"/>
      <c r="C52" s="3"/>
      <c r="D52" s="3" t="s">
        <v>35</v>
      </c>
      <c r="E52" s="3">
        <f>MEDIAN($A$50:$A$89)</f>
        <v>5.5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>
        <v>2.0</v>
      </c>
      <c r="B53" s="3"/>
      <c r="C53" s="3"/>
      <c r="D53" s="3" t="s">
        <v>63</v>
      </c>
      <c r="E53" s="3">
        <f>AVERAGE(A79:A80)</f>
        <v>8</v>
      </c>
      <c r="F53" s="3">
        <f>COUNT(rola_cola!$D$2:$D$41)*G53</f>
        <v>30</v>
      </c>
      <c r="G53" s="3">
        <v>0.75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>
        <v>2.0</v>
      </c>
      <c r="B54" s="3"/>
      <c r="C54" s="3"/>
      <c r="D54" s="3" t="s">
        <v>33</v>
      </c>
      <c r="E54" s="3">
        <f>MAX($A$50:$A$89)</f>
        <v>13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>
        <v>3.0</v>
      </c>
      <c r="B55" s="3"/>
      <c r="C55" s="3"/>
      <c r="D55" s="3" t="s">
        <v>41</v>
      </c>
      <c r="E55" s="3">
        <f>E53-E51</f>
        <v>4.5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>
        <v>3.0</v>
      </c>
      <c r="B56" s="3"/>
      <c r="C56" s="3"/>
      <c r="D56" s="3" t="s">
        <v>36</v>
      </c>
      <c r="E56" s="3">
        <f>AVERAGE($A$50:$A$89)</f>
        <v>5.875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>
        <v>3.0</v>
      </c>
      <c r="B57" s="3"/>
      <c r="C57" s="3"/>
      <c r="D57" s="3" t="s">
        <v>64</v>
      </c>
      <c r="E57" s="3">
        <f>E51-1.5*E55</f>
        <v>-3.25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>
        <v>3.0</v>
      </c>
      <c r="B58" s="3"/>
      <c r="C58" s="3"/>
      <c r="D58" s="3" t="s">
        <v>65</v>
      </c>
      <c r="E58" s="3">
        <f>E53+1.5*E55</f>
        <v>14.75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>
        <v>3.0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>
        <v>4.0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>
        <v>4.0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0.25" customHeight="1">
      <c r="A62" s="3">
        <v>4.0</v>
      </c>
      <c r="B62" s="3"/>
      <c r="C62" s="3"/>
      <c r="D62" s="11" t="s">
        <v>32</v>
      </c>
      <c r="E62" s="11">
        <f t="shared" ref="E62:E66" si="5">E50-E49</f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0.25" customHeight="1">
      <c r="A63" s="3">
        <v>4.0</v>
      </c>
      <c r="B63" s="3"/>
      <c r="C63" s="3"/>
      <c r="D63" s="11" t="s">
        <v>66</v>
      </c>
      <c r="E63" s="11">
        <f t="shared" si="5"/>
        <v>2.5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0.25" customHeight="1">
      <c r="A64" s="3">
        <v>4.0</v>
      </c>
      <c r="B64" s="3"/>
      <c r="C64" s="3"/>
      <c r="D64" s="11" t="s">
        <v>67</v>
      </c>
      <c r="E64" s="11">
        <f t="shared" si="5"/>
        <v>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0.25" customHeight="1">
      <c r="A65" s="3">
        <v>5.0</v>
      </c>
      <c r="B65" s="3"/>
      <c r="C65" s="3"/>
      <c r="D65" s="11" t="s">
        <v>68</v>
      </c>
      <c r="E65" s="11">
        <f t="shared" si="5"/>
        <v>2.5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0.25" customHeight="1">
      <c r="A66" s="3">
        <v>5.0</v>
      </c>
      <c r="B66" s="3"/>
      <c r="C66" s="3"/>
      <c r="D66" s="11" t="s">
        <v>33</v>
      </c>
      <c r="E66" s="11">
        <f t="shared" si="5"/>
        <v>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0.25" customHeight="1">
      <c r="A67" s="3">
        <v>5.0</v>
      </c>
      <c r="B67" s="3"/>
      <c r="C67" s="3"/>
      <c r="D67" s="11" t="s">
        <v>36</v>
      </c>
      <c r="E67" s="11">
        <v>1.0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>
        <v>5.0</v>
      </c>
      <c r="B68" s="3"/>
      <c r="C68" s="3"/>
      <c r="D68" s="3">
        <f>AVERAGE($A$50:$A$89)</f>
        <v>5.875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>
        <v>5.0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>
        <v>6.0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>
        <v>6.0</v>
      </c>
      <c r="B71" s="3"/>
      <c r="C71" s="3"/>
      <c r="D71" s="3" t="str">
        <f>D50&amp;"="&amp;E50&amp;CHAR(10)&amp;D51&amp;"="&amp;E51&amp;CHAR(10)&amp;D52&amp;"="&amp;E52&amp;CHAR(10)&amp;D53&amp;"="&amp;E53&amp;CHAR(10)&amp;D54&amp;"="&amp;E54&amp;CHAR(10)&amp;D56&amp;"="&amp;E56</f>
        <v>Min=1
Q1=3,5
Médiane=5,5
Q3=8
Max=13
Moyenne=5,875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>
        <v>6.0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>
        <v>6.0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>
        <v>7.0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>
        <v>7.0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>
        <v>7.0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>
        <v>7.0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>
        <v>7.0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>
        <v>8.0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>
        <v>8.0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>
        <v>8.0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>
        <v>9.0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>
        <v>9.0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>
        <v>9.0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>
        <v>10.0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>
        <v>10.0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>
        <v>11.0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>
        <v>12.0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>
        <v>13.0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46"/>
    <hyperlink r:id="rId2" ref="D48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0"/>
    <col customWidth="1" min="8" max="8" width="12.5"/>
    <col customWidth="1" min="9" max="26" width="8.0"/>
  </cols>
  <sheetData>
    <row r="1" ht="12.75" customHeight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I1" s="1" t="s">
        <v>76</v>
      </c>
      <c r="J1" s="1" t="s">
        <v>77</v>
      </c>
    </row>
    <row r="2" ht="12.75" customHeight="1">
      <c r="A2" s="1">
        <v>4.0</v>
      </c>
      <c r="B2" s="1">
        <v>2.0</v>
      </c>
      <c r="C2" s="1">
        <f t="shared" ref="C2:C41" si="3">A2-$I$2</f>
        <v>-1.875</v>
      </c>
      <c r="D2" s="1">
        <f t="shared" ref="D2:D41" si="4">B2-$J$2</f>
        <v>-3.675</v>
      </c>
      <c r="E2" s="1">
        <f t="shared" ref="E2:E41" si="5">C2*D2</f>
        <v>6.890625</v>
      </c>
      <c r="F2" s="1">
        <f t="shared" ref="F2:G2" si="1">C2*C2</f>
        <v>3.515625</v>
      </c>
      <c r="G2" s="1">
        <f t="shared" si="1"/>
        <v>13.505625</v>
      </c>
      <c r="I2" s="1">
        <f t="shared" ref="I2:J2" si="2">AVERAGE(A2:A41)</f>
        <v>5.875</v>
      </c>
      <c r="J2" s="1">
        <f t="shared" si="2"/>
        <v>5.675</v>
      </c>
    </row>
    <row r="3" ht="12.75" customHeight="1">
      <c r="A3" s="1">
        <v>8.0</v>
      </c>
      <c r="B3" s="1">
        <v>11.0</v>
      </c>
      <c r="C3" s="1">
        <f t="shared" si="3"/>
        <v>2.125</v>
      </c>
      <c r="D3" s="1">
        <f t="shared" si="4"/>
        <v>5.325</v>
      </c>
      <c r="E3" s="1">
        <f t="shared" si="5"/>
        <v>11.315625</v>
      </c>
      <c r="F3" s="1">
        <f t="shared" ref="F3:G3" si="6">C3*C3</f>
        <v>4.515625</v>
      </c>
      <c r="G3" s="1">
        <f t="shared" si="6"/>
        <v>28.355625</v>
      </c>
    </row>
    <row r="4" ht="12.75" customHeight="1">
      <c r="A4" s="1">
        <v>2.0</v>
      </c>
      <c r="B4" s="1">
        <v>1.0</v>
      </c>
      <c r="C4" s="1">
        <f t="shared" si="3"/>
        <v>-3.875</v>
      </c>
      <c r="D4" s="1">
        <f t="shared" si="4"/>
        <v>-4.675</v>
      </c>
      <c r="E4" s="1">
        <f t="shared" si="5"/>
        <v>18.115625</v>
      </c>
      <c r="F4" s="1">
        <f t="shared" ref="F4:G4" si="7">C4*C4</f>
        <v>15.015625</v>
      </c>
      <c r="G4" s="1">
        <f t="shared" si="7"/>
        <v>21.855625</v>
      </c>
    </row>
    <row r="5" ht="12.75" customHeight="1">
      <c r="A5" s="1">
        <v>10.0</v>
      </c>
      <c r="B5" s="1">
        <v>11.0</v>
      </c>
      <c r="C5" s="1">
        <f t="shared" si="3"/>
        <v>4.125</v>
      </c>
      <c r="D5" s="1">
        <f t="shared" si="4"/>
        <v>5.325</v>
      </c>
      <c r="E5" s="1">
        <f t="shared" si="5"/>
        <v>21.965625</v>
      </c>
      <c r="F5" s="1">
        <f t="shared" ref="F5:G5" si="8">C5*C5</f>
        <v>17.015625</v>
      </c>
      <c r="G5" s="1">
        <f t="shared" si="8"/>
        <v>28.355625</v>
      </c>
    </row>
    <row r="6" ht="12.75" customHeight="1">
      <c r="A6" s="1">
        <v>7.0</v>
      </c>
      <c r="B6" s="1">
        <v>5.0</v>
      </c>
      <c r="C6" s="1">
        <f t="shared" si="3"/>
        <v>1.125</v>
      </c>
      <c r="D6" s="1">
        <f t="shared" si="4"/>
        <v>-0.675</v>
      </c>
      <c r="E6" s="1">
        <f t="shared" si="5"/>
        <v>-0.759375</v>
      </c>
      <c r="F6" s="1">
        <f t="shared" ref="F6:G6" si="9">C6*C6</f>
        <v>1.265625</v>
      </c>
      <c r="G6" s="1">
        <f t="shared" si="9"/>
        <v>0.455625</v>
      </c>
    </row>
    <row r="7" ht="12.75" customHeight="1">
      <c r="A7" s="1">
        <v>6.0</v>
      </c>
      <c r="B7" s="1">
        <v>7.0</v>
      </c>
      <c r="C7" s="1">
        <f t="shared" si="3"/>
        <v>0.125</v>
      </c>
      <c r="D7" s="1">
        <f t="shared" si="4"/>
        <v>1.325</v>
      </c>
      <c r="E7" s="1">
        <f t="shared" si="5"/>
        <v>0.165625</v>
      </c>
      <c r="F7" s="1">
        <f t="shared" ref="F7:G7" si="10">C7*C7</f>
        <v>0.015625</v>
      </c>
      <c r="G7" s="1">
        <f t="shared" si="10"/>
        <v>1.755625</v>
      </c>
    </row>
    <row r="8" ht="12.75" customHeight="1">
      <c r="A8" s="1">
        <v>4.0</v>
      </c>
      <c r="B8" s="1">
        <v>4.0</v>
      </c>
      <c r="C8" s="1">
        <f t="shared" si="3"/>
        <v>-1.875</v>
      </c>
      <c r="D8" s="1">
        <f t="shared" si="4"/>
        <v>-1.675</v>
      </c>
      <c r="E8" s="1">
        <f t="shared" si="5"/>
        <v>3.140625</v>
      </c>
      <c r="F8" s="1">
        <f t="shared" ref="F8:G8" si="11">C8*C8</f>
        <v>3.515625</v>
      </c>
      <c r="G8" s="1">
        <f t="shared" si="11"/>
        <v>2.805625</v>
      </c>
    </row>
    <row r="9" ht="12.75" customHeight="1">
      <c r="A9" s="1">
        <v>3.0</v>
      </c>
      <c r="B9" s="1">
        <v>1.0</v>
      </c>
      <c r="C9" s="1">
        <f t="shared" si="3"/>
        <v>-2.875</v>
      </c>
      <c r="D9" s="1">
        <f t="shared" si="4"/>
        <v>-4.675</v>
      </c>
      <c r="E9" s="1">
        <f t="shared" si="5"/>
        <v>13.440625</v>
      </c>
      <c r="F9" s="1">
        <f t="shared" ref="F9:G9" si="12">C9*C9</f>
        <v>8.265625</v>
      </c>
      <c r="G9" s="1">
        <f t="shared" si="12"/>
        <v>21.855625</v>
      </c>
    </row>
    <row r="10" ht="12.75" customHeight="1">
      <c r="A10" s="1">
        <v>3.0</v>
      </c>
      <c r="B10" s="1">
        <v>2.0</v>
      </c>
      <c r="C10" s="1">
        <f t="shared" si="3"/>
        <v>-2.875</v>
      </c>
      <c r="D10" s="1">
        <f t="shared" si="4"/>
        <v>-3.675</v>
      </c>
      <c r="E10" s="1">
        <f t="shared" si="5"/>
        <v>10.565625</v>
      </c>
      <c r="F10" s="1">
        <f t="shared" ref="F10:G10" si="13">C10*C10</f>
        <v>8.265625</v>
      </c>
      <c r="G10" s="1">
        <f t="shared" si="13"/>
        <v>13.505625</v>
      </c>
    </row>
    <row r="11" ht="12.75" customHeight="1">
      <c r="A11" s="1">
        <v>5.0</v>
      </c>
      <c r="B11" s="1">
        <v>7.0</v>
      </c>
      <c r="C11" s="1">
        <f t="shared" si="3"/>
        <v>-0.875</v>
      </c>
      <c r="D11" s="1">
        <f t="shared" si="4"/>
        <v>1.325</v>
      </c>
      <c r="E11" s="1">
        <f t="shared" si="5"/>
        <v>-1.159375</v>
      </c>
      <c r="F11" s="1">
        <f t="shared" ref="F11:G11" si="14">C11*C11</f>
        <v>0.765625</v>
      </c>
      <c r="G11" s="1">
        <f t="shared" si="14"/>
        <v>1.755625</v>
      </c>
    </row>
    <row r="12" ht="12.75" customHeight="1">
      <c r="A12" s="1">
        <v>7.0</v>
      </c>
      <c r="B12" s="1">
        <v>6.0</v>
      </c>
      <c r="C12" s="1">
        <f t="shared" si="3"/>
        <v>1.125</v>
      </c>
      <c r="D12" s="1">
        <f t="shared" si="4"/>
        <v>0.325</v>
      </c>
      <c r="E12" s="1">
        <f t="shared" si="5"/>
        <v>0.365625</v>
      </c>
      <c r="F12" s="1">
        <f t="shared" ref="F12:G12" si="15">C12*C12</f>
        <v>1.265625</v>
      </c>
      <c r="G12" s="1">
        <f t="shared" si="15"/>
        <v>0.105625</v>
      </c>
    </row>
    <row r="13" ht="12.75" customHeight="1">
      <c r="A13" s="1">
        <v>13.0</v>
      </c>
      <c r="B13" s="1">
        <v>17.0</v>
      </c>
      <c r="C13" s="1">
        <f t="shared" si="3"/>
        <v>7.125</v>
      </c>
      <c r="D13" s="1">
        <f t="shared" si="4"/>
        <v>11.325</v>
      </c>
      <c r="E13" s="1">
        <f t="shared" si="5"/>
        <v>80.690625</v>
      </c>
      <c r="F13" s="1">
        <f t="shared" ref="F13:G13" si="16">C13*C13</f>
        <v>50.765625</v>
      </c>
      <c r="G13" s="1">
        <f t="shared" si="16"/>
        <v>128.255625</v>
      </c>
    </row>
    <row r="14" ht="12.75" customHeight="1">
      <c r="A14" s="1">
        <v>6.0</v>
      </c>
      <c r="B14" s="1">
        <v>6.0</v>
      </c>
      <c r="C14" s="1">
        <f t="shared" si="3"/>
        <v>0.125</v>
      </c>
      <c r="D14" s="1">
        <f t="shared" si="4"/>
        <v>0.325</v>
      </c>
      <c r="E14" s="1">
        <f t="shared" si="5"/>
        <v>0.040625</v>
      </c>
      <c r="F14" s="1">
        <f t="shared" ref="F14:G14" si="17">C14*C14</f>
        <v>0.015625</v>
      </c>
      <c r="G14" s="1">
        <f t="shared" si="17"/>
        <v>0.105625</v>
      </c>
    </row>
    <row r="15" ht="12.75" customHeight="1">
      <c r="A15" s="1">
        <v>2.0</v>
      </c>
      <c r="B15" s="1">
        <v>2.0</v>
      </c>
      <c r="C15" s="1">
        <f t="shared" si="3"/>
        <v>-3.875</v>
      </c>
      <c r="D15" s="1">
        <f t="shared" si="4"/>
        <v>-3.675</v>
      </c>
      <c r="E15" s="1">
        <f t="shared" si="5"/>
        <v>14.240625</v>
      </c>
      <c r="F15" s="1">
        <f t="shared" ref="F15:G15" si="18">C15*C15</f>
        <v>15.015625</v>
      </c>
      <c r="G15" s="1">
        <f t="shared" si="18"/>
        <v>13.505625</v>
      </c>
    </row>
    <row r="16" ht="12.75" customHeight="1">
      <c r="A16" s="1">
        <v>7.0</v>
      </c>
      <c r="B16" s="1">
        <v>7.0</v>
      </c>
      <c r="C16" s="1">
        <f t="shared" si="3"/>
        <v>1.125</v>
      </c>
      <c r="D16" s="1">
        <f t="shared" si="4"/>
        <v>1.325</v>
      </c>
      <c r="E16" s="1">
        <f t="shared" si="5"/>
        <v>1.490625</v>
      </c>
      <c r="F16" s="1">
        <f t="shared" ref="F16:G16" si="19">C16*C16</f>
        <v>1.265625</v>
      </c>
      <c r="G16" s="1">
        <f t="shared" si="19"/>
        <v>1.755625</v>
      </c>
    </row>
    <row r="17" ht="12.75" customHeight="1">
      <c r="A17" s="1">
        <v>9.0</v>
      </c>
      <c r="B17" s="1">
        <v>11.0</v>
      </c>
      <c r="C17" s="1">
        <f t="shared" si="3"/>
        <v>3.125</v>
      </c>
      <c r="D17" s="1">
        <f t="shared" si="4"/>
        <v>5.325</v>
      </c>
      <c r="E17" s="1">
        <f t="shared" si="5"/>
        <v>16.640625</v>
      </c>
      <c r="F17" s="1">
        <f t="shared" ref="F17:G17" si="20">C17*C17</f>
        <v>9.765625</v>
      </c>
      <c r="G17" s="1">
        <f t="shared" si="20"/>
        <v>28.355625</v>
      </c>
    </row>
    <row r="18" ht="12.75" customHeight="1">
      <c r="A18" s="1">
        <v>1.0</v>
      </c>
      <c r="B18" s="1">
        <v>0.0</v>
      </c>
      <c r="C18" s="1">
        <f t="shared" si="3"/>
        <v>-4.875</v>
      </c>
      <c r="D18" s="1">
        <f t="shared" si="4"/>
        <v>-5.675</v>
      </c>
      <c r="E18" s="1">
        <f t="shared" si="5"/>
        <v>27.665625</v>
      </c>
      <c r="F18" s="1">
        <f t="shared" ref="F18:G18" si="21">C18*C18</f>
        <v>23.765625</v>
      </c>
      <c r="G18" s="1">
        <f t="shared" si="21"/>
        <v>32.205625</v>
      </c>
    </row>
    <row r="19" ht="12.75" customHeight="1">
      <c r="A19" s="1">
        <v>5.0</v>
      </c>
      <c r="B19" s="1">
        <v>5.0</v>
      </c>
      <c r="C19" s="1">
        <f t="shared" si="3"/>
        <v>-0.875</v>
      </c>
      <c r="D19" s="1">
        <f t="shared" si="4"/>
        <v>-0.675</v>
      </c>
      <c r="E19" s="1">
        <f t="shared" si="5"/>
        <v>0.590625</v>
      </c>
      <c r="F19" s="1">
        <f t="shared" ref="F19:G19" si="22">C19*C19</f>
        <v>0.765625</v>
      </c>
      <c r="G19" s="1">
        <f t="shared" si="22"/>
        <v>0.455625</v>
      </c>
    </row>
    <row r="20" ht="12.75" customHeight="1">
      <c r="A20" s="1">
        <v>4.0</v>
      </c>
      <c r="B20" s="1">
        <v>3.0</v>
      </c>
      <c r="C20" s="1">
        <f t="shared" si="3"/>
        <v>-1.875</v>
      </c>
      <c r="D20" s="1">
        <f t="shared" si="4"/>
        <v>-2.675</v>
      </c>
      <c r="E20" s="1">
        <f t="shared" si="5"/>
        <v>5.015625</v>
      </c>
      <c r="F20" s="1">
        <f t="shared" ref="F20:G20" si="23">C20*C20</f>
        <v>3.515625</v>
      </c>
      <c r="G20" s="1">
        <f t="shared" si="23"/>
        <v>7.155625</v>
      </c>
    </row>
    <row r="21" ht="12.75" customHeight="1">
      <c r="A21" s="1">
        <v>12.0</v>
      </c>
      <c r="B21" s="1">
        <v>13.0</v>
      </c>
      <c r="C21" s="1">
        <f t="shared" si="3"/>
        <v>6.125</v>
      </c>
      <c r="D21" s="1">
        <f t="shared" si="4"/>
        <v>7.325</v>
      </c>
      <c r="E21" s="1">
        <f t="shared" si="5"/>
        <v>44.865625</v>
      </c>
      <c r="F21" s="1">
        <f t="shared" ref="F21:G21" si="24">C21*C21</f>
        <v>37.515625</v>
      </c>
      <c r="G21" s="1">
        <f t="shared" si="24"/>
        <v>53.655625</v>
      </c>
    </row>
    <row r="22" ht="12.75" customHeight="1">
      <c r="A22" s="1">
        <v>4.0</v>
      </c>
      <c r="B22" s="1">
        <v>3.0</v>
      </c>
      <c r="C22" s="1">
        <f t="shared" si="3"/>
        <v>-1.875</v>
      </c>
      <c r="D22" s="1">
        <f t="shared" si="4"/>
        <v>-2.675</v>
      </c>
      <c r="E22" s="1">
        <f t="shared" si="5"/>
        <v>5.015625</v>
      </c>
      <c r="F22" s="1">
        <f t="shared" ref="F22:G22" si="25">C22*C22</f>
        <v>3.515625</v>
      </c>
      <c r="G22" s="1">
        <f t="shared" si="25"/>
        <v>7.155625</v>
      </c>
    </row>
    <row r="23" ht="12.75" customHeight="1">
      <c r="A23" s="1">
        <v>9.0</v>
      </c>
      <c r="B23" s="1">
        <v>7.0</v>
      </c>
      <c r="C23" s="1">
        <f t="shared" si="3"/>
        <v>3.125</v>
      </c>
      <c r="D23" s="1">
        <f t="shared" si="4"/>
        <v>1.325</v>
      </c>
      <c r="E23" s="1">
        <f t="shared" si="5"/>
        <v>4.140625</v>
      </c>
      <c r="F23" s="1">
        <f t="shared" ref="F23:G23" si="26">C23*C23</f>
        <v>9.765625</v>
      </c>
      <c r="G23" s="1">
        <f t="shared" si="26"/>
        <v>1.755625</v>
      </c>
    </row>
    <row r="24" ht="12.75" customHeight="1">
      <c r="A24" s="1">
        <v>3.0</v>
      </c>
      <c r="B24" s="1">
        <v>4.0</v>
      </c>
      <c r="C24" s="1">
        <f t="shared" si="3"/>
        <v>-2.875</v>
      </c>
      <c r="D24" s="1">
        <f t="shared" si="4"/>
        <v>-1.675</v>
      </c>
      <c r="E24" s="1">
        <f t="shared" si="5"/>
        <v>4.815625</v>
      </c>
      <c r="F24" s="1">
        <f t="shared" ref="F24:G24" si="27">C24*C24</f>
        <v>8.265625</v>
      </c>
      <c r="G24" s="1">
        <f t="shared" si="27"/>
        <v>2.805625</v>
      </c>
    </row>
    <row r="25" ht="12.75" customHeight="1">
      <c r="A25" s="1">
        <v>2.0</v>
      </c>
      <c r="B25" s="1">
        <v>3.0</v>
      </c>
      <c r="C25" s="1">
        <f t="shared" si="3"/>
        <v>-3.875</v>
      </c>
      <c r="D25" s="1">
        <f t="shared" si="4"/>
        <v>-2.675</v>
      </c>
      <c r="E25" s="1">
        <f t="shared" si="5"/>
        <v>10.365625</v>
      </c>
      <c r="F25" s="1">
        <f t="shared" ref="F25:G25" si="28">C25*C25</f>
        <v>15.015625</v>
      </c>
      <c r="G25" s="1">
        <f t="shared" si="28"/>
        <v>7.155625</v>
      </c>
    </row>
    <row r="26" ht="12.75" customHeight="1">
      <c r="A26" s="1">
        <v>5.0</v>
      </c>
      <c r="B26" s="1">
        <v>3.0</v>
      </c>
      <c r="C26" s="1">
        <f t="shared" si="3"/>
        <v>-0.875</v>
      </c>
      <c r="D26" s="1">
        <f t="shared" si="4"/>
        <v>-2.675</v>
      </c>
      <c r="E26" s="1">
        <f t="shared" si="5"/>
        <v>2.340625</v>
      </c>
      <c r="F26" s="1">
        <f t="shared" ref="F26:G26" si="29">C26*C26</f>
        <v>0.765625</v>
      </c>
      <c r="G26" s="1">
        <f t="shared" si="29"/>
        <v>7.155625</v>
      </c>
    </row>
    <row r="27" ht="12.75" customHeight="1">
      <c r="A27" s="1">
        <v>7.0</v>
      </c>
      <c r="B27" s="1">
        <v>9.0</v>
      </c>
      <c r="C27" s="1">
        <f t="shared" si="3"/>
        <v>1.125</v>
      </c>
      <c r="D27" s="1">
        <f t="shared" si="4"/>
        <v>3.325</v>
      </c>
      <c r="E27" s="1">
        <f t="shared" si="5"/>
        <v>3.740625</v>
      </c>
      <c r="F27" s="1">
        <f t="shared" ref="F27:G27" si="30">C27*C27</f>
        <v>1.265625</v>
      </c>
      <c r="G27" s="1">
        <f t="shared" si="30"/>
        <v>11.055625</v>
      </c>
    </row>
    <row r="28" ht="12.75" customHeight="1">
      <c r="A28" s="1">
        <v>7.0</v>
      </c>
      <c r="B28" s="1">
        <v>4.0</v>
      </c>
      <c r="C28" s="1">
        <f t="shared" si="3"/>
        <v>1.125</v>
      </c>
      <c r="D28" s="1">
        <f t="shared" si="4"/>
        <v>-1.675</v>
      </c>
      <c r="E28" s="1">
        <f t="shared" si="5"/>
        <v>-1.884375</v>
      </c>
      <c r="F28" s="1">
        <f t="shared" ref="F28:G28" si="31">C28*C28</f>
        <v>1.265625</v>
      </c>
      <c r="G28" s="1">
        <f t="shared" si="31"/>
        <v>2.805625</v>
      </c>
    </row>
    <row r="29" ht="12.75" customHeight="1">
      <c r="A29" s="1">
        <v>8.0</v>
      </c>
      <c r="B29" s="1">
        <v>7.0</v>
      </c>
      <c r="C29" s="1">
        <f t="shared" si="3"/>
        <v>2.125</v>
      </c>
      <c r="D29" s="1">
        <f t="shared" si="4"/>
        <v>1.325</v>
      </c>
      <c r="E29" s="1">
        <f t="shared" si="5"/>
        <v>2.815625</v>
      </c>
      <c r="F29" s="1">
        <f t="shared" ref="F29:G29" si="32">C29*C29</f>
        <v>4.515625</v>
      </c>
      <c r="G29" s="1">
        <f t="shared" si="32"/>
        <v>1.755625</v>
      </c>
    </row>
    <row r="30" ht="12.75" customHeight="1">
      <c r="A30" s="1">
        <v>6.0</v>
      </c>
      <c r="B30" s="1">
        <v>4.0</v>
      </c>
      <c r="C30" s="1">
        <f t="shared" si="3"/>
        <v>0.125</v>
      </c>
      <c r="D30" s="1">
        <f t="shared" si="4"/>
        <v>-1.675</v>
      </c>
      <c r="E30" s="1">
        <f t="shared" si="5"/>
        <v>-0.209375</v>
      </c>
      <c r="F30" s="1">
        <f t="shared" ref="F30:G30" si="33">C30*C30</f>
        <v>0.015625</v>
      </c>
      <c r="G30" s="1">
        <f t="shared" si="33"/>
        <v>2.805625</v>
      </c>
    </row>
    <row r="31" ht="12.75" customHeight="1">
      <c r="A31" s="1">
        <v>3.0</v>
      </c>
      <c r="B31" s="1">
        <v>4.0</v>
      </c>
      <c r="C31" s="1">
        <f t="shared" si="3"/>
        <v>-2.875</v>
      </c>
      <c r="D31" s="1">
        <f t="shared" si="4"/>
        <v>-1.675</v>
      </c>
      <c r="E31" s="1">
        <f t="shared" si="5"/>
        <v>4.815625</v>
      </c>
      <c r="F31" s="1">
        <f t="shared" ref="F31:G31" si="34">C31*C31</f>
        <v>8.265625</v>
      </c>
      <c r="G31" s="1">
        <f t="shared" si="34"/>
        <v>2.805625</v>
      </c>
    </row>
    <row r="32" ht="12.75" customHeight="1">
      <c r="A32" s="1">
        <v>10.0</v>
      </c>
      <c r="B32" s="1">
        <v>6.0</v>
      </c>
      <c r="C32" s="1">
        <f t="shared" si="3"/>
        <v>4.125</v>
      </c>
      <c r="D32" s="1">
        <f t="shared" si="4"/>
        <v>0.325</v>
      </c>
      <c r="E32" s="1">
        <f t="shared" si="5"/>
        <v>1.340625</v>
      </c>
      <c r="F32" s="1">
        <f t="shared" ref="F32:G32" si="35">C32*C32</f>
        <v>17.015625</v>
      </c>
      <c r="G32" s="1">
        <f t="shared" si="35"/>
        <v>0.105625</v>
      </c>
    </row>
    <row r="33" ht="12.75" customHeight="1">
      <c r="A33" s="1">
        <v>8.0</v>
      </c>
      <c r="B33" s="1">
        <v>7.0</v>
      </c>
      <c r="C33" s="1">
        <f t="shared" si="3"/>
        <v>2.125</v>
      </c>
      <c r="D33" s="1">
        <f t="shared" si="4"/>
        <v>1.325</v>
      </c>
      <c r="E33" s="1">
        <f t="shared" si="5"/>
        <v>2.815625</v>
      </c>
      <c r="F33" s="1">
        <f t="shared" ref="F33:G33" si="36">C33*C33</f>
        <v>4.515625</v>
      </c>
      <c r="G33" s="1">
        <f t="shared" si="36"/>
        <v>1.755625</v>
      </c>
    </row>
    <row r="34" ht="12.75" customHeight="1">
      <c r="A34" s="1">
        <v>4.0</v>
      </c>
      <c r="B34" s="1">
        <v>4.0</v>
      </c>
      <c r="C34" s="1">
        <f t="shared" si="3"/>
        <v>-1.875</v>
      </c>
      <c r="D34" s="1">
        <f t="shared" si="4"/>
        <v>-1.675</v>
      </c>
      <c r="E34" s="1">
        <f t="shared" si="5"/>
        <v>3.140625</v>
      </c>
      <c r="F34" s="1">
        <f t="shared" ref="F34:G34" si="37">C34*C34</f>
        <v>3.515625</v>
      </c>
      <c r="G34" s="1">
        <f t="shared" si="37"/>
        <v>2.805625</v>
      </c>
    </row>
    <row r="35" ht="12.75" customHeight="1">
      <c r="A35" s="1">
        <v>5.0</v>
      </c>
      <c r="B35" s="1">
        <v>5.0</v>
      </c>
      <c r="C35" s="1">
        <f t="shared" si="3"/>
        <v>-0.875</v>
      </c>
      <c r="D35" s="1">
        <f t="shared" si="4"/>
        <v>-0.675</v>
      </c>
      <c r="E35" s="1">
        <f t="shared" si="5"/>
        <v>0.590625</v>
      </c>
      <c r="F35" s="1">
        <f t="shared" ref="F35:G35" si="38">C35*C35</f>
        <v>0.765625</v>
      </c>
      <c r="G35" s="1">
        <f t="shared" si="38"/>
        <v>0.455625</v>
      </c>
    </row>
    <row r="36" ht="12.75" customHeight="1">
      <c r="A36" s="1">
        <v>3.0</v>
      </c>
      <c r="B36" s="1">
        <v>1.0</v>
      </c>
      <c r="C36" s="1">
        <f t="shared" si="3"/>
        <v>-2.875</v>
      </c>
      <c r="D36" s="1">
        <f t="shared" si="4"/>
        <v>-4.675</v>
      </c>
      <c r="E36" s="1">
        <f t="shared" si="5"/>
        <v>13.440625</v>
      </c>
      <c r="F36" s="1">
        <f t="shared" ref="F36:G36" si="39">C36*C36</f>
        <v>8.265625</v>
      </c>
      <c r="G36" s="1">
        <f t="shared" si="39"/>
        <v>21.855625</v>
      </c>
    </row>
    <row r="37" ht="12.75" customHeight="1">
      <c r="A37" s="1">
        <v>11.0</v>
      </c>
      <c r="B37" s="1">
        <v>9.0</v>
      </c>
      <c r="C37" s="1">
        <f t="shared" si="3"/>
        <v>5.125</v>
      </c>
      <c r="D37" s="1">
        <f t="shared" si="4"/>
        <v>3.325</v>
      </c>
      <c r="E37" s="1">
        <f t="shared" si="5"/>
        <v>17.040625</v>
      </c>
      <c r="F37" s="1">
        <f t="shared" ref="F37:G37" si="40">C37*C37</f>
        <v>26.265625</v>
      </c>
      <c r="G37" s="1">
        <f t="shared" si="40"/>
        <v>11.055625</v>
      </c>
    </row>
    <row r="38" ht="12.75" customHeight="1">
      <c r="A38" s="1">
        <v>9.0</v>
      </c>
      <c r="B38" s="1">
        <v>11.0</v>
      </c>
      <c r="C38" s="1">
        <f t="shared" si="3"/>
        <v>3.125</v>
      </c>
      <c r="D38" s="1">
        <f t="shared" si="4"/>
        <v>5.325</v>
      </c>
      <c r="E38" s="1">
        <f t="shared" si="5"/>
        <v>16.640625</v>
      </c>
      <c r="F38" s="1">
        <f t="shared" ref="F38:G38" si="41">C38*C38</f>
        <v>9.765625</v>
      </c>
      <c r="G38" s="1">
        <f t="shared" si="41"/>
        <v>28.355625</v>
      </c>
    </row>
    <row r="39" ht="12.75" customHeight="1">
      <c r="A39" s="1">
        <v>6.0</v>
      </c>
      <c r="B39" s="1">
        <v>8.0</v>
      </c>
      <c r="C39" s="1">
        <f t="shared" si="3"/>
        <v>0.125</v>
      </c>
      <c r="D39" s="1">
        <f t="shared" si="4"/>
        <v>2.325</v>
      </c>
      <c r="E39" s="1">
        <f t="shared" si="5"/>
        <v>0.290625</v>
      </c>
      <c r="F39" s="1">
        <f t="shared" ref="F39:G39" si="42">C39*C39</f>
        <v>0.015625</v>
      </c>
      <c r="G39" s="1">
        <f t="shared" si="42"/>
        <v>5.405625</v>
      </c>
    </row>
    <row r="40" ht="12.75" customHeight="1">
      <c r="A40" s="1">
        <v>2.0</v>
      </c>
      <c r="B40" s="1">
        <v>0.0</v>
      </c>
      <c r="C40" s="1">
        <f t="shared" si="3"/>
        <v>-3.875</v>
      </c>
      <c r="D40" s="1">
        <f t="shared" si="4"/>
        <v>-5.675</v>
      </c>
      <c r="E40" s="1">
        <f t="shared" si="5"/>
        <v>21.990625</v>
      </c>
      <c r="F40" s="1">
        <f t="shared" ref="F40:G40" si="43">C40*C40</f>
        <v>15.015625</v>
      </c>
      <c r="G40" s="1">
        <f t="shared" si="43"/>
        <v>32.205625</v>
      </c>
    </row>
    <row r="41" ht="12.75" customHeight="1">
      <c r="A41" s="1">
        <v>5.0</v>
      </c>
      <c r="B41" s="1">
        <v>7.0</v>
      </c>
      <c r="C41" s="1">
        <f t="shared" si="3"/>
        <v>-0.875</v>
      </c>
      <c r="D41" s="1">
        <f t="shared" si="4"/>
        <v>1.325</v>
      </c>
      <c r="E41" s="1">
        <f t="shared" si="5"/>
        <v>-1.159375</v>
      </c>
      <c r="F41" s="1">
        <f t="shared" ref="F41:G41" si="44">C41*C41</f>
        <v>0.765625</v>
      </c>
      <c r="G41" s="1">
        <f t="shared" si="44"/>
        <v>1.755625</v>
      </c>
    </row>
    <row r="42" ht="12.75" customHeight="1">
      <c r="E42" s="1">
        <f t="shared" ref="E42:G42" si="45">SUM(E2:E41)</f>
        <v>387.375</v>
      </c>
      <c r="F42" s="1">
        <f t="shared" si="45"/>
        <v>344.375</v>
      </c>
      <c r="G42" s="1">
        <f t="shared" si="45"/>
        <v>552.775</v>
      </c>
    </row>
    <row r="43" ht="12.75" customHeight="1">
      <c r="F43" s="1">
        <f t="shared" ref="F43:G43" si="46">SQRT(F42)</f>
        <v>18.55734356</v>
      </c>
      <c r="G43" s="1">
        <f t="shared" si="46"/>
        <v>23.51116756</v>
      </c>
    </row>
    <row r="44" ht="12.75" customHeight="1">
      <c r="B44" s="1" t="s">
        <v>78</v>
      </c>
      <c r="D44" s="1" t="s">
        <v>79</v>
      </c>
      <c r="E44" s="1">
        <f>E42/(F43*G43)</f>
        <v>0.8878540591</v>
      </c>
      <c r="G44" s="1" t="s">
        <v>80</v>
      </c>
      <c r="H44" s="1" t="s">
        <v>81</v>
      </c>
    </row>
    <row r="45" ht="12.75" customHeight="1">
      <c r="B45" s="1">
        <v>40.0</v>
      </c>
      <c r="D45" s="1" t="s">
        <v>82</v>
      </c>
      <c r="E45" s="1">
        <f>CORREL(A2:A41,B2:B41)</f>
        <v>0.8878540591</v>
      </c>
      <c r="G45" s="1">
        <f>E44*SQRT(B45-2)/SQRT(1-E44*E44)</f>
        <v>11.89480685</v>
      </c>
      <c r="H45" s="1">
        <f>TDIST(G45,B45-2,2)</f>
        <v>0</v>
      </c>
    </row>
    <row r="46" ht="12.75" customHeight="1"/>
    <row r="47" ht="12.75" customHeight="1">
      <c r="G47" s="1" t="s">
        <v>83</v>
      </c>
      <c r="H47" s="12" t="s">
        <v>84</v>
      </c>
    </row>
    <row r="48" ht="12.75" customHeight="1">
      <c r="G48" s="1">
        <v>0.05</v>
      </c>
      <c r="H48" s="1" t="str">
        <f>IF(H45&lt;G48,"oui","non")</f>
        <v>oui</v>
      </c>
      <c r="J48" s="1">
        <f>TDIST(1-G48/2,$B$45-2,2)</f>
        <v>0.3357264724</v>
      </c>
      <c r="K48" s="1">
        <f t="shared" ref="K48:K49" si="47">SQRT(($B$45-2)*(1+J48))</f>
        <v>7.124437238</v>
      </c>
      <c r="L48" s="1">
        <f t="shared" ref="L48:L49" si="48">J48/K48</f>
        <v>0.04712322689</v>
      </c>
    </row>
    <row r="49" ht="12.75" customHeight="1">
      <c r="G49" s="1">
        <v>0.01</v>
      </c>
      <c r="H49" s="1" t="str">
        <f>IF(H45&lt;G49,"oui","non")</f>
        <v>oui</v>
      </c>
      <c r="J49" s="1">
        <f>TDIST(1-G49/2,$B$45,2)</f>
        <v>0.3257175603</v>
      </c>
      <c r="K49" s="1">
        <f t="shared" si="47"/>
        <v>7.097694505</v>
      </c>
      <c r="L49" s="1">
        <f t="shared" si="48"/>
        <v>0.0458906142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>
      <c r="F2" s="1" t="s">
        <v>85</v>
      </c>
    </row>
    <row r="3" ht="12.75" customHeight="1">
      <c r="A3" s="1" t="s">
        <v>86</v>
      </c>
      <c r="B3" s="1" t="s">
        <v>87</v>
      </c>
      <c r="G3" s="1" t="s">
        <v>88</v>
      </c>
      <c r="H3" s="1" t="s">
        <v>87</v>
      </c>
    </row>
    <row r="4" ht="12.75" customHeight="1">
      <c r="A4" s="1" t="s">
        <v>86</v>
      </c>
      <c r="B4" s="1" t="s">
        <v>87</v>
      </c>
      <c r="F4" s="1" t="s">
        <v>86</v>
      </c>
      <c r="G4" s="1">
        <v>2.0</v>
      </c>
      <c r="H4" s="1">
        <v>14.0</v>
      </c>
      <c r="I4" s="1">
        <f t="shared" ref="I4:I5" si="1">SUM(G4:H4)</f>
        <v>16</v>
      </c>
    </row>
    <row r="5" ht="12.75" customHeight="1">
      <c r="A5" s="1" t="s">
        <v>86</v>
      </c>
      <c r="B5" s="1" t="s">
        <v>87</v>
      </c>
      <c r="F5" s="1" t="s">
        <v>89</v>
      </c>
      <c r="G5" s="1">
        <v>17.0</v>
      </c>
      <c r="H5" s="1">
        <v>7.0</v>
      </c>
      <c r="I5" s="1">
        <f t="shared" si="1"/>
        <v>24</v>
      </c>
    </row>
    <row r="6" ht="12.75" customHeight="1">
      <c r="A6" s="1" t="s">
        <v>86</v>
      </c>
      <c r="B6" s="1" t="s">
        <v>87</v>
      </c>
      <c r="G6" s="1">
        <f t="shared" ref="G6:I6" si="2">SUM(G4:G5)</f>
        <v>19</v>
      </c>
      <c r="H6" s="1">
        <f t="shared" si="2"/>
        <v>21</v>
      </c>
      <c r="I6" s="1">
        <f t="shared" si="2"/>
        <v>40</v>
      </c>
    </row>
    <row r="7" ht="12.75" customHeight="1">
      <c r="A7" s="1" t="s">
        <v>86</v>
      </c>
      <c r="B7" s="1" t="s">
        <v>87</v>
      </c>
    </row>
    <row r="8" ht="12.75" customHeight="1">
      <c r="A8" s="1" t="s">
        <v>86</v>
      </c>
      <c r="B8" s="1" t="s">
        <v>87</v>
      </c>
    </row>
    <row r="9" ht="12.75" customHeight="1">
      <c r="A9" s="1" t="s">
        <v>86</v>
      </c>
      <c r="B9" s="1" t="s">
        <v>87</v>
      </c>
      <c r="F9" s="1" t="s">
        <v>90</v>
      </c>
    </row>
    <row r="10" ht="12.75" customHeight="1">
      <c r="A10" s="1" t="s">
        <v>86</v>
      </c>
      <c r="B10" s="1" t="s">
        <v>87</v>
      </c>
      <c r="G10" s="1" t="s">
        <v>88</v>
      </c>
      <c r="H10" s="1" t="s">
        <v>87</v>
      </c>
    </row>
    <row r="11" ht="12.75" customHeight="1">
      <c r="A11" s="1" t="s">
        <v>86</v>
      </c>
      <c r="B11" s="1" t="s">
        <v>87</v>
      </c>
      <c r="F11" s="1" t="s">
        <v>86</v>
      </c>
      <c r="G11" s="1">
        <f t="shared" ref="G11:H11" si="3">$I4*G$6/$I$6</f>
        <v>7.6</v>
      </c>
      <c r="H11" s="1">
        <f t="shared" si="3"/>
        <v>8.4</v>
      </c>
      <c r="I11" s="1">
        <f t="shared" ref="I11:I12" si="5">SUM(G11:H11)</f>
        <v>16</v>
      </c>
    </row>
    <row r="12" ht="12.75" customHeight="1">
      <c r="A12" s="1" t="s">
        <v>86</v>
      </c>
      <c r="B12" s="1" t="s">
        <v>87</v>
      </c>
      <c r="F12" s="1" t="s">
        <v>89</v>
      </c>
      <c r="G12" s="1">
        <f t="shared" ref="G12:H12" si="4">$I5*G$6/$I$6</f>
        <v>11.4</v>
      </c>
      <c r="H12" s="1">
        <f t="shared" si="4"/>
        <v>12.6</v>
      </c>
      <c r="I12" s="1">
        <f t="shared" si="5"/>
        <v>24</v>
      </c>
    </row>
    <row r="13" ht="12.75" customHeight="1">
      <c r="A13" s="1" t="s">
        <v>86</v>
      </c>
      <c r="B13" s="1" t="s">
        <v>87</v>
      </c>
      <c r="G13" s="1">
        <f t="shared" ref="G13:I13" si="6">SUM(G11:G12)</f>
        <v>19</v>
      </c>
      <c r="H13" s="1">
        <f t="shared" si="6"/>
        <v>21</v>
      </c>
      <c r="I13" s="1">
        <f t="shared" si="6"/>
        <v>40</v>
      </c>
    </row>
    <row r="14" ht="12.75" customHeight="1">
      <c r="A14" s="1" t="s">
        <v>86</v>
      </c>
      <c r="B14" s="1" t="s">
        <v>87</v>
      </c>
    </row>
    <row r="15" ht="12.75" customHeight="1">
      <c r="A15" s="1" t="s">
        <v>86</v>
      </c>
      <c r="B15" s="1" t="s">
        <v>87</v>
      </c>
    </row>
    <row r="16" ht="12.75" customHeight="1">
      <c r="A16" s="1" t="s">
        <v>86</v>
      </c>
      <c r="B16" s="1" t="s">
        <v>87</v>
      </c>
      <c r="E16" s="1" t="s">
        <v>81</v>
      </c>
      <c r="F16" s="1">
        <f>CHITEST(G4:H5,G11:H12)</f>
        <v>0.0002953879752</v>
      </c>
    </row>
    <row r="17" ht="12.75" customHeight="1">
      <c r="A17" s="1" t="s">
        <v>86</v>
      </c>
      <c r="B17" s="1" t="s">
        <v>88</v>
      </c>
    </row>
    <row r="18" ht="12.75" customHeight="1">
      <c r="A18" s="1" t="s">
        <v>86</v>
      </c>
      <c r="B18" s="1" t="s">
        <v>88</v>
      </c>
      <c r="E18" s="1" t="s">
        <v>83</v>
      </c>
      <c r="F18" s="12" t="s">
        <v>84</v>
      </c>
    </row>
    <row r="19" ht="12.75" customHeight="1">
      <c r="A19" s="1" t="s">
        <v>89</v>
      </c>
      <c r="B19" s="1" t="s">
        <v>87</v>
      </c>
      <c r="E19" s="1">
        <v>0.05</v>
      </c>
      <c r="F19" s="1" t="str">
        <f>IF(F16&lt;E19,"oui","non")</f>
        <v>oui</v>
      </c>
    </row>
    <row r="20" ht="12.75" customHeight="1">
      <c r="A20" s="1" t="s">
        <v>89</v>
      </c>
      <c r="B20" s="1" t="s">
        <v>87</v>
      </c>
      <c r="E20" s="1">
        <v>0.01</v>
      </c>
      <c r="F20" s="1" t="str">
        <f>IF(F16&lt;E20,"oui","non")</f>
        <v>oui</v>
      </c>
    </row>
    <row r="21" ht="12.75" customHeight="1">
      <c r="A21" s="1" t="s">
        <v>89</v>
      </c>
      <c r="B21" s="1" t="s">
        <v>87</v>
      </c>
    </row>
    <row r="22" ht="12.75" customHeight="1">
      <c r="A22" s="1" t="s">
        <v>89</v>
      </c>
      <c r="B22" s="1" t="s">
        <v>87</v>
      </c>
    </row>
    <row r="23" ht="12.75" customHeight="1">
      <c r="A23" s="1" t="s">
        <v>89</v>
      </c>
      <c r="B23" s="1" t="s">
        <v>87</v>
      </c>
    </row>
    <row r="24" ht="12.75" customHeight="1">
      <c r="A24" s="1" t="s">
        <v>89</v>
      </c>
      <c r="B24" s="1" t="s">
        <v>87</v>
      </c>
    </row>
    <row r="25" ht="12.75" customHeight="1">
      <c r="A25" s="1" t="s">
        <v>89</v>
      </c>
      <c r="B25" s="1" t="s">
        <v>87</v>
      </c>
    </row>
    <row r="26" ht="12.75" customHeight="1">
      <c r="A26" s="1" t="s">
        <v>89</v>
      </c>
      <c r="B26" s="1" t="s">
        <v>88</v>
      </c>
    </row>
    <row r="27" ht="12.75" customHeight="1">
      <c r="A27" s="1" t="s">
        <v>89</v>
      </c>
      <c r="B27" s="1" t="s">
        <v>88</v>
      </c>
    </row>
    <row r="28" ht="12.75" customHeight="1">
      <c r="A28" s="1" t="s">
        <v>89</v>
      </c>
      <c r="B28" s="1" t="s">
        <v>88</v>
      </c>
    </row>
    <row r="29" ht="12.75" customHeight="1">
      <c r="A29" s="1" t="s">
        <v>89</v>
      </c>
      <c r="B29" s="1" t="s">
        <v>88</v>
      </c>
    </row>
    <row r="30" ht="12.75" customHeight="1">
      <c r="A30" s="1" t="s">
        <v>89</v>
      </c>
      <c r="B30" s="1" t="s">
        <v>88</v>
      </c>
    </row>
    <row r="31" ht="12.75" customHeight="1">
      <c r="A31" s="1" t="s">
        <v>89</v>
      </c>
      <c r="B31" s="1" t="s">
        <v>88</v>
      </c>
    </row>
    <row r="32" ht="12.75" customHeight="1">
      <c r="A32" s="1" t="s">
        <v>89</v>
      </c>
      <c r="B32" s="1" t="s">
        <v>88</v>
      </c>
    </row>
    <row r="33" ht="12.75" customHeight="1">
      <c r="A33" s="1" t="s">
        <v>89</v>
      </c>
      <c r="B33" s="1" t="s">
        <v>88</v>
      </c>
    </row>
    <row r="34" ht="12.75" customHeight="1">
      <c r="A34" s="1" t="s">
        <v>89</v>
      </c>
      <c r="B34" s="1" t="s">
        <v>88</v>
      </c>
    </row>
    <row r="35" ht="12.75" customHeight="1">
      <c r="A35" s="1" t="s">
        <v>89</v>
      </c>
      <c r="B35" s="1" t="s">
        <v>88</v>
      </c>
    </row>
    <row r="36" ht="12.75" customHeight="1">
      <c r="A36" s="1" t="s">
        <v>89</v>
      </c>
      <c r="B36" s="1" t="s">
        <v>88</v>
      </c>
    </row>
    <row r="37" ht="12.75" customHeight="1">
      <c r="A37" s="1" t="s">
        <v>89</v>
      </c>
      <c r="B37" s="1" t="s">
        <v>88</v>
      </c>
    </row>
    <row r="38" ht="12.75" customHeight="1">
      <c r="A38" s="1" t="s">
        <v>89</v>
      </c>
      <c r="B38" s="1" t="s">
        <v>88</v>
      </c>
    </row>
    <row r="39" ht="12.75" customHeight="1">
      <c r="A39" s="1" t="s">
        <v>89</v>
      </c>
      <c r="B39" s="1" t="s">
        <v>88</v>
      </c>
    </row>
    <row r="40" ht="12.75" customHeight="1">
      <c r="A40" s="1" t="s">
        <v>89</v>
      </c>
      <c r="B40" s="1" t="s">
        <v>88</v>
      </c>
    </row>
    <row r="41" ht="12.75" customHeight="1">
      <c r="A41" s="1" t="s">
        <v>89</v>
      </c>
      <c r="B41" s="1" t="s">
        <v>88</v>
      </c>
    </row>
    <row r="42" ht="12.75" customHeight="1">
      <c r="A42" s="1" t="s">
        <v>89</v>
      </c>
      <c r="B42" s="1" t="s">
        <v>88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