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T29" i="1" l="1"/>
  <c r="W28" i="1"/>
  <c r="V28" i="1"/>
  <c r="U28" i="1"/>
  <c r="T28" i="1"/>
  <c r="S28" i="1"/>
  <c r="R28" i="1"/>
  <c r="W27" i="1"/>
  <c r="V27" i="1"/>
  <c r="U27" i="1"/>
  <c r="T27" i="1"/>
  <c r="S27" i="1"/>
  <c r="R27" i="1"/>
  <c r="W26" i="1"/>
  <c r="V26" i="1"/>
  <c r="U26" i="1"/>
  <c r="T26" i="1"/>
  <c r="S26" i="1"/>
  <c r="R26" i="1"/>
  <c r="W25" i="1"/>
  <c r="V25" i="1"/>
  <c r="U25" i="1"/>
  <c r="T25" i="1"/>
  <c r="S25" i="1"/>
  <c r="R25" i="1"/>
  <c r="W24" i="1"/>
  <c r="V24" i="1"/>
  <c r="U24" i="1"/>
  <c r="T24" i="1"/>
  <c r="S24" i="1"/>
  <c r="R24" i="1"/>
  <c r="W23" i="1"/>
  <c r="V23" i="1"/>
  <c r="U23" i="1"/>
  <c r="T23" i="1"/>
  <c r="S23" i="1"/>
  <c r="R23" i="1"/>
  <c r="W22" i="1"/>
  <c r="V22" i="1"/>
  <c r="U22" i="1"/>
  <c r="T22" i="1"/>
  <c r="S22" i="1"/>
  <c r="R22" i="1"/>
  <c r="W21" i="1"/>
  <c r="V21" i="1"/>
  <c r="U21" i="1"/>
  <c r="T21" i="1"/>
  <c r="S21" i="1"/>
  <c r="R21" i="1"/>
  <c r="W20" i="1"/>
  <c r="V20" i="1"/>
  <c r="U20" i="1"/>
  <c r="T20" i="1"/>
  <c r="S20" i="1"/>
  <c r="R20" i="1"/>
  <c r="W19" i="1"/>
  <c r="V19" i="1"/>
  <c r="U19" i="1"/>
  <c r="T19" i="1"/>
  <c r="S19" i="1"/>
  <c r="R19" i="1"/>
  <c r="T13" i="1"/>
  <c r="W12" i="1"/>
  <c r="V12" i="1"/>
  <c r="U12" i="1"/>
  <c r="T12" i="1"/>
  <c r="S12" i="1"/>
  <c r="R12" i="1"/>
  <c r="W11" i="1"/>
  <c r="V11" i="1"/>
  <c r="U11" i="1"/>
  <c r="T11" i="1"/>
  <c r="S11" i="1"/>
  <c r="R11" i="1"/>
  <c r="W10" i="1"/>
  <c r="V10" i="1"/>
  <c r="U10" i="1"/>
  <c r="T10" i="1"/>
  <c r="S10" i="1"/>
  <c r="R10" i="1"/>
  <c r="W9" i="1"/>
  <c r="V9" i="1"/>
  <c r="U9" i="1"/>
  <c r="T9" i="1"/>
  <c r="S9" i="1"/>
  <c r="R9" i="1"/>
  <c r="W8" i="1"/>
  <c r="V8" i="1"/>
  <c r="U8" i="1"/>
  <c r="T8" i="1"/>
  <c r="S8" i="1"/>
  <c r="R8" i="1"/>
  <c r="W7" i="1"/>
  <c r="V7" i="1"/>
  <c r="U7" i="1"/>
  <c r="T7" i="1"/>
  <c r="S7" i="1"/>
  <c r="R7" i="1"/>
  <c r="W6" i="1"/>
  <c r="V6" i="1"/>
  <c r="U6" i="1"/>
  <c r="T6" i="1"/>
  <c r="S6" i="1"/>
  <c r="R6" i="1"/>
  <c r="W5" i="1"/>
  <c r="V5" i="1"/>
  <c r="U5" i="1"/>
  <c r="T5" i="1"/>
  <c r="S5" i="1"/>
  <c r="R5" i="1"/>
  <c r="W4" i="1"/>
  <c r="V4" i="1"/>
  <c r="U4" i="1"/>
  <c r="T4" i="1"/>
  <c r="S4" i="1"/>
  <c r="R4" i="1"/>
  <c r="W3" i="1"/>
  <c r="V3" i="1"/>
  <c r="U3" i="1"/>
  <c r="T3" i="1"/>
  <c r="S3" i="1"/>
  <c r="R3" i="1"/>
  <c r="U13" i="1" l="1"/>
  <c r="W13" i="1"/>
  <c r="W29" i="1"/>
  <c r="U29" i="1"/>
  <c r="G29" i="1"/>
  <c r="J28" i="1"/>
  <c r="I28" i="1"/>
  <c r="H28" i="1"/>
  <c r="G28" i="1"/>
  <c r="F28" i="1"/>
  <c r="E28" i="1"/>
  <c r="J27" i="1"/>
  <c r="I27" i="1"/>
  <c r="H27" i="1"/>
  <c r="G27" i="1"/>
  <c r="F27" i="1"/>
  <c r="E27" i="1"/>
  <c r="J26" i="1"/>
  <c r="I26" i="1"/>
  <c r="H26" i="1"/>
  <c r="G26" i="1"/>
  <c r="F26" i="1"/>
  <c r="E26" i="1"/>
  <c r="J25" i="1"/>
  <c r="I25" i="1"/>
  <c r="H25" i="1"/>
  <c r="G25" i="1"/>
  <c r="F25" i="1"/>
  <c r="E25" i="1"/>
  <c r="J24" i="1"/>
  <c r="I24" i="1"/>
  <c r="H24" i="1"/>
  <c r="G24" i="1"/>
  <c r="F24" i="1"/>
  <c r="E24" i="1"/>
  <c r="J23" i="1"/>
  <c r="I23" i="1"/>
  <c r="H23" i="1"/>
  <c r="G23" i="1"/>
  <c r="F23" i="1"/>
  <c r="E23" i="1"/>
  <c r="J22" i="1"/>
  <c r="I22" i="1"/>
  <c r="H22" i="1"/>
  <c r="G22" i="1"/>
  <c r="F22" i="1"/>
  <c r="E22" i="1"/>
  <c r="J21" i="1"/>
  <c r="I21" i="1"/>
  <c r="H21" i="1"/>
  <c r="G21" i="1"/>
  <c r="F21" i="1"/>
  <c r="E21" i="1"/>
  <c r="J20" i="1"/>
  <c r="I20" i="1"/>
  <c r="H20" i="1"/>
  <c r="G20" i="1"/>
  <c r="F20" i="1"/>
  <c r="E20" i="1"/>
  <c r="J19" i="1"/>
  <c r="I19" i="1"/>
  <c r="H19" i="1"/>
  <c r="G19" i="1"/>
  <c r="F19" i="1"/>
  <c r="E19" i="1"/>
  <c r="G13" i="1"/>
  <c r="J12" i="1"/>
  <c r="I12" i="1"/>
  <c r="H12" i="1"/>
  <c r="G12" i="1"/>
  <c r="F12" i="1"/>
  <c r="E12" i="1"/>
  <c r="J11" i="1"/>
  <c r="I11" i="1"/>
  <c r="H11" i="1"/>
  <c r="G11" i="1"/>
  <c r="F11" i="1"/>
  <c r="E11" i="1"/>
  <c r="J10" i="1"/>
  <c r="I10" i="1"/>
  <c r="H10" i="1"/>
  <c r="G10" i="1"/>
  <c r="F10" i="1"/>
  <c r="E10" i="1"/>
  <c r="J9" i="1"/>
  <c r="I9" i="1"/>
  <c r="H9" i="1"/>
  <c r="G9" i="1"/>
  <c r="F9" i="1"/>
  <c r="E9" i="1"/>
  <c r="J8" i="1"/>
  <c r="I8" i="1"/>
  <c r="H8" i="1"/>
  <c r="G8" i="1"/>
  <c r="F8" i="1"/>
  <c r="E8" i="1"/>
  <c r="J7" i="1"/>
  <c r="I7" i="1"/>
  <c r="H7" i="1"/>
  <c r="G7" i="1"/>
  <c r="F7" i="1"/>
  <c r="E7" i="1"/>
  <c r="J6" i="1"/>
  <c r="I6" i="1"/>
  <c r="H6" i="1"/>
  <c r="G6" i="1"/>
  <c r="F6" i="1"/>
  <c r="E6" i="1"/>
  <c r="J5" i="1"/>
  <c r="I5" i="1"/>
  <c r="H5" i="1"/>
  <c r="G5" i="1"/>
  <c r="F5" i="1"/>
  <c r="E5" i="1"/>
  <c r="J4" i="1"/>
  <c r="I4" i="1"/>
  <c r="H4" i="1"/>
  <c r="G4" i="1"/>
  <c r="F4" i="1"/>
  <c r="E4" i="1"/>
  <c r="J3" i="1"/>
  <c r="I3" i="1"/>
  <c r="H3" i="1"/>
  <c r="G3" i="1"/>
  <c r="F3" i="1"/>
  <c r="E3" i="1"/>
  <c r="J13" i="1" l="1"/>
  <c r="H13" i="1"/>
  <c r="J29" i="1"/>
  <c r="H29" i="1"/>
</calcChain>
</file>

<file path=xl/sharedStrings.xml><?xml version="1.0" encoding="utf-8"?>
<sst xmlns="http://schemas.openxmlformats.org/spreadsheetml/2006/main" count="88" uniqueCount="33">
  <si>
    <t>Cell call Model 20170421 (Training:20160816-20161031)</t>
    <phoneticPr fontId="3" type="noConversion"/>
  </si>
  <si>
    <t xml:space="preserve">Lv </t>
  </si>
  <si>
    <t xml:space="preserve">Score Range </t>
  </si>
  <si>
    <t>Total</t>
    <phoneticPr fontId="4" type="noConversion"/>
  </si>
  <si>
    <t xml:space="preserve">Bad </t>
  </si>
  <si>
    <t>Band%</t>
    <phoneticPr fontId="4" type="noConversion"/>
  </si>
  <si>
    <t>Cum % Bad</t>
    <phoneticPr fontId="4" type="noConversion"/>
  </si>
  <si>
    <t xml:space="preserve">Bad Rate </t>
  </si>
  <si>
    <t>KS</t>
    <phoneticPr fontId="4" type="noConversion"/>
  </si>
  <si>
    <t>LogOdds</t>
    <phoneticPr fontId="4" type="noConversion"/>
  </si>
  <si>
    <t>Gini sub</t>
    <phoneticPr fontId="4" type="noConversion"/>
  </si>
  <si>
    <t>Total</t>
    <phoneticPr fontId="4" type="noConversion"/>
  </si>
  <si>
    <t>Cell call Model 20170421 (Offtime:20161101-20161130)</t>
    <phoneticPr fontId="3" type="noConversion"/>
  </si>
  <si>
    <t>Total</t>
    <phoneticPr fontId="4" type="noConversion"/>
  </si>
  <si>
    <t>Low -&lt; 0.040</t>
    <phoneticPr fontId="3" type="noConversion"/>
  </si>
  <si>
    <t>0.040 -&lt;0.045</t>
    <phoneticPr fontId="3" type="noConversion"/>
  </si>
  <si>
    <t>0.045 -&lt; 0.049</t>
    <phoneticPr fontId="3" type="noConversion"/>
  </si>
  <si>
    <t>0.049 -&lt; 0.053</t>
    <phoneticPr fontId="3" type="noConversion"/>
  </si>
  <si>
    <t>Low -&lt; 0.032</t>
    <phoneticPr fontId="3" type="noConversion"/>
  </si>
  <si>
    <t>0.032 -&lt;0.037</t>
    <phoneticPr fontId="3" type="noConversion"/>
  </si>
  <si>
    <t>0.037 -&lt; 0.041</t>
    <phoneticPr fontId="3" type="noConversion"/>
  </si>
  <si>
    <t>0.041 -&lt; 0.045</t>
    <phoneticPr fontId="3" type="noConversion"/>
  </si>
  <si>
    <t>0.049 -&lt;0.053</t>
    <phoneticPr fontId="3" type="noConversion"/>
  </si>
  <si>
    <t>0.053 -&lt; 0.058</t>
    <phoneticPr fontId="3" type="noConversion"/>
  </si>
  <si>
    <t>0.058 -&lt; 0.065</t>
    <phoneticPr fontId="3" type="noConversion"/>
  </si>
  <si>
    <t>0.065 -&lt; 0.076</t>
    <phoneticPr fontId="3" type="noConversion"/>
  </si>
  <si>
    <t>0.076 -&lt; High</t>
    <phoneticPr fontId="3" type="noConversion"/>
  </si>
  <si>
    <t>0.053 -&lt; 0.057</t>
    <phoneticPr fontId="3" type="noConversion"/>
  </si>
  <si>
    <t>0.057 -&lt;0.062</t>
    <phoneticPr fontId="3" type="noConversion"/>
  </si>
  <si>
    <t>0.062 -&lt; 0.068</t>
    <phoneticPr fontId="3" type="noConversion"/>
  </si>
  <si>
    <t>0.068 -&lt; 0.076</t>
    <phoneticPr fontId="3" type="noConversion"/>
  </si>
  <si>
    <t>0.076 -&lt; 0.090</t>
    <phoneticPr fontId="3" type="noConversion"/>
  </si>
  <si>
    <t>0.090 -&lt; High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</si>
</sst>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%"/>
    <numFmt numFmtId="177" formatCode="0.00_ "/>
    <numFmt numFmtId="178" formatCode="0.000_ "/>
    <numFmt numFmtId="179" formatCode="#,##0_ 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Calibri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7BD00"/>
        <bgColor indexed="64"/>
      </patternFill>
    </fill>
    <fill>
      <patternFill patternType="solid">
        <fgColor rgb="FFFFE697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6" fontId="2" fillId="2" borderId="2" xfId="1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/>
    </xf>
    <xf numFmtId="178" fontId="2" fillId="2" borderId="4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38" fontId="5" fillId="3" borderId="6" xfId="0" applyNumberFormat="1" applyFont="1" applyFill="1" applyBorder="1" applyAlignment="1">
      <alignment vertical="center"/>
    </xf>
    <xf numFmtId="176" fontId="5" fillId="0" borderId="0" xfId="1" applyNumberFormat="1" applyFont="1" applyBorder="1">
      <alignment vertical="center"/>
    </xf>
    <xf numFmtId="177" fontId="5" fillId="0" borderId="0" xfId="0" applyNumberFormat="1" applyFont="1" applyBorder="1" applyAlignment="1">
      <alignment vertical="center"/>
    </xf>
    <xf numFmtId="178" fontId="5" fillId="0" borderId="7" xfId="0" applyNumberFormat="1" applyFont="1" applyBorder="1" applyAlignment="1">
      <alignment vertical="center"/>
    </xf>
    <xf numFmtId="38" fontId="5" fillId="3" borderId="8" xfId="0" applyNumberFormat="1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left" vertical="center"/>
    </xf>
    <xf numFmtId="38" fontId="5" fillId="3" borderId="0" xfId="0" applyNumberFormat="1" applyFont="1" applyFill="1" applyBorder="1" applyAlignment="1">
      <alignment vertical="center"/>
    </xf>
    <xf numFmtId="176" fontId="5" fillId="0" borderId="8" xfId="1" applyNumberFormat="1" applyFont="1" applyBorder="1">
      <alignment vertical="center"/>
    </xf>
    <xf numFmtId="176" fontId="5" fillId="0" borderId="10" xfId="1" applyNumberFormat="1" applyFont="1" applyBorder="1">
      <alignment vertical="center"/>
    </xf>
    <xf numFmtId="177" fontId="5" fillId="0" borderId="10" xfId="0" applyNumberFormat="1" applyFont="1" applyBorder="1" applyAlignment="1">
      <alignment vertical="center"/>
    </xf>
    <xf numFmtId="178" fontId="5" fillId="0" borderId="11" xfId="0" applyNumberFormat="1" applyFont="1" applyBorder="1" applyAlignment="1">
      <alignment vertical="center"/>
    </xf>
    <xf numFmtId="177" fontId="5" fillId="0" borderId="8" xfId="0" applyNumberFormat="1" applyFont="1" applyBorder="1" applyAlignment="1">
      <alignment vertical="center"/>
    </xf>
    <xf numFmtId="178" fontId="5" fillId="0" borderId="12" xfId="0" applyNumberFormat="1" applyFont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38" fontId="5" fillId="3" borderId="14" xfId="0" applyNumberFormat="1" applyFont="1" applyFill="1" applyBorder="1" applyAlignment="1">
      <alignment vertical="center"/>
    </xf>
    <xf numFmtId="176" fontId="5" fillId="0" borderId="6" xfId="1" applyNumberFormat="1" applyFont="1" applyBorder="1">
      <alignment vertical="center"/>
    </xf>
    <xf numFmtId="177" fontId="5" fillId="0" borderId="6" xfId="0" applyNumberFormat="1" applyFont="1" applyBorder="1" applyAlignment="1">
      <alignment vertical="center"/>
    </xf>
    <xf numFmtId="178" fontId="5" fillId="0" borderId="15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179" fontId="2" fillId="0" borderId="2" xfId="0" applyNumberFormat="1" applyFont="1" applyBorder="1" applyAlignment="1">
      <alignment vertical="center"/>
    </xf>
    <xf numFmtId="176" fontId="2" fillId="0" borderId="2" xfId="1" applyNumberFormat="1" applyFont="1" applyBorder="1">
      <alignment vertical="center"/>
    </xf>
    <xf numFmtId="178" fontId="2" fillId="0" borderId="4" xfId="0" applyNumberFormat="1" applyFont="1" applyBorder="1" applyAlignment="1">
      <alignment vertical="center"/>
    </xf>
  </cellXfs>
  <cellStyles count="2">
    <cellStyle name="百分比" xfId="1" builtinId="5"/>
    <cellStyle name="常规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workbookViewId="0">
      <selection activeCell="I34" sqref="I34"/>
    </sheetView>
  </sheetViews>
  <sheetFormatPr defaultRowHeight="13.5" x14ac:dyDescent="0.15"/>
  <cols>
    <col min="2" max="2" width="15.375" customWidth="1"/>
    <col min="14" max="14" width="10.875" customWidth="1"/>
    <col min="15" max="15" width="13.125" customWidth="1"/>
  </cols>
  <sheetData>
    <row r="1" spans="1:23" ht="15.75" thickBot="1" x14ac:dyDescent="0.2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N1" s="1"/>
      <c r="O1" s="2" t="s">
        <v>0</v>
      </c>
      <c r="P1" s="2"/>
      <c r="Q1" s="2"/>
      <c r="R1" s="2"/>
      <c r="S1" s="2"/>
      <c r="T1" s="2"/>
      <c r="U1" s="2"/>
      <c r="V1" s="2"/>
      <c r="W1" s="2"/>
    </row>
    <row r="2" spans="1:23" ht="15.75" thickBot="1" x14ac:dyDescent="0.2">
      <c r="A2" s="3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5" t="s">
        <v>6</v>
      </c>
      <c r="G2" s="4" t="s">
        <v>7</v>
      </c>
      <c r="H2" s="6" t="s">
        <v>8</v>
      </c>
      <c r="I2" s="6" t="s">
        <v>9</v>
      </c>
      <c r="J2" s="7" t="s">
        <v>10</v>
      </c>
      <c r="N2" s="3" t="s">
        <v>1</v>
      </c>
      <c r="O2" s="4" t="s">
        <v>2</v>
      </c>
      <c r="P2" s="4" t="s">
        <v>3</v>
      </c>
      <c r="Q2" s="4" t="s">
        <v>4</v>
      </c>
      <c r="R2" s="5" t="s">
        <v>5</v>
      </c>
      <c r="S2" s="5" t="s">
        <v>6</v>
      </c>
      <c r="T2" s="4" t="s">
        <v>7</v>
      </c>
      <c r="U2" s="6" t="s">
        <v>8</v>
      </c>
      <c r="V2" s="6" t="s">
        <v>9</v>
      </c>
      <c r="W2" s="7" t="s">
        <v>10</v>
      </c>
    </row>
    <row r="3" spans="1:23" ht="15.75" thickBot="1" x14ac:dyDescent="0.2">
      <c r="A3" s="8">
        <v>1</v>
      </c>
      <c r="B3" s="9" t="s">
        <v>18</v>
      </c>
      <c r="C3" s="10">
        <v>5888</v>
      </c>
      <c r="D3" s="10">
        <v>14</v>
      </c>
      <c r="E3" s="11">
        <f>C3/C13</f>
        <v>8.6443315617934641E-2</v>
      </c>
      <c r="F3" s="11">
        <f>SUM(D3)/D13</f>
        <v>3.1145717463848719E-3</v>
      </c>
      <c r="G3" s="11">
        <f>D3/C3</f>
        <v>2.377717391304348E-3</v>
      </c>
      <c r="H3" s="11">
        <f>-(-(SUM(C3)-SUM(D3))/(C13-D13)+SUM(D3)/D13)</f>
        <v>8.9216335686929077E-2</v>
      </c>
      <c r="I3" s="12">
        <f>LN((C3-D3)/D3)</f>
        <v>6.0392337821433069</v>
      </c>
      <c r="J3" s="13">
        <f>(C3-D3)/(C13-D13)*D3/D13/2</f>
        <v>1.4378561780493829E-4</v>
      </c>
      <c r="N3" s="8">
        <v>1</v>
      </c>
      <c r="O3" s="9" t="s">
        <v>14</v>
      </c>
      <c r="P3" s="10">
        <v>19839</v>
      </c>
      <c r="Q3" s="10">
        <v>192</v>
      </c>
      <c r="R3" s="11">
        <f>P3/P13</f>
        <v>0.15906958843480143</v>
      </c>
      <c r="S3" s="11">
        <f>SUM(Q3)/Q13</f>
        <v>2.3856858846918488E-2</v>
      </c>
      <c r="T3" s="11">
        <f>Q3/P3</f>
        <v>9.6779071525782551E-3</v>
      </c>
      <c r="U3" s="11">
        <f>-(-(SUM(P3)-SUM(Q3))/(P13-Q13)+SUM(Q3)/Q13)</f>
        <v>0.14453974356499191</v>
      </c>
      <c r="V3" s="12">
        <f>LN((P3-Q3)/Q3)</f>
        <v>4.6281845618583821</v>
      </c>
      <c r="W3" s="13">
        <f>(P3-Q3)/(P13-Q13)*Q3/Q13/2</f>
        <v>2.0087069870208E-3</v>
      </c>
    </row>
    <row r="4" spans="1:23" ht="15" x14ac:dyDescent="0.15">
      <c r="A4" s="8">
        <v>2</v>
      </c>
      <c r="B4" s="9" t="s">
        <v>19</v>
      </c>
      <c r="C4" s="14">
        <v>4559</v>
      </c>
      <c r="D4" s="14">
        <v>25</v>
      </c>
      <c r="E4" s="11">
        <f>C4/C13</f>
        <v>6.6931908271427309E-2</v>
      </c>
      <c r="F4" s="11">
        <f>SUM(D4:D5)/D13</f>
        <v>1.5795328142380424E-2</v>
      </c>
      <c r="G4" s="11">
        <f t="shared" ref="G4:G12" si="0">D4/C4</f>
        <v>5.4836586970826934E-3</v>
      </c>
      <c r="H4" s="11">
        <f>-(-(SUM(C3:C4)-SUM(D3:D4))/(C13-D13)+SUM(D3:D4)/D13)</f>
        <v>0.15492261784170822</v>
      </c>
      <c r="I4" s="12">
        <f>LN((C4-D4)/D4)</f>
        <v>5.2004840061992734</v>
      </c>
      <c r="J4" s="13">
        <f>(SUM(D3:D4)+D3)*(SUM(C3:C4)-SUM(D3:D4)-(C3-D3))/(C13-D13)/D13/2</f>
        <v>4.2015627620217765E-4</v>
      </c>
      <c r="N4" s="8">
        <v>2</v>
      </c>
      <c r="O4" s="9" t="s">
        <v>15</v>
      </c>
      <c r="P4" s="14">
        <v>12515</v>
      </c>
      <c r="Q4" s="14">
        <v>234</v>
      </c>
      <c r="R4" s="11">
        <f>P4/P13</f>
        <v>0.10034557685677403</v>
      </c>
      <c r="S4" s="11">
        <f>SUM(Q4:Q5)/Q13</f>
        <v>6.3494035785288269E-2</v>
      </c>
      <c r="T4" s="11">
        <f t="shared" ref="T4:T12" si="1">Q4/P4</f>
        <v>1.869756292449061E-2</v>
      </c>
      <c r="U4" s="11">
        <f>-(-(SUM(P3:P4)-SUM(Q3:Q4))/(P13-Q13)+SUM(Q3:Q4)/Q13)</f>
        <v>0.22072600140685489</v>
      </c>
      <c r="V4" s="12">
        <f>LN((P4-Q4)/Q4)</f>
        <v>3.9604875162526825</v>
      </c>
      <c r="W4" s="13">
        <f>(SUM(Q3:Q4)+Q3)*(SUM(P3:P4)-SUM(Q3:Q4)-(P3-Q3))/(P13-Q13)/Q13/2</f>
        <v>4.0414882715603083E-3</v>
      </c>
    </row>
    <row r="5" spans="1:23" ht="15" x14ac:dyDescent="0.15">
      <c r="A5" s="15">
        <v>3</v>
      </c>
      <c r="B5" s="16" t="s">
        <v>20</v>
      </c>
      <c r="C5" s="17">
        <v>4522</v>
      </c>
      <c r="D5" s="17">
        <v>46</v>
      </c>
      <c r="E5" s="11">
        <f>C5/C13</f>
        <v>6.6388701294887983E-2</v>
      </c>
      <c r="F5" s="18">
        <f>SUM(D3:D5)/D13</f>
        <v>1.8909899888765295E-2</v>
      </c>
      <c r="G5" s="18">
        <f t="shared" si="0"/>
        <v>1.0172490048651039E-2</v>
      </c>
      <c r="H5" s="11">
        <f>-(-(SUM(C3:C5)-SUM(D3:D5))/(C13-D13)+SUM(D3:D5)/D13)</f>
        <v>0.21504536504781027</v>
      </c>
      <c r="I5" s="12">
        <f>LN((C5-D5)/D5)</f>
        <v>4.5778436729427208</v>
      </c>
      <c r="J5" s="13">
        <f>(SUM(D3:D5)+SUM(D3:D4))*(SUM(C3:C5)-SUM(D3:D5)-(SUM(C3:C4)-SUM(D3:D4)))/(C13-D13)/D13/2</f>
        <v>9.7043227706318481E-4</v>
      </c>
      <c r="N5" s="15">
        <v>3</v>
      </c>
      <c r="O5" s="16" t="s">
        <v>16</v>
      </c>
      <c r="P5" s="17">
        <v>10957</v>
      </c>
      <c r="Q5" s="17">
        <v>277</v>
      </c>
      <c r="R5" s="11">
        <f>P5/P13</f>
        <v>8.7853494655986658E-2</v>
      </c>
      <c r="S5" s="18">
        <f>SUM(Q3:Q5)/Q13</f>
        <v>8.7350894632206758E-2</v>
      </c>
      <c r="T5" s="18">
        <f t="shared" si="1"/>
        <v>2.5280642511636395E-2</v>
      </c>
      <c r="U5" s="11">
        <f>-(-(SUM(P3:P5)-SUM(Q3:Q5))/(P13-Q13)+SUM(Q3:Q5)/Q13)</f>
        <v>0.27784696944712745</v>
      </c>
      <c r="V5" s="12">
        <f>LN((P5-Q5)/Q5)</f>
        <v>3.6521106063268474</v>
      </c>
      <c r="W5" s="13">
        <f>(SUM(Q3:Q5)+SUM(Q3:Q4))*(SUM(P3:P5)-SUM(Q3:Q5)-(SUM(P3:P4)-SUM(Q3:Q4)))/(P13-Q13)/Q13/2</f>
        <v>6.4207285706099227E-3</v>
      </c>
    </row>
    <row r="6" spans="1:23" ht="15" x14ac:dyDescent="0.15">
      <c r="A6" s="8">
        <v>4</v>
      </c>
      <c r="B6" s="9" t="s">
        <v>21</v>
      </c>
      <c r="C6" s="17">
        <v>4998</v>
      </c>
      <c r="D6" s="17">
        <v>65</v>
      </c>
      <c r="E6" s="11">
        <f>C6/C13</f>
        <v>7.3376985641718295E-2</v>
      </c>
      <c r="F6" s="11">
        <f>SUM(D3:D6)/D13</f>
        <v>3.3370411568409343E-2</v>
      </c>
      <c r="G6" s="11">
        <f t="shared" si="0"/>
        <v>1.3005202080832333E-2</v>
      </c>
      <c r="H6" s="19">
        <f>-(-(SUM(C3:C6)-SUM(D3:D6))/(C13-D13)+SUM(D3:D6)/D13)</f>
        <v>0.27812458206556789</v>
      </c>
      <c r="I6" s="20">
        <f t="shared" ref="I6:I12" si="2">LN((C6-D6)/D6)</f>
        <v>4.3293153313381012</v>
      </c>
      <c r="J6" s="21">
        <f>(SUM(D3:D6)+SUM(D3:D5))*(SUM(C3:C6)-SUM(D3:D6)-(SUM(C3:C5)-SUM(D3:D5)))/(C13-D13)/D13/2</f>
        <v>2.0269005833024921E-3</v>
      </c>
      <c r="N6" s="8">
        <v>4</v>
      </c>
      <c r="O6" s="9" t="s">
        <v>17</v>
      </c>
      <c r="P6" s="17">
        <v>11030</v>
      </c>
      <c r="Q6" s="17">
        <v>347</v>
      </c>
      <c r="R6" s="11">
        <f>P6/P13</f>
        <v>8.8438810445882338E-2</v>
      </c>
      <c r="S6" s="11">
        <f>SUM(Q3:Q6)/Q13</f>
        <v>0.13046719681908547</v>
      </c>
      <c r="T6" s="11">
        <f t="shared" si="1"/>
        <v>3.1459655485040795E-2</v>
      </c>
      <c r="U6" s="19">
        <f>-(-(SUM(P3:P6)-SUM(Q3:Q6))/(P13-Q13)+SUM(Q3:Q6)/Q13)</f>
        <v>0.32629583769677539</v>
      </c>
      <c r="V6" s="20">
        <f t="shared" ref="V6:V12" si="3">LN((P6-Q6)/Q6)</f>
        <v>3.427084191999028</v>
      </c>
      <c r="W6" s="21">
        <f>(SUM(Q3:Q6)+SUM(Q3:Q5))*(SUM(P3:P6)-SUM(Q3:Q6)-(SUM(P3:P5)-SUM(Q3:Q5)))/(P13-Q13)/Q13/2</f>
        <v>9.9722753339482606E-3</v>
      </c>
    </row>
    <row r="7" spans="1:23" ht="15" x14ac:dyDescent="0.15">
      <c r="A7" s="8">
        <v>5</v>
      </c>
      <c r="B7" s="9" t="s">
        <v>16</v>
      </c>
      <c r="C7" s="17">
        <v>5280</v>
      </c>
      <c r="D7" s="17">
        <v>99</v>
      </c>
      <c r="E7" s="11">
        <f>C7/C13</f>
        <v>7.7517103679126176E-2</v>
      </c>
      <c r="F7" s="11">
        <f>SUM(D3:D7)/D13</f>
        <v>5.5394883203559508E-2</v>
      </c>
      <c r="G7" s="11">
        <f t="shared" si="0"/>
        <v>1.8749999999999999E-2</v>
      </c>
      <c r="H7" s="11">
        <f>-(-(SUM(C3:C7)-SUM(D3:D7))/(C13-D13)+SUM(D3:D7)/D13)</f>
        <v>0.33753804563845308</v>
      </c>
      <c r="I7" s="12">
        <f t="shared" si="2"/>
        <v>3.9576335166801986</v>
      </c>
      <c r="J7" s="13">
        <f>(SUM(D3:D7)+SUM(D3:D6))*(SUM(C3:C7)-SUM(D3:D7)-(SUM(C3:C6)-SUM(D3:D6)))/(C13-D13)/D13/2</f>
        <v>3.614431162180879E-3</v>
      </c>
      <c r="N7" s="8">
        <v>5</v>
      </c>
      <c r="O7" s="9" t="s">
        <v>27</v>
      </c>
      <c r="P7" s="17">
        <v>10129</v>
      </c>
      <c r="Q7" s="17">
        <v>365</v>
      </c>
      <c r="R7" s="11">
        <f>P7/P13</f>
        <v>8.1214570354156149E-2</v>
      </c>
      <c r="S7" s="11">
        <f>SUM(Q3:Q7)/Q13</f>
        <v>0.17582007952286283</v>
      </c>
      <c r="T7" s="11">
        <f t="shared" si="1"/>
        <v>3.6035146608747161E-2</v>
      </c>
      <c r="U7" s="11">
        <f>-(-(SUM(P3:P7)-SUM(Q3:Q7))/(P13-Q13)+SUM(Q3:Q7)/Q13)</f>
        <v>0.36463127514110683</v>
      </c>
      <c r="V7" s="12">
        <f t="shared" si="3"/>
        <v>3.2865600779303592</v>
      </c>
      <c r="W7" s="13">
        <f>(SUM(Q3:Q7)+SUM(Q3:Q6))*(SUM(P3:P7)-SUM(Q3:Q7)-(SUM(P3:P6)-SUM(Q3:Q6)))/(P13-Q13)/Q13/2</f>
        <v>1.2816333819898617E-2</v>
      </c>
    </row>
    <row r="8" spans="1:23" ht="15" x14ac:dyDescent="0.15">
      <c r="A8" s="8">
        <v>6</v>
      </c>
      <c r="B8" s="9" t="s">
        <v>22</v>
      </c>
      <c r="C8" s="17">
        <v>5146</v>
      </c>
      <c r="D8" s="17">
        <v>128</v>
      </c>
      <c r="E8" s="11">
        <f>C8/C13</f>
        <v>7.5549813547875627E-2</v>
      </c>
      <c r="F8" s="11">
        <f>SUM(D3:D8)/D13</f>
        <v>8.387096774193549E-2</v>
      </c>
      <c r="G8" s="11">
        <f t="shared" si="0"/>
        <v>2.487368830159347E-2</v>
      </c>
      <c r="H8" s="11">
        <f>-(-(SUM(C3:C8)-SUM(D3:D8))/(C13-D13)+SUM(D3:D8)/D13)</f>
        <v>0.38793776864184926</v>
      </c>
      <c r="I8" s="12">
        <f t="shared" si="2"/>
        <v>3.6687564630067504</v>
      </c>
      <c r="J8" s="13">
        <f>(SUM(D3:D8)+SUM(D3:D7))*(SUM(C3:C8)-SUM(D3:D8)-(SUM(C3:C7)-SUM(D3:D7)))/(C13-D13)/D13/2</f>
        <v>5.4923532281589919E-3</v>
      </c>
      <c r="N8" s="8">
        <v>6</v>
      </c>
      <c r="O8" s="9" t="s">
        <v>28</v>
      </c>
      <c r="P8" s="17">
        <v>10833</v>
      </c>
      <c r="Q8" s="17">
        <v>498</v>
      </c>
      <c r="R8" s="11">
        <f>P8/P13</f>
        <v>8.68592596156159E-2</v>
      </c>
      <c r="S8" s="11">
        <f>SUM(Q3:Q8)/Q13</f>
        <v>0.23769880715705766</v>
      </c>
      <c r="T8" s="11">
        <f t="shared" si="1"/>
        <v>4.5970645250623096E-2</v>
      </c>
      <c r="U8" s="11">
        <f>-(-(SUM(P3:P8)-SUM(Q3:Q8))/(P13-Q13)+SUM(Q3:Q8)/Q13)</f>
        <v>0.39133497158830327</v>
      </c>
      <c r="V8" s="12">
        <f t="shared" si="3"/>
        <v>3.032691395091216</v>
      </c>
      <c r="W8" s="13">
        <f>(SUM(Q3:Q8)+SUM(Q3:Q7))*(SUM(P3:P8)-SUM(Q3:Q8)-(SUM(P3:P7)-SUM(Q3:Q7)))/(P13-Q13)/Q13/2</f>
        <v>1.8315252692772746E-2</v>
      </c>
    </row>
    <row r="9" spans="1:23" ht="15" x14ac:dyDescent="0.15">
      <c r="A9" s="8">
        <v>7</v>
      </c>
      <c r="B9" s="9" t="s">
        <v>23</v>
      </c>
      <c r="C9" s="17">
        <v>5728</v>
      </c>
      <c r="D9" s="17">
        <v>169</v>
      </c>
      <c r="E9" s="11">
        <f>C9/C13</f>
        <v>8.4094312476142935E-2</v>
      </c>
      <c r="F9" s="11">
        <f>SUM(D3:D9)/D13</f>
        <v>0.12146829810901001</v>
      </c>
      <c r="G9" s="11">
        <f t="shared" si="0"/>
        <v>2.9504189944134077E-2</v>
      </c>
      <c r="H9" s="11">
        <f>-(-(SUM(C3:C9)-SUM(D3:D9))/(C13-D13)+SUM(D3:D9)/D13)</f>
        <v>0.43771999469659834</v>
      </c>
      <c r="I9" s="12">
        <f t="shared" si="2"/>
        <v>3.4932748000303961</v>
      </c>
      <c r="J9" s="13">
        <f>(SUM(D3:D9)+SUM(D3:D8))*(SUM(C3:C9)-SUM(D3:D9)-(SUM(C3:C8)-SUM(D3:D8)))/(C13-D13)/D13/2</f>
        <v>8.9712269830192707E-3</v>
      </c>
      <c r="N9" s="8">
        <v>7</v>
      </c>
      <c r="O9" s="9" t="s">
        <v>29</v>
      </c>
      <c r="P9" s="17">
        <v>10733</v>
      </c>
      <c r="Q9" s="17">
        <v>566</v>
      </c>
      <c r="R9" s="11">
        <f>P9/P13</f>
        <v>8.6057457163704013E-2</v>
      </c>
      <c r="S9" s="11">
        <f>SUM(Q3:Q9)/Q13</f>
        <v>0.30802683896620281</v>
      </c>
      <c r="T9" s="11">
        <f t="shared" si="1"/>
        <v>5.2734556973819062E-2</v>
      </c>
      <c r="U9" s="11">
        <f>-(-(SUM(P3:P9)-SUM(Q3:Q9))/(P13-Q13)+SUM(Q3:Q9)/Q13)</f>
        <v>0.40814941734427707</v>
      </c>
      <c r="V9" s="12">
        <f t="shared" si="3"/>
        <v>2.8883083820719779</v>
      </c>
      <c r="W9" s="13">
        <f>(SUM(Q3:Q9)+SUM(Q3:Q8))*(SUM(P3:P9)-SUM(Q3:Q9)-(SUM(P3:P8)-SUM(Q3:Q8)))/(P13-Q13)/Q13/2</f>
        <v>2.3777942437003149E-2</v>
      </c>
    </row>
    <row r="10" spans="1:23" ht="15" x14ac:dyDescent="0.15">
      <c r="A10" s="8">
        <v>8</v>
      </c>
      <c r="B10" s="16" t="s">
        <v>24</v>
      </c>
      <c r="C10" s="14">
        <v>6795</v>
      </c>
      <c r="D10" s="14">
        <v>260</v>
      </c>
      <c r="E10" s="11">
        <f>C10/C13</f>
        <v>9.9759227177966356E-2</v>
      </c>
      <c r="F10" s="11">
        <f>SUM(D3:D10)/D13</f>
        <v>0.1793103448275862</v>
      </c>
      <c r="G10" s="11">
        <f t="shared" si="0"/>
        <v>3.8263428991905817E-2</v>
      </c>
      <c r="H10" s="11">
        <f>-(-(SUM(C3:C10)-SUM(D3:D10))/(C13-D13)+SUM(D3:D10)/D13)</f>
        <v>0.4825988332481459</v>
      </c>
      <c r="I10" s="12">
        <f t="shared" si="2"/>
        <v>3.2242459950427946</v>
      </c>
      <c r="J10" s="13">
        <f>(SUM(D3:D10)+SUM(D3:D9))*(SUM(C3:C10)-SUM(D3:D10)-(SUM(C3:C9)-SUM(D3:D9)))/(C13-D13)/D13/2</f>
        <v>1.5448124236396802E-2</v>
      </c>
      <c r="N10" s="8">
        <v>8</v>
      </c>
      <c r="O10" s="16" t="s">
        <v>30</v>
      </c>
      <c r="P10" s="14">
        <v>10515</v>
      </c>
      <c r="Q10" s="14">
        <v>682</v>
      </c>
      <c r="R10" s="11">
        <f>P10/P13</f>
        <v>8.4309527818536067E-2</v>
      </c>
      <c r="S10" s="11">
        <f>SUM(Q3:Q10)/Q13</f>
        <v>0.39276838966202782</v>
      </c>
      <c r="T10" s="11">
        <f t="shared" si="1"/>
        <v>6.4859724203518779E-2</v>
      </c>
      <c r="U10" s="11">
        <f>-(-(SUM(P3:P10)-SUM(Q3:Q10))/(P13-Q13)+SUM(Q3:Q10)/Q13)</f>
        <v>0.40768759340145838</v>
      </c>
      <c r="V10" s="12">
        <f t="shared" si="3"/>
        <v>2.6684696969366941</v>
      </c>
      <c r="W10" s="13">
        <f>(SUM(Q3:Q10)+SUM(Q3:Q9))*(SUM(P3:P10)-SUM(Q3:Q10)-(SUM(P3:P9)-SUM(Q3:Q9)))/(P13-Q13)/Q13/2</f>
        <v>2.9531415189298933E-2</v>
      </c>
    </row>
    <row r="11" spans="1:23" ht="15.75" thickBot="1" x14ac:dyDescent="0.2">
      <c r="A11" s="15">
        <v>9</v>
      </c>
      <c r="B11" s="9" t="s">
        <v>25</v>
      </c>
      <c r="C11" s="17">
        <v>8111</v>
      </c>
      <c r="D11" s="17">
        <v>400</v>
      </c>
      <c r="E11" s="11">
        <f>C11/C13</f>
        <v>0.11907977801920309</v>
      </c>
      <c r="F11" s="18">
        <f>SUM(D3:D11)/D13</f>
        <v>0.26829810901001111</v>
      </c>
      <c r="G11" s="18">
        <f t="shared" si="0"/>
        <v>4.9315744051288371E-2</v>
      </c>
      <c r="H11" s="18">
        <f>-(-(SUM(C3:C11)-SUM(D3:D11))/(C13-D13)+SUM(D3:D11)/D13)</f>
        <v>0.51481699811207515</v>
      </c>
      <c r="I11" s="22">
        <f t="shared" si="2"/>
        <v>2.9589386127249786</v>
      </c>
      <c r="J11" s="23">
        <f>(SUM(D3:D11)+SUM(D3:D10))*(SUM(C3:C11)-SUM(D3:D11)-(SUM(C3:C10)-SUM(D3:D10)))/(C13-D13)/D13/2</f>
        <v>2.7126399248194037E-2</v>
      </c>
      <c r="N11" s="15">
        <v>9</v>
      </c>
      <c r="O11" s="9" t="s">
        <v>31</v>
      </c>
      <c r="P11" s="17">
        <v>11491</v>
      </c>
      <c r="Q11" s="17">
        <v>965</v>
      </c>
      <c r="R11" s="11">
        <f>P11/P13</f>
        <v>9.2135119749196193E-2</v>
      </c>
      <c r="S11" s="18">
        <f>SUM(Q3:Q11)/Q13</f>
        <v>0.5126739562624254</v>
      </c>
      <c r="T11" s="18">
        <f t="shared" si="1"/>
        <v>8.3978765990775389E-2</v>
      </c>
      <c r="U11" s="18">
        <f>-(-(SUM(P3:P11)-SUM(Q3:Q11))/(P13-Q13)+SUM(Q3:Q11)/Q13)</f>
        <v>0.37800153293369021</v>
      </c>
      <c r="V11" s="22">
        <f t="shared" si="3"/>
        <v>2.3894755645747385</v>
      </c>
      <c r="W11" s="23">
        <f>(SUM(Q3:Q11)+SUM(Q3:Q10))*(SUM(P3:P11)-SUM(Q3:Q11)-(SUM(P3:P10)-SUM(Q3:Q10)))/(P13-Q13)/Q13/2</f>
        <v>4.0844280640436763E-2</v>
      </c>
    </row>
    <row r="12" spans="1:23" ht="15.75" thickBot="1" x14ac:dyDescent="0.2">
      <c r="A12" s="24">
        <v>10</v>
      </c>
      <c r="B12" s="9" t="s">
        <v>26</v>
      </c>
      <c r="C12" s="25">
        <v>17087</v>
      </c>
      <c r="D12" s="25">
        <v>3341</v>
      </c>
      <c r="E12" s="11">
        <f>C12/C13</f>
        <v>0.25085885427371757</v>
      </c>
      <c r="F12" s="11">
        <f>SUM(D3:D12)/D13</f>
        <v>1.0115684093437152</v>
      </c>
      <c r="G12" s="11">
        <f t="shared" si="0"/>
        <v>0.19552876455785101</v>
      </c>
      <c r="H12" s="26">
        <f>-(-(SUM(C3:C12)-SUM(D3:D12))/(C13-D13)+SUM(D3:D12)/D13)</f>
        <v>-1.238577522497708E-2</v>
      </c>
      <c r="I12" s="27">
        <f t="shared" si="2"/>
        <v>1.414477709324794</v>
      </c>
      <c r="J12" s="28">
        <f>(SUM(D3:D12)+SUM(D3:D11))*(SUM(C3:C12)-SUM(D3:D12)-(SUM(C3:C11)-SUM(D3:D11)))/(C13-D13)/D13/2</f>
        <v>0.13826879675325235</v>
      </c>
      <c r="N12" s="24">
        <v>10</v>
      </c>
      <c r="O12" s="9" t="s">
        <v>32</v>
      </c>
      <c r="P12" s="25">
        <v>16677</v>
      </c>
      <c r="Q12" s="25">
        <v>3922</v>
      </c>
      <c r="R12" s="11">
        <f>P12/P13</f>
        <v>0.13371659490534721</v>
      </c>
      <c r="S12" s="11">
        <f>SUM(Q3:Q12)/Q13</f>
        <v>1</v>
      </c>
      <c r="T12" s="11">
        <f t="shared" si="1"/>
        <v>0.2351741920009594</v>
      </c>
      <c r="U12" s="26">
        <f>-(-(SUM(P3:P12)-SUM(Q3:Q12))/(P13-Q13)+SUM(Q3:Q12)/Q13)</f>
        <v>0</v>
      </c>
      <c r="V12" s="27">
        <f t="shared" si="3"/>
        <v>1.1793216238196202</v>
      </c>
      <c r="W12" s="28">
        <f>(SUM(Q3:Q12)+SUM(Q3:Q11))*(SUM(P3:P12)-SUM(Q3:Q12)-(SUM(P3:P11)-SUM(Q3:Q11)))/(P13-Q13)/Q13/2</f>
        <v>8.268617013708307E-2</v>
      </c>
    </row>
    <row r="13" spans="1:23" ht="15.75" thickBot="1" x14ac:dyDescent="0.2">
      <c r="A13" s="29"/>
      <c r="B13" s="30" t="s">
        <v>11</v>
      </c>
      <c r="C13" s="31">
        <v>68114</v>
      </c>
      <c r="D13" s="31">
        <v>4495</v>
      </c>
      <c r="E13" s="32"/>
      <c r="F13" s="32"/>
      <c r="G13" s="32">
        <f>D13/C13</f>
        <v>6.5992307014710636E-2</v>
      </c>
      <c r="H13" s="32">
        <f>MAX(H3:H12)</f>
        <v>0.51481699811207515</v>
      </c>
      <c r="I13" s="32"/>
      <c r="J13" s="33">
        <f>2*SUM(J3:J12)-1</f>
        <v>-0.59503478726884973</v>
      </c>
      <c r="N13" s="29"/>
      <c r="O13" s="30" t="s">
        <v>11</v>
      </c>
      <c r="P13" s="31">
        <v>124719</v>
      </c>
      <c r="Q13" s="31">
        <v>8048</v>
      </c>
      <c r="R13" s="32"/>
      <c r="S13" s="32"/>
      <c r="T13" s="32">
        <f>Q13/P13</f>
        <v>6.4529061329869547E-2</v>
      </c>
      <c r="U13" s="32">
        <f>MAX(U3:U12)</f>
        <v>0.40814941734427707</v>
      </c>
      <c r="V13" s="32"/>
      <c r="W13" s="33">
        <f>2*SUM(W3:W12)-1</f>
        <v>-0.53917081184073479</v>
      </c>
    </row>
    <row r="16" spans="1:23" ht="14.25" thickBot="1" x14ac:dyDescent="0.2"/>
    <row r="17" spans="1:23" ht="15.75" thickBot="1" x14ac:dyDescent="0.2">
      <c r="A17" s="1"/>
      <c r="B17" s="2" t="s">
        <v>12</v>
      </c>
      <c r="C17" s="2"/>
      <c r="D17" s="2"/>
      <c r="E17" s="2"/>
      <c r="F17" s="2"/>
      <c r="G17" s="2"/>
      <c r="H17" s="2"/>
      <c r="I17" s="2"/>
      <c r="J17" s="2"/>
      <c r="N17" s="1"/>
      <c r="O17" s="2" t="s">
        <v>12</v>
      </c>
      <c r="P17" s="2"/>
      <c r="Q17" s="2"/>
      <c r="R17" s="2"/>
      <c r="S17" s="2"/>
      <c r="T17" s="2"/>
      <c r="U17" s="2"/>
      <c r="V17" s="2"/>
      <c r="W17" s="2"/>
    </row>
    <row r="18" spans="1:23" ht="15.75" thickBot="1" x14ac:dyDescent="0.2">
      <c r="A18" s="3" t="s">
        <v>1</v>
      </c>
      <c r="B18" s="4" t="s">
        <v>2</v>
      </c>
      <c r="C18" s="4" t="s">
        <v>13</v>
      </c>
      <c r="D18" s="4" t="s">
        <v>4</v>
      </c>
      <c r="E18" s="5" t="s">
        <v>5</v>
      </c>
      <c r="F18" s="5" t="s">
        <v>6</v>
      </c>
      <c r="G18" s="4" t="s">
        <v>7</v>
      </c>
      <c r="H18" s="6" t="s">
        <v>8</v>
      </c>
      <c r="I18" s="6" t="s">
        <v>9</v>
      </c>
      <c r="J18" s="7" t="s">
        <v>10</v>
      </c>
      <c r="N18" s="3" t="s">
        <v>1</v>
      </c>
      <c r="O18" s="4" t="s">
        <v>2</v>
      </c>
      <c r="P18" s="4" t="s">
        <v>13</v>
      </c>
      <c r="Q18" s="4" t="s">
        <v>4</v>
      </c>
      <c r="R18" s="5" t="s">
        <v>5</v>
      </c>
      <c r="S18" s="5" t="s">
        <v>6</v>
      </c>
      <c r="T18" s="4" t="s">
        <v>7</v>
      </c>
      <c r="U18" s="6" t="s">
        <v>8</v>
      </c>
      <c r="V18" s="6" t="s">
        <v>9</v>
      </c>
      <c r="W18" s="7" t="s">
        <v>10</v>
      </c>
    </row>
    <row r="19" spans="1:23" ht="15" x14ac:dyDescent="0.15">
      <c r="A19" s="8">
        <v>1</v>
      </c>
      <c r="B19" s="9" t="s">
        <v>18</v>
      </c>
      <c r="C19" s="25">
        <v>5954</v>
      </c>
      <c r="D19" s="25">
        <v>215</v>
      </c>
      <c r="E19" s="11">
        <f>C19/C29</f>
        <v>0.10518505432382298</v>
      </c>
      <c r="F19" s="11">
        <f>SUM(D19)/D29</f>
        <v>6.1411025421308198E-2</v>
      </c>
      <c r="G19" s="11">
        <f>D19/C19</f>
        <v>3.6110178031575409E-2</v>
      </c>
      <c r="H19" s="11">
        <f>-(-(SUM(C19)-SUM(D19))/(C29-D29)+SUM(D19)/D29)</f>
        <v>4.6659929685651726E-2</v>
      </c>
      <c r="I19" s="12">
        <f>LN((C19-D19)/D19)</f>
        <v>3.2844022299806999</v>
      </c>
      <c r="J19" s="13">
        <f>(C19-D19)/(C29-D29)*D19/D29/2</f>
        <v>3.3183740856892862E-3</v>
      </c>
      <c r="N19" s="8">
        <v>1</v>
      </c>
      <c r="O19" s="9" t="s">
        <v>14</v>
      </c>
      <c r="P19" s="25">
        <v>9035</v>
      </c>
      <c r="Q19" s="25">
        <v>249</v>
      </c>
      <c r="R19" s="11">
        <f>P19/P29</f>
        <v>0.10540376583681374</v>
      </c>
      <c r="S19" s="11">
        <f>SUM(Q19)/Q29</f>
        <v>5.9985545651650207E-2</v>
      </c>
      <c r="T19" s="11">
        <f>Q19/P19</f>
        <v>2.7559490868843385E-2</v>
      </c>
      <c r="U19" s="11">
        <f>-(-(SUM(P19)-SUM(Q19))/(P29-Q29)+SUM(Q19)/Q29)</f>
        <v>4.7729584241566411E-2</v>
      </c>
      <c r="V19" s="12">
        <f>LN((P19-Q19)/Q19)</f>
        <v>3.5634619280710171</v>
      </c>
      <c r="W19" s="13">
        <f>(P19-Q19)/(P29-Q29)*Q19/Q29/2</f>
        <v>3.2306754207914886E-3</v>
      </c>
    </row>
    <row r="20" spans="1:23" ht="15" x14ac:dyDescent="0.15">
      <c r="A20" s="8">
        <v>2</v>
      </c>
      <c r="B20" s="9" t="s">
        <v>19</v>
      </c>
      <c r="C20" s="17">
        <v>5396</v>
      </c>
      <c r="D20" s="17">
        <v>215</v>
      </c>
      <c r="E20" s="11">
        <f>C20/C29</f>
        <v>9.5327267909195296E-2</v>
      </c>
      <c r="F20" s="11">
        <f>SUM(D20:D21)/D29</f>
        <v>0.13538988860325621</v>
      </c>
      <c r="G20" s="11">
        <f t="shared" ref="G20:G28" si="4">D20/C20</f>
        <v>3.9844329132690884E-2</v>
      </c>
      <c r="H20" s="11">
        <f>-(-(SUM(C19:C20)-SUM(D19:D20))/(C29-D29)+SUM(D19:D20)/D29)</f>
        <v>8.2812176334244106E-2</v>
      </c>
      <c r="I20" s="12">
        <f>LN((C20-D20)/D20)</f>
        <v>3.1821153386871255</v>
      </c>
      <c r="J20" s="13">
        <f>(SUM(D19:D20)+D19)*(SUM(C19:C20)-SUM(D19:D20)-(C19-D19))/(C29-D29)/D29/2</f>
        <v>8.9871908719060083E-3</v>
      </c>
      <c r="N20" s="8">
        <v>2</v>
      </c>
      <c r="O20" s="9" t="s">
        <v>15</v>
      </c>
      <c r="P20" s="17">
        <v>8586</v>
      </c>
      <c r="Q20" s="17">
        <v>288</v>
      </c>
      <c r="R20" s="11">
        <f>P20/P29</f>
        <v>0.10016565948808885</v>
      </c>
      <c r="S20" s="11">
        <f>SUM(Q20:Q21)/Q29</f>
        <v>0.15177065767284992</v>
      </c>
      <c r="T20" s="11">
        <f t="shared" ref="T20:T28" si="5">Q20/P20</f>
        <v>3.3542976939203356E-2</v>
      </c>
      <c r="U20" s="11">
        <f>-(-(SUM(P19:P20)-SUM(Q19:Q20))/(P29-Q29)+SUM(Q19:Q20)/Q29)</f>
        <v>8.0081030379475254E-2</v>
      </c>
      <c r="V20" s="12">
        <f>LN((P20-Q20)/Q20)</f>
        <v>3.3608093207568674</v>
      </c>
      <c r="W20" s="13">
        <f>(SUM(Q19:Q20)+Q19)*(SUM(P19:P20)-SUM(Q19:Q20)-(P19-Q19))/(P29-Q29)/Q29/2</f>
        <v>9.6316070969048179E-3</v>
      </c>
    </row>
    <row r="21" spans="1:23" ht="15" x14ac:dyDescent="0.15">
      <c r="A21" s="15">
        <v>3</v>
      </c>
      <c r="B21" s="16" t="s">
        <v>20</v>
      </c>
      <c r="C21" s="14">
        <v>5354</v>
      </c>
      <c r="D21" s="14">
        <v>259</v>
      </c>
      <c r="E21" s="11">
        <f>C21/C29</f>
        <v>9.4585283985513649E-2</v>
      </c>
      <c r="F21" s="18">
        <f>SUM(D19:D21)/D29</f>
        <v>0.1968009140245644</v>
      </c>
      <c r="G21" s="18">
        <f t="shared" si="4"/>
        <v>4.8375046694060515E-2</v>
      </c>
      <c r="H21" s="11">
        <f>-(-(SUM(C19:C21)-SUM(D19:D21))/(C29-D29)+SUM(D19:D21)/D29)</f>
        <v>0.10477712152831298</v>
      </c>
      <c r="I21" s="12">
        <f>LN((C21-D21)/D21)</f>
        <v>2.9791868839572877</v>
      </c>
      <c r="J21" s="13">
        <f>(SUM(D19:D21)+SUM(D19:D20))*(SUM(C19:C21)-SUM(D19:D21)-(SUM(C19:C20)-SUM(D19:D20)))/(C29-D29)/D29/2</f>
        <v>1.5332922246895584E-2</v>
      </c>
      <c r="N21" s="15">
        <v>3</v>
      </c>
      <c r="O21" s="16" t="s">
        <v>16</v>
      </c>
      <c r="P21" s="14">
        <v>8204</v>
      </c>
      <c r="Q21" s="14">
        <v>342</v>
      </c>
      <c r="R21" s="11">
        <f>P21/P29</f>
        <v>9.5709185935276136E-2</v>
      </c>
      <c r="S21" s="18">
        <f>SUM(Q19:Q21)/Q29</f>
        <v>0.21175620332450013</v>
      </c>
      <c r="T21" s="18">
        <f t="shared" si="5"/>
        <v>4.1686981960019499E-2</v>
      </c>
      <c r="U21" s="11">
        <f>-(-(SUM(P19:P21)-SUM(Q19:Q21))/(P29-Q29)+SUM(Q19:Q21)/Q29)</f>
        <v>9.4078264045882487E-2</v>
      </c>
      <c r="V21" s="12">
        <f>LN((P21-Q21)/Q21)</f>
        <v>3.1349855689192005</v>
      </c>
      <c r="W21" s="13">
        <f>(SUM(Q19:Q21)+SUM(Q19:Q20))*(SUM(P19:P21)-SUM(Q19:Q21)-(SUM(P19:P20)-SUM(Q19:Q20)))/(P29-Q29)/Q29/2</f>
        <v>1.6439896322873997E-2</v>
      </c>
    </row>
    <row r="22" spans="1:23" ht="15" x14ac:dyDescent="0.15">
      <c r="A22" s="8">
        <v>4</v>
      </c>
      <c r="B22" s="9" t="s">
        <v>21</v>
      </c>
      <c r="C22" s="17">
        <v>5611</v>
      </c>
      <c r="D22" s="17">
        <v>269</v>
      </c>
      <c r="E22" s="11">
        <f>C22/C29</f>
        <v>9.9125518947089486E-2</v>
      </c>
      <c r="F22" s="11">
        <f>SUM(D19:D22)/D29</f>
        <v>0.2736361039702942</v>
      </c>
      <c r="G22" s="11">
        <f t="shared" si="4"/>
        <v>4.7941543396898947E-2</v>
      </c>
      <c r="H22" s="19">
        <f>-(-(SUM(C19:C22)-SUM(D19:D22))/(C29-D29)+SUM(D19:D22)/D29)</f>
        <v>0.12853699033521954</v>
      </c>
      <c r="I22" s="20">
        <f t="shared" ref="I22:I28" si="6">LN((C22-D22)/D22)</f>
        <v>2.988644014068067</v>
      </c>
      <c r="J22" s="21">
        <f>(SUM(D19:D22)+SUM(D19:D21))*(SUM(C19:C22)-SUM(D19:D22)-(SUM(C19:C21)-SUM(D19:D21)))/(C29-D29)/D29/2</f>
        <v>2.3661819732303923E-2</v>
      </c>
      <c r="N22" s="8">
        <v>4</v>
      </c>
      <c r="O22" s="9" t="s">
        <v>17</v>
      </c>
      <c r="P22" s="17">
        <v>8587</v>
      </c>
      <c r="Q22" s="17">
        <v>321</v>
      </c>
      <c r="R22" s="11">
        <f>P22/P29</f>
        <v>0.10017732564922187</v>
      </c>
      <c r="S22" s="11">
        <f>SUM(Q19:Q22)/Q29</f>
        <v>0.28908696699590458</v>
      </c>
      <c r="T22" s="11">
        <f t="shared" si="5"/>
        <v>3.738208920461162E-2</v>
      </c>
      <c r="U22" s="19">
        <f>-(-(SUM(P19:P22)-SUM(Q19:Q22))/(P29-Q29)+SUM(Q19:Q22)/Q29)</f>
        <v>0.11808750307164723</v>
      </c>
      <c r="V22" s="20">
        <f t="shared" ref="V22:V28" si="7">LN((P22-Q22)/Q22)</f>
        <v>3.2484648719416618</v>
      </c>
      <c r="W22" s="21">
        <f>(SUM(Q19:Q22)+SUM(Q19:Q21))*(SUM(P19:P22)-SUM(Q19:Q22)-(SUM(P19:P21)-SUM(Q19:Q21)))/(P29-Q29)/Q29/2</f>
        <v>2.5377724115564295E-2</v>
      </c>
    </row>
    <row r="23" spans="1:23" ht="15" x14ac:dyDescent="0.15">
      <c r="A23" s="8">
        <v>5</v>
      </c>
      <c r="B23" s="9" t="s">
        <v>16</v>
      </c>
      <c r="C23" s="17">
        <v>5575</v>
      </c>
      <c r="D23" s="17">
        <v>308</v>
      </c>
      <c r="E23" s="11">
        <f>C23/C29</f>
        <v>9.8489532726790924E-2</v>
      </c>
      <c r="F23" s="11">
        <f>SUM(D19:D23)/D29</f>
        <v>0.36161096829477291</v>
      </c>
      <c r="G23" s="11">
        <f t="shared" si="4"/>
        <v>5.5246636771300449E-2</v>
      </c>
      <c r="H23" s="11">
        <f>-(-(SUM(C19:C23)-SUM(D19:D23))/(C29-D29)+SUM(D19:D23)/D29)</f>
        <v>0.13974486177452505</v>
      </c>
      <c r="I23" s="12">
        <f t="shared" si="6"/>
        <v>2.8391164365098152</v>
      </c>
      <c r="J23" s="13">
        <f>(SUM(D19:D23)+SUM(D19:D22))*(SUM(C19:C23)-SUM(D19:D23)-(SUM(C19:C22)-SUM(D19:D22)))/(C29-D29)/D29/2</f>
        <v>3.1502771256591865E-2</v>
      </c>
      <c r="N23" s="8">
        <v>5</v>
      </c>
      <c r="O23" s="9" t="s">
        <v>27</v>
      </c>
      <c r="P23" s="17">
        <v>7964</v>
      </c>
      <c r="Q23" s="17">
        <v>379</v>
      </c>
      <c r="R23" s="11">
        <f>P23/P29</f>
        <v>9.290930726335192E-2</v>
      </c>
      <c r="S23" s="11">
        <f>SUM(Q19:Q23)/Q29</f>
        <v>0.38039026740544446</v>
      </c>
      <c r="T23" s="11">
        <f t="shared" si="5"/>
        <v>4.7589151180311401E-2</v>
      </c>
      <c r="U23" s="11">
        <f>-(-(SUM(P19:P23)-SUM(Q19:Q23))/(P29-Q29)+SUM(Q19:Q23)/Q29)</f>
        <v>0.11977524070445289</v>
      </c>
      <c r="V23" s="12">
        <f t="shared" si="7"/>
        <v>2.9963916867002061</v>
      </c>
      <c r="W23" s="13">
        <f>(SUM(Q19:Q23)+SUM(Q19:Q22))*(SUM(P19:P23)-SUM(Q19:Q23)-(SUM(P19:P22)-SUM(Q19:Q22)))/(P29-Q29)/Q29/2</f>
        <v>3.112769148635007E-2</v>
      </c>
    </row>
    <row r="24" spans="1:23" ht="15" x14ac:dyDescent="0.15">
      <c r="A24" s="8">
        <v>6</v>
      </c>
      <c r="B24" s="9" t="s">
        <v>22</v>
      </c>
      <c r="C24" s="17">
        <v>5020</v>
      </c>
      <c r="D24" s="17">
        <v>308</v>
      </c>
      <c r="E24" s="11">
        <f>C24/C29</f>
        <v>8.8684745163854786E-2</v>
      </c>
      <c r="F24" s="11">
        <f>SUM(D19:D24)/D29</f>
        <v>0.44958583261925167</v>
      </c>
      <c r="G24" s="11">
        <f t="shared" si="4"/>
        <v>6.135458167330677E-2</v>
      </c>
      <c r="H24" s="11">
        <f>-(-(SUM(C19:C24)-SUM(D19:D24))/(C29-D29)+SUM(D19:D24)/D29)</f>
        <v>0.14050154309632534</v>
      </c>
      <c r="I24" s="12">
        <f t="shared" si="6"/>
        <v>2.7277679423578483</v>
      </c>
      <c r="J24" s="13">
        <f>(SUM(D19:D24)+SUM(D19:D23))*(SUM(C19:C24)-SUM(D19:D24)-(SUM(C19:C23)-SUM(D19:D23)))/(C29-D29)/D29/2</f>
        <v>3.598937298420913E-2</v>
      </c>
      <c r="N24" s="8">
        <v>6</v>
      </c>
      <c r="O24" s="9" t="s">
        <v>28</v>
      </c>
      <c r="P24" s="17">
        <v>8917</v>
      </c>
      <c r="Q24" s="17">
        <v>413</v>
      </c>
      <c r="R24" s="11">
        <f>P24/P29</f>
        <v>0.10402715882311767</v>
      </c>
      <c r="S24" s="11">
        <f>SUM(Q19:Q24)/Q29</f>
        <v>0.47988436521320166</v>
      </c>
      <c r="T24" s="11">
        <f t="shared" si="5"/>
        <v>4.6316025569137602E-2</v>
      </c>
      <c r="U24" s="11">
        <f>-(-(SUM(P19:P24)-SUM(Q19:Q24))/(P29-Q29)+SUM(Q19:Q24)/Q29)</f>
        <v>0.12453899227205589</v>
      </c>
      <c r="V24" s="12">
        <f t="shared" si="7"/>
        <v>3.0248443270607512</v>
      </c>
      <c r="W24" s="13">
        <f>(SUM(Q19:Q24)+SUM(Q19:Q23))*(SUM(P19:P24)-SUM(Q19:Q24)-(SUM(P19:P23)-SUM(Q19:Q23)))/(P29-Q29)/Q29/2</f>
        <v>4.4845191534499042E-2</v>
      </c>
    </row>
    <row r="25" spans="1:23" ht="15" x14ac:dyDescent="0.15">
      <c r="A25" s="8">
        <v>7</v>
      </c>
      <c r="B25" s="9" t="s">
        <v>23</v>
      </c>
      <c r="C25" s="17">
        <v>5239</v>
      </c>
      <c r="D25" s="17">
        <v>329</v>
      </c>
      <c r="E25" s="11">
        <f>C25/C29</f>
        <v>9.2553661337337695E-2</v>
      </c>
      <c r="F25" s="11">
        <f>SUM(D19:D25)/D29</f>
        <v>0.54355898314767215</v>
      </c>
      <c r="G25" s="11">
        <f t="shared" si="4"/>
        <v>6.279824393968314E-2</v>
      </c>
      <c r="H25" s="11">
        <f>-(-(SUM(C19:C25)-SUM(D19:D25))/(C29-D29)+SUM(D19:D25)/D29)</f>
        <v>0.1389884709047533</v>
      </c>
      <c r="I25" s="12">
        <f t="shared" si="6"/>
        <v>2.7029714700231944</v>
      </c>
      <c r="J25" s="13">
        <f>(SUM(D19:D25)+SUM(D19:D24))*(SUM(C19:C25)-SUM(D19:D25)-(SUM(C19:C24)-SUM(D19:D24)))/(C29-D29)/D29/2</f>
        <v>4.5913123732822345E-2</v>
      </c>
      <c r="N25" s="8">
        <v>7</v>
      </c>
      <c r="O25" s="9" t="s">
        <v>29</v>
      </c>
      <c r="P25" s="17">
        <v>8704</v>
      </c>
      <c r="Q25" s="17">
        <v>446</v>
      </c>
      <c r="R25" s="11">
        <f>P25/P29</f>
        <v>0.10154226650178493</v>
      </c>
      <c r="S25" s="11">
        <f>SUM(Q19:Q25)/Q29</f>
        <v>0.5873283546133462</v>
      </c>
      <c r="T25" s="11">
        <f t="shared" si="5"/>
        <v>5.124080882352941E-2</v>
      </c>
      <c r="U25" s="11">
        <f>-(-(SUM(P19:P25)-SUM(Q19:Q25))/(P29-Q29)+SUM(Q19:Q25)/Q29)</f>
        <v>0.11833692668914131</v>
      </c>
      <c r="V25" s="12">
        <f t="shared" si="7"/>
        <v>2.9186187544259714</v>
      </c>
      <c r="W25" s="13">
        <f>(SUM(Q19:Q25)+SUM(Q19:Q24))*(SUM(P19:P25)-SUM(Q19:Q25)-(SUM(P19:P24)-SUM(Q19:Q24)))/(P29-Q29)/Q29/2</f>
        <v>5.4023334438729094E-2</v>
      </c>
    </row>
    <row r="26" spans="1:23" ht="15" x14ac:dyDescent="0.15">
      <c r="A26" s="8">
        <v>8</v>
      </c>
      <c r="B26" s="16" t="s">
        <v>24</v>
      </c>
      <c r="C26" s="17">
        <v>5635</v>
      </c>
      <c r="D26" s="17">
        <v>402</v>
      </c>
      <c r="E26" s="11">
        <f>C26/C29</f>
        <v>9.9549509760621852E-2</v>
      </c>
      <c r="F26" s="11">
        <f>SUM(D19:D26)/D29</f>
        <v>0.65838331905169956</v>
      </c>
      <c r="G26" s="11">
        <f t="shared" si="4"/>
        <v>7.1339840283939665E-2</v>
      </c>
      <c r="H26" s="11">
        <f>-(-(SUM(C19:C26)-SUM(D19:D26))/(C29-D29)+SUM(D19:D26)/D29)</f>
        <v>0.12270661767623059</v>
      </c>
      <c r="I26" s="12">
        <f t="shared" si="6"/>
        <v>2.5662879177531868</v>
      </c>
      <c r="J26" s="13">
        <f>(SUM(D19:D26)+SUM(D19:D25))*(SUM(C19:C26)-SUM(D19:D26)-(SUM(C19:C25)-SUM(D19:D25)))/(C29-D29)/D29/2</f>
        <v>5.922118924571889E-2</v>
      </c>
      <c r="N26" s="8">
        <v>8</v>
      </c>
      <c r="O26" s="16" t="s">
        <v>30</v>
      </c>
      <c r="P26" s="17">
        <v>8504</v>
      </c>
      <c r="Q26" s="17">
        <v>509</v>
      </c>
      <c r="R26" s="11">
        <f>P26/P29</f>
        <v>9.9209034275181407E-2</v>
      </c>
      <c r="S26" s="11">
        <f>SUM(Q19:Q26)/Q29</f>
        <v>0.7099494097807757</v>
      </c>
      <c r="T26" s="11">
        <f t="shared" si="5"/>
        <v>5.9854186265286921E-2</v>
      </c>
      <c r="U26" s="11">
        <f>-(-(SUM(P19:P26)-SUM(Q19:Q26))/(P29-Q29)+SUM(Q19:Q26)/Q29)</f>
        <v>9.3733452160940978E-2</v>
      </c>
      <c r="V26" s="12">
        <f t="shared" si="7"/>
        <v>2.7541236087175318</v>
      </c>
      <c r="W26" s="13">
        <f>(SUM(Q19:Q26)+SUM(Q19:Q25))*(SUM(P19:P26)-SUM(Q19:Q26)-(SUM(P19:P25)-SUM(Q19:Q25)))/(P29-Q29)/Q29/2</f>
        <v>6.3578013941489847E-2</v>
      </c>
    </row>
    <row r="27" spans="1:23" ht="15" x14ac:dyDescent="0.15">
      <c r="A27" s="15">
        <v>9</v>
      </c>
      <c r="B27" s="9" t="s">
        <v>25</v>
      </c>
      <c r="C27" s="14">
        <v>5588</v>
      </c>
      <c r="D27" s="14">
        <v>418</v>
      </c>
      <c r="E27" s="11">
        <f>C27/C29</f>
        <v>9.871919441745429E-2</v>
      </c>
      <c r="F27" s="18">
        <f>SUM(D19:D27)/D29</f>
        <v>0.77777777777777779</v>
      </c>
      <c r="G27" s="18">
        <f t="shared" si="4"/>
        <v>7.4803149606299218E-2</v>
      </c>
      <c r="H27" s="18">
        <f>-(-(SUM(C19:C27)-SUM(D19:D27))/(C29-D29)+SUM(D19:D27)/D29)</f>
        <v>0.10066829031502122</v>
      </c>
      <c r="I27" s="22">
        <f t="shared" si="6"/>
        <v>2.5151465349777187</v>
      </c>
      <c r="J27" s="23">
        <f>(SUM(D19:D27)+SUM(D19:D26))*(SUM(C19:C27)-SUM(D19:D27)-(SUM(C19:C26)-SUM(D19:D26)))/(C29-D29)/D29/2</f>
        <v>6.9909544202022417E-2</v>
      </c>
      <c r="N27" s="15">
        <v>9</v>
      </c>
      <c r="O27" s="9" t="s">
        <v>31</v>
      </c>
      <c r="P27" s="14">
        <v>8623</v>
      </c>
      <c r="Q27" s="14">
        <v>536</v>
      </c>
      <c r="R27" s="11">
        <f>P27/P29</f>
        <v>0.1005973074500105</v>
      </c>
      <c r="S27" s="18">
        <f>SUM(Q19:Q27)/Q29</f>
        <v>0.83907492170561315</v>
      </c>
      <c r="T27" s="18">
        <f t="shared" si="5"/>
        <v>6.2159341296532528E-2</v>
      </c>
      <c r="U27" s="18">
        <f>-(-(SUM(P19:P27)-SUM(Q19:Q27))/(P29-Q29)+SUM(Q19:Q27)/Q29)</f>
        <v>6.3753427994633238E-2</v>
      </c>
      <c r="V27" s="22">
        <f t="shared" si="7"/>
        <v>2.7138789520250199</v>
      </c>
      <c r="W27" s="23">
        <f>(SUM(Q19:Q27)+SUM(Q19:Q26))*(SUM(P19:P27)-SUM(Q19:Q27)-(SUM(P19:P26)-SUM(Q19:Q26)))/(P29-Q29)/Q29/2</f>
        <v>7.6789386447524283E-2</v>
      </c>
    </row>
    <row r="28" spans="1:23" ht="15.75" thickBot="1" x14ac:dyDescent="0.2">
      <c r="A28" s="24">
        <v>10</v>
      </c>
      <c r="B28" s="9" t="s">
        <v>26</v>
      </c>
      <c r="C28" s="10">
        <v>7233</v>
      </c>
      <c r="D28" s="10">
        <v>778</v>
      </c>
      <c r="E28" s="11">
        <f>C28/C29</f>
        <v>0.12778023142831904</v>
      </c>
      <c r="F28" s="11">
        <f>SUM(D19:D28)/D29</f>
        <v>1</v>
      </c>
      <c r="G28" s="11">
        <f t="shared" si="4"/>
        <v>0.10756256048665837</v>
      </c>
      <c r="H28" s="26">
        <f>-(-(SUM(C19:C28)-SUM(D19:D28))/(C29-D29)+SUM(D19:D28)/D29)</f>
        <v>0</v>
      </c>
      <c r="I28" s="27">
        <f t="shared" si="6"/>
        <v>2.1158837791023513</v>
      </c>
      <c r="J28" s="28">
        <f>(SUM(D19:D28)+SUM(D19:D27))*(SUM(C19:C28)-SUM(D19:D28)-(SUM(C19:C27)-SUM(D19:D27)))/(C29-D29)/D29/2</f>
        <v>0.10804793947306753</v>
      </c>
      <c r="N28" s="24">
        <v>10</v>
      </c>
      <c r="O28" s="9" t="s">
        <v>32</v>
      </c>
      <c r="P28" s="10">
        <v>8594</v>
      </c>
      <c r="Q28" s="10">
        <v>668</v>
      </c>
      <c r="R28" s="11">
        <f>P28/P29</f>
        <v>0.10025898877715299</v>
      </c>
      <c r="S28" s="11">
        <f>SUM(Q19:Q28)/Q29</f>
        <v>1</v>
      </c>
      <c r="T28" s="11">
        <f t="shared" si="5"/>
        <v>7.7728647893879455E-2</v>
      </c>
      <c r="U28" s="26">
        <f>-(-(SUM(P19:P28)-SUM(Q19:Q28))/(P29-Q29)+SUM(Q19:Q28)/Q29)</f>
        <v>0</v>
      </c>
      <c r="V28" s="27">
        <f t="shared" si="7"/>
        <v>2.4736156002137344</v>
      </c>
      <c r="W28" s="28">
        <f>(SUM(Q19:Q28)+SUM(Q19:Q27))*(SUM(P19:P28)-SUM(Q19:Q28)-(SUM(P19:P27)-SUM(Q19:Q27)))/(P29-Q29)/Q29/2</f>
        <v>8.9352972583512269E-2</v>
      </c>
    </row>
    <row r="29" spans="1:23" ht="15.75" thickBot="1" x14ac:dyDescent="0.2">
      <c r="A29" s="29"/>
      <c r="B29" s="30" t="s">
        <v>13</v>
      </c>
      <c r="C29" s="31">
        <v>56605</v>
      </c>
      <c r="D29" s="31">
        <v>3501</v>
      </c>
      <c r="E29" s="32"/>
      <c r="F29" s="32"/>
      <c r="G29" s="32">
        <f>D29/C29</f>
        <v>6.1849659924034982E-2</v>
      </c>
      <c r="H29" s="32">
        <f>MAX(H19:H28)</f>
        <v>0.14050154309632534</v>
      </c>
      <c r="I29" s="32"/>
      <c r="J29" s="33">
        <f>2*SUM(J19:J28)-1</f>
        <v>-0.1962315043375461</v>
      </c>
      <c r="N29" s="29"/>
      <c r="O29" s="30" t="s">
        <v>13</v>
      </c>
      <c r="P29" s="31">
        <v>85718</v>
      </c>
      <c r="Q29" s="31">
        <v>4151</v>
      </c>
      <c r="R29" s="32"/>
      <c r="S29" s="32"/>
      <c r="T29" s="32">
        <f>Q29/P29</f>
        <v>4.8426234863155927E-2</v>
      </c>
      <c r="U29" s="32">
        <f>MAX(U19:U28)</f>
        <v>0.12453899227205589</v>
      </c>
      <c r="V29" s="32"/>
      <c r="W29" s="33">
        <f>2*SUM(W19:W28)-1</f>
        <v>-0.17120701322352161</v>
      </c>
    </row>
  </sheetData>
  <mergeCells count="4">
    <mergeCell ref="B1:J1"/>
    <mergeCell ref="B17:J17"/>
    <mergeCell ref="O1:W1"/>
    <mergeCell ref="O17:W17"/>
  </mergeCells>
  <phoneticPr fontId="3" type="noConversion"/>
  <conditionalFormatting sqref="H3">
    <cfRule type="cellIs" dxfId="69" priority="29" operator="equal">
      <formula>MAX(H3:H12)</formula>
    </cfRule>
  </conditionalFormatting>
  <conditionalFormatting sqref="H7:H11">
    <cfRule type="cellIs" dxfId="68" priority="28" operator="equal">
      <formula>MAX(J7:J17)</formula>
    </cfRule>
  </conditionalFormatting>
  <conditionalFormatting sqref="H6">
    <cfRule type="cellIs" dxfId="67" priority="27" operator="equal">
      <formula>MAX(I6:I16)</formula>
    </cfRule>
  </conditionalFormatting>
  <conditionalFormatting sqref="G3:G12">
    <cfRule type="dataBar" priority="26">
      <dataBar>
        <cfvo type="min"/>
        <cfvo type="max"/>
        <color rgb="FFFF555A"/>
      </dataBar>
    </cfRule>
  </conditionalFormatting>
  <conditionalFormatting sqref="H4:H11">
    <cfRule type="cellIs" dxfId="66" priority="30" operator="equal">
      <formula>MAX(I4:I13)</formula>
    </cfRule>
  </conditionalFormatting>
  <conditionalFormatting sqref="H12">
    <cfRule type="cellIs" dxfId="65" priority="31" operator="equal">
      <formula>MAX(I12:I16)</formula>
    </cfRule>
  </conditionalFormatting>
  <conditionalFormatting sqref="H12">
    <cfRule type="cellIs" dxfId="64" priority="32" operator="equal">
      <formula>MAX(I12:I15)</formula>
    </cfRule>
  </conditionalFormatting>
  <conditionalFormatting sqref="H3:H12">
    <cfRule type="top10" dxfId="63" priority="25" rank="1"/>
  </conditionalFormatting>
  <conditionalFormatting sqref="H19">
    <cfRule type="cellIs" dxfId="62" priority="21" operator="equal">
      <formula>MAX(H19:H28)</formula>
    </cfRule>
  </conditionalFormatting>
  <conditionalFormatting sqref="H23:H27">
    <cfRule type="cellIs" dxfId="61" priority="20" operator="equal">
      <formula>MAX(J23:J33)</formula>
    </cfRule>
  </conditionalFormatting>
  <conditionalFormatting sqref="H22">
    <cfRule type="cellIs" dxfId="60" priority="19" operator="equal">
      <formula>MAX(I22:I32)</formula>
    </cfRule>
  </conditionalFormatting>
  <conditionalFormatting sqref="G19:G28">
    <cfRule type="dataBar" priority="18">
      <dataBar>
        <cfvo type="min"/>
        <cfvo type="max"/>
        <color rgb="FFFF555A"/>
      </dataBar>
    </cfRule>
  </conditionalFormatting>
  <conditionalFormatting sqref="H20:H27">
    <cfRule type="cellIs" dxfId="59" priority="22" operator="equal">
      <formula>MAX(I20:I29)</formula>
    </cfRule>
  </conditionalFormatting>
  <conditionalFormatting sqref="H28">
    <cfRule type="cellIs" dxfId="58" priority="23" operator="equal">
      <formula>MAX(I28:I32)</formula>
    </cfRule>
  </conditionalFormatting>
  <conditionalFormatting sqref="H28">
    <cfRule type="cellIs" dxfId="57" priority="24" operator="equal">
      <formula>MAX(I28:I31)</formula>
    </cfRule>
  </conditionalFormatting>
  <conditionalFormatting sqref="H19:H28">
    <cfRule type="top10" dxfId="56" priority="17" rank="1"/>
  </conditionalFormatting>
  <conditionalFormatting sqref="U3">
    <cfRule type="cellIs" dxfId="27" priority="13" operator="equal">
      <formula>MAX(U3:U12)</formula>
    </cfRule>
  </conditionalFormatting>
  <conditionalFormatting sqref="U7:U11">
    <cfRule type="cellIs" dxfId="25" priority="12" operator="equal">
      <formula>MAX(W7:W17)</formula>
    </cfRule>
  </conditionalFormatting>
  <conditionalFormatting sqref="U6">
    <cfRule type="cellIs" dxfId="23" priority="11" operator="equal">
      <formula>MAX(V6:V16)</formula>
    </cfRule>
  </conditionalFormatting>
  <conditionalFormatting sqref="T3:T12">
    <cfRule type="dataBar" priority="10">
      <dataBar>
        <cfvo type="min"/>
        <cfvo type="max"/>
        <color rgb="FFFF555A"/>
      </dataBar>
    </cfRule>
  </conditionalFormatting>
  <conditionalFormatting sqref="U4:U11">
    <cfRule type="cellIs" dxfId="21" priority="14" operator="equal">
      <formula>MAX(V4:V13)</formula>
    </cfRule>
  </conditionalFormatting>
  <conditionalFormatting sqref="U12">
    <cfRule type="cellIs" dxfId="19" priority="15" operator="equal">
      <formula>MAX(V12:V16)</formula>
    </cfRule>
  </conditionalFormatting>
  <conditionalFormatting sqref="U12">
    <cfRule type="cellIs" dxfId="17" priority="16" operator="equal">
      <formula>MAX(V12:V15)</formula>
    </cfRule>
  </conditionalFormatting>
  <conditionalFormatting sqref="U3:U12">
    <cfRule type="top10" dxfId="15" priority="9" rank="1"/>
  </conditionalFormatting>
  <conditionalFormatting sqref="U19">
    <cfRule type="cellIs" dxfId="13" priority="5" operator="equal">
      <formula>MAX(U19:U28)</formula>
    </cfRule>
  </conditionalFormatting>
  <conditionalFormatting sqref="U23:U27">
    <cfRule type="cellIs" dxfId="11" priority="4" operator="equal">
      <formula>MAX(W23:W33)</formula>
    </cfRule>
  </conditionalFormatting>
  <conditionalFormatting sqref="U22">
    <cfRule type="cellIs" dxfId="9" priority="3" operator="equal">
      <formula>MAX(V22:V32)</formula>
    </cfRule>
  </conditionalFormatting>
  <conditionalFormatting sqref="T19:T28">
    <cfRule type="dataBar" priority="2">
      <dataBar>
        <cfvo type="min"/>
        <cfvo type="max"/>
        <color rgb="FFFF555A"/>
      </dataBar>
    </cfRule>
  </conditionalFormatting>
  <conditionalFormatting sqref="U20:U27">
    <cfRule type="cellIs" dxfId="7" priority="6" operator="equal">
      <formula>MAX(V20:V29)</formula>
    </cfRule>
  </conditionalFormatting>
  <conditionalFormatting sqref="U28">
    <cfRule type="cellIs" dxfId="5" priority="7" operator="equal">
      <formula>MAX(V28:V32)</formula>
    </cfRule>
  </conditionalFormatting>
  <conditionalFormatting sqref="U28">
    <cfRule type="cellIs" dxfId="3" priority="8" operator="equal">
      <formula>MAX(V28:V31)</formula>
    </cfRule>
  </conditionalFormatting>
  <conditionalFormatting sqref="U19:U28">
    <cfRule type="top10" dxfId="1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2017-05-12T08:26:03Z</dcterms:modified>
</cp:coreProperties>
</file>