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C:\Users\Young\Desktop\"/>
    </mc:Choice>
  </mc:AlternateContent>
  <xr:revisionPtr revIDLastSave="0" documentId="13_ncr:1_{BA6F7697-C2D7-4979-996E-4A5C0E35CEF1}" xr6:coauthVersionLast="45" xr6:coauthVersionMax="45" xr10:uidLastSave="{00000000-0000-0000-0000-000000000000}"/>
  <bookViews>
    <workbookView xWindow="-110" yWindow="-110" windowWidth="19420" windowHeight="10420" tabRatio="831" xr2:uid="{00000000-000D-0000-FFFF-FFFF00000000}"/>
  </bookViews>
  <sheets>
    <sheet name="Notes" sheetId="3" r:id="rId1"/>
    <sheet name="target population groups by age" sheetId="1" r:id="rId2"/>
    <sheet name="occupation size by age" sheetId="10" r:id="rId3"/>
    <sheet name="underlying conditions" sheetId="6" r:id="rId4"/>
    <sheet name="pregnant women" sheetId="7" r:id="rId5"/>
    <sheet name="school-aged children" sheetId="14" r:id="rId6"/>
    <sheet name="military" sheetId="12" r:id="rId7"/>
    <sheet name="occupation age profile_2010" sheetId="11" r:id="rId8"/>
    <sheet name="occupation" sheetId="9" r:id="rId9"/>
    <sheet name="childbearing age profile_2018" sheetId="8" r:id="rId10"/>
    <sheet name="population 2020 in China" sheetId="5" r:id="rId11"/>
  </sheets>
  <calcPr calcId="181029"/>
</workbook>
</file>

<file path=xl/calcChain.xml><?xml version="1.0" encoding="utf-8"?>
<calcChain xmlns="http://schemas.openxmlformats.org/spreadsheetml/2006/main">
  <c r="B2" i="14" l="1"/>
  <c r="J26" i="10" l="1"/>
  <c r="E26" i="10"/>
  <c r="D26" i="10"/>
  <c r="B26" i="10"/>
  <c r="L25" i="10"/>
  <c r="J25" i="10"/>
  <c r="G25" i="10"/>
  <c r="E25" i="10"/>
  <c r="D25" i="10"/>
  <c r="B25" i="10"/>
  <c r="L24" i="10"/>
  <c r="K24" i="10"/>
  <c r="J24" i="10"/>
  <c r="E24" i="10"/>
  <c r="D24" i="10"/>
  <c r="C24" i="10"/>
  <c r="L4" i="12"/>
  <c r="K4" i="12"/>
  <c r="J4" i="12"/>
  <c r="I4" i="12"/>
  <c r="H4" i="12"/>
  <c r="G4" i="12"/>
  <c r="F4" i="12"/>
  <c r="E4" i="12"/>
  <c r="D4" i="12"/>
  <c r="C4" i="12"/>
  <c r="L2" i="12"/>
  <c r="L26" i="10" s="1"/>
  <c r="K2" i="12"/>
  <c r="K26" i="10" s="1"/>
  <c r="J2" i="12"/>
  <c r="I2" i="12"/>
  <c r="I24" i="10" s="1"/>
  <c r="H2" i="12"/>
  <c r="H24" i="10" s="1"/>
  <c r="G2" i="12"/>
  <c r="G24" i="10" s="1"/>
  <c r="F2" i="12"/>
  <c r="F25" i="10" s="1"/>
  <c r="E2" i="12"/>
  <c r="D2" i="12"/>
  <c r="C2" i="12"/>
  <c r="C26" i="10" s="1"/>
  <c r="B24" i="10"/>
  <c r="O19" i="10"/>
  <c r="N19" i="10"/>
  <c r="M19" i="10"/>
  <c r="L19" i="10"/>
  <c r="K19" i="10"/>
  <c r="J19" i="10"/>
  <c r="I19" i="10"/>
  <c r="H19" i="10"/>
  <c r="G19" i="10"/>
  <c r="F19" i="10"/>
  <c r="E19" i="10"/>
  <c r="D19" i="10"/>
  <c r="C19" i="10"/>
  <c r="B19" i="10"/>
  <c r="O18" i="10"/>
  <c r="N18" i="10"/>
  <c r="M18" i="10"/>
  <c r="L18" i="10"/>
  <c r="K18" i="10"/>
  <c r="J18" i="10"/>
  <c r="I18" i="10"/>
  <c r="H18" i="10"/>
  <c r="G18" i="10"/>
  <c r="F18" i="10"/>
  <c r="E18" i="10"/>
  <c r="D18" i="10"/>
  <c r="C18" i="10"/>
  <c r="B18" i="10"/>
  <c r="O17" i="10"/>
  <c r="N17" i="10"/>
  <c r="M17" i="10"/>
  <c r="L17" i="10"/>
  <c r="K17" i="10"/>
  <c r="J17" i="10"/>
  <c r="I17" i="10"/>
  <c r="H17" i="10"/>
  <c r="G17" i="10"/>
  <c r="F17" i="10"/>
  <c r="E17" i="10"/>
  <c r="D17" i="10"/>
  <c r="C17" i="10"/>
  <c r="B17" i="10"/>
  <c r="O16" i="10"/>
  <c r="N16" i="10"/>
  <c r="M16" i="10"/>
  <c r="L16" i="10"/>
  <c r="K16" i="10"/>
  <c r="J16" i="10"/>
  <c r="I16" i="10"/>
  <c r="H16" i="10"/>
  <c r="G16" i="10"/>
  <c r="F16" i="10"/>
  <c r="E16" i="10"/>
  <c r="D16" i="10"/>
  <c r="C16" i="10"/>
  <c r="B16" i="10"/>
  <c r="O15" i="10"/>
  <c r="N15" i="10"/>
  <c r="M15" i="10"/>
  <c r="L15" i="10"/>
  <c r="K15" i="10"/>
  <c r="J15" i="10"/>
  <c r="I15" i="10"/>
  <c r="H15" i="10"/>
  <c r="G15" i="10"/>
  <c r="F15" i="10"/>
  <c r="E15" i="10"/>
  <c r="D15" i="10"/>
  <c r="C15" i="10"/>
  <c r="B15" i="10"/>
  <c r="O14" i="10"/>
  <c r="N14" i="10"/>
  <c r="M14" i="10"/>
  <c r="L14" i="10"/>
  <c r="K14" i="10"/>
  <c r="J14" i="10"/>
  <c r="I14" i="10"/>
  <c r="H14" i="10"/>
  <c r="G14" i="10"/>
  <c r="F14" i="10"/>
  <c r="E14" i="10"/>
  <c r="D14" i="10"/>
  <c r="C14" i="10"/>
  <c r="B14" i="10"/>
  <c r="O13" i="10"/>
  <c r="N13" i="10"/>
  <c r="M13" i="10"/>
  <c r="L13" i="10"/>
  <c r="K13" i="10"/>
  <c r="J13" i="10"/>
  <c r="I13" i="10"/>
  <c r="H13" i="10"/>
  <c r="G13" i="10"/>
  <c r="F13" i="10"/>
  <c r="E13" i="10"/>
  <c r="D13" i="10"/>
  <c r="C13" i="10"/>
  <c r="B13" i="10"/>
  <c r="O12" i="10"/>
  <c r="N12" i="10"/>
  <c r="M12" i="10"/>
  <c r="L12" i="10"/>
  <c r="K12" i="10"/>
  <c r="J12" i="10"/>
  <c r="I12" i="10"/>
  <c r="H12" i="10"/>
  <c r="G12" i="10"/>
  <c r="F12" i="10"/>
  <c r="E12" i="10"/>
  <c r="D12" i="10"/>
  <c r="C12" i="10"/>
  <c r="B12" i="10"/>
  <c r="O10" i="10"/>
  <c r="N10" i="10"/>
  <c r="M10" i="10"/>
  <c r="L10" i="10"/>
  <c r="K10" i="10"/>
  <c r="J10" i="10"/>
  <c r="I10" i="10"/>
  <c r="H10" i="10"/>
  <c r="G10" i="10"/>
  <c r="F10" i="10"/>
  <c r="E10" i="10"/>
  <c r="D10" i="10"/>
  <c r="C10" i="10"/>
  <c r="B10" i="10"/>
  <c r="O9" i="10"/>
  <c r="N9" i="10"/>
  <c r="M9" i="10"/>
  <c r="L9" i="10"/>
  <c r="K9" i="10"/>
  <c r="J9" i="10"/>
  <c r="I9" i="10"/>
  <c r="H9" i="10"/>
  <c r="G9" i="10"/>
  <c r="F9" i="10"/>
  <c r="E9" i="10"/>
  <c r="D9" i="10"/>
  <c r="C9" i="10"/>
  <c r="B9" i="10"/>
  <c r="O8" i="10"/>
  <c r="N8" i="10"/>
  <c r="M8" i="10"/>
  <c r="L8" i="10"/>
  <c r="K8" i="10"/>
  <c r="J8" i="10"/>
  <c r="I8" i="10"/>
  <c r="H8" i="10"/>
  <c r="G8" i="10"/>
  <c r="F8" i="10"/>
  <c r="E8" i="10"/>
  <c r="D8" i="10"/>
  <c r="C8" i="10"/>
  <c r="B8" i="10"/>
  <c r="O6" i="10"/>
  <c r="N6" i="10"/>
  <c r="M6" i="10"/>
  <c r="L6" i="10"/>
  <c r="K6" i="10"/>
  <c r="J6" i="10"/>
  <c r="I6" i="10"/>
  <c r="H6" i="10"/>
  <c r="G6" i="10"/>
  <c r="F6" i="10"/>
  <c r="E6" i="10"/>
  <c r="D6" i="10"/>
  <c r="C6" i="10"/>
  <c r="B6" i="10"/>
  <c r="O5" i="10"/>
  <c r="N5" i="10"/>
  <c r="M5" i="10"/>
  <c r="L5" i="10"/>
  <c r="K5" i="10"/>
  <c r="J5" i="10"/>
  <c r="I5" i="10"/>
  <c r="H5" i="10"/>
  <c r="G5" i="10"/>
  <c r="F5" i="10"/>
  <c r="E5" i="10"/>
  <c r="D5" i="10"/>
  <c r="C5" i="10"/>
  <c r="B5" i="10"/>
  <c r="O4" i="10"/>
  <c r="N4" i="10"/>
  <c r="M4" i="10"/>
  <c r="L4" i="10"/>
  <c r="K4" i="10"/>
  <c r="J4" i="10"/>
  <c r="I4" i="10"/>
  <c r="H4" i="10"/>
  <c r="G4" i="10"/>
  <c r="F4" i="10"/>
  <c r="E4" i="10"/>
  <c r="D4" i="10"/>
  <c r="C4" i="10"/>
  <c r="B4" i="10"/>
  <c r="AK15" i="11"/>
  <c r="AI15" i="11"/>
  <c r="AG15" i="11"/>
  <c r="AE15" i="11"/>
  <c r="AC15" i="11"/>
  <c r="AA15" i="11"/>
  <c r="Y15" i="11"/>
  <c r="W15" i="11"/>
  <c r="U15" i="11"/>
  <c r="S15" i="11"/>
  <c r="Q15" i="11"/>
  <c r="O15" i="11"/>
  <c r="M15" i="11"/>
  <c r="I15" i="11"/>
  <c r="G15" i="11"/>
  <c r="E15" i="11"/>
  <c r="C15" i="11"/>
  <c r="AK14" i="11"/>
  <c r="AI14" i="11"/>
  <c r="AG14" i="11"/>
  <c r="AE14" i="11"/>
  <c r="AC14" i="11"/>
  <c r="AA14" i="11"/>
  <c r="Y14" i="11"/>
  <c r="W14" i="11"/>
  <c r="U14" i="11"/>
  <c r="S14" i="11"/>
  <c r="Q14" i="11"/>
  <c r="O14" i="11"/>
  <c r="M14" i="11"/>
  <c r="K14" i="11"/>
  <c r="I14" i="11"/>
  <c r="G14" i="11"/>
  <c r="E14" i="11"/>
  <c r="C14" i="11"/>
  <c r="AK13" i="11"/>
  <c r="AI13" i="11"/>
  <c r="AG13" i="11"/>
  <c r="AE13" i="11"/>
  <c r="AC13" i="11"/>
  <c r="AA13" i="11"/>
  <c r="Y13" i="11"/>
  <c r="W13" i="11"/>
  <c r="U13" i="11"/>
  <c r="S13" i="11"/>
  <c r="Q13" i="11"/>
  <c r="O13" i="11"/>
  <c r="M13" i="11"/>
  <c r="I13" i="11"/>
  <c r="G13" i="11"/>
  <c r="E13" i="11"/>
  <c r="C13" i="11"/>
  <c r="AK12" i="11"/>
  <c r="AI12" i="11"/>
  <c r="AG12" i="11"/>
  <c r="AE12" i="11"/>
  <c r="AC12" i="11"/>
  <c r="AA12" i="11"/>
  <c r="Y12" i="11"/>
  <c r="W12" i="11"/>
  <c r="U12" i="11"/>
  <c r="S12" i="11"/>
  <c r="Q12" i="11"/>
  <c r="O12" i="11"/>
  <c r="M12" i="11"/>
  <c r="I12" i="11"/>
  <c r="G12" i="11"/>
  <c r="E12" i="11"/>
  <c r="C12" i="11"/>
  <c r="AK11" i="11"/>
  <c r="AI11" i="11"/>
  <c r="AG11" i="11"/>
  <c r="AE11" i="11"/>
  <c r="AC11" i="11"/>
  <c r="AA11" i="11"/>
  <c r="Y11" i="11"/>
  <c r="W11" i="11"/>
  <c r="U11" i="11"/>
  <c r="S11" i="11"/>
  <c r="Q11" i="11"/>
  <c r="O11" i="11"/>
  <c r="M11" i="11"/>
  <c r="I11" i="11"/>
  <c r="G11" i="11"/>
  <c r="E11" i="11"/>
  <c r="C11" i="11"/>
  <c r="AK10" i="11"/>
  <c r="AI10" i="11"/>
  <c r="AG10" i="11"/>
  <c r="AE10" i="11"/>
  <c r="AC10" i="11"/>
  <c r="AA10" i="11"/>
  <c r="Y10" i="11"/>
  <c r="W10" i="11"/>
  <c r="U10" i="11"/>
  <c r="S10" i="11"/>
  <c r="Q10" i="11"/>
  <c r="O10" i="11"/>
  <c r="M10" i="11"/>
  <c r="K10" i="11"/>
  <c r="I10" i="11"/>
  <c r="G10" i="11"/>
  <c r="E10" i="11"/>
  <c r="C10" i="11"/>
  <c r="AK9" i="11"/>
  <c r="AI9" i="11"/>
  <c r="AG9" i="11"/>
  <c r="AE9" i="11"/>
  <c r="AC9" i="11"/>
  <c r="AA9" i="11"/>
  <c r="Y9" i="11"/>
  <c r="W9" i="11"/>
  <c r="U9" i="11"/>
  <c r="S9" i="11"/>
  <c r="Q9" i="11"/>
  <c r="O9" i="11"/>
  <c r="M9" i="11"/>
  <c r="I9" i="11"/>
  <c r="G9" i="11"/>
  <c r="E9" i="11"/>
  <c r="C9" i="11"/>
  <c r="AK8" i="11"/>
  <c r="AI8" i="11"/>
  <c r="AG8" i="11"/>
  <c r="AE8" i="11"/>
  <c r="AC8" i="11"/>
  <c r="AA8" i="11"/>
  <c r="Y8" i="11"/>
  <c r="W8" i="11"/>
  <c r="U8" i="11"/>
  <c r="S8" i="11"/>
  <c r="Q8" i="11"/>
  <c r="O8" i="11"/>
  <c r="M8" i="11"/>
  <c r="I8" i="11"/>
  <c r="G8" i="11"/>
  <c r="E8" i="11"/>
  <c r="C8" i="11"/>
  <c r="AK7" i="11"/>
  <c r="AI7" i="11"/>
  <c r="AG7" i="11"/>
  <c r="AE7" i="11"/>
  <c r="AC7" i="11"/>
  <c r="AA7" i="11"/>
  <c r="Y7" i="11"/>
  <c r="W7" i="11"/>
  <c r="U7" i="11"/>
  <c r="S7" i="11"/>
  <c r="Q7" i="11"/>
  <c r="O7" i="11"/>
  <c r="M7" i="11"/>
  <c r="I7" i="11"/>
  <c r="G7" i="11"/>
  <c r="E7" i="11"/>
  <c r="C7" i="11"/>
  <c r="AK6" i="11"/>
  <c r="AI6" i="11"/>
  <c r="AG6" i="11"/>
  <c r="AE6" i="11"/>
  <c r="AC6" i="11"/>
  <c r="AA6" i="11"/>
  <c r="Y6" i="11"/>
  <c r="W6" i="11"/>
  <c r="U6" i="11"/>
  <c r="S6" i="11"/>
  <c r="Q6" i="11"/>
  <c r="O6" i="11"/>
  <c r="M6" i="11"/>
  <c r="K6" i="11"/>
  <c r="I6" i="11"/>
  <c r="G6" i="11"/>
  <c r="E6" i="11"/>
  <c r="C6" i="11"/>
  <c r="AK5" i="11"/>
  <c r="AI5" i="11"/>
  <c r="AG5" i="11"/>
  <c r="AE5" i="11"/>
  <c r="AC5" i="11"/>
  <c r="AA5" i="11"/>
  <c r="Y5" i="11"/>
  <c r="W5" i="11"/>
  <c r="U5" i="11"/>
  <c r="S5" i="11"/>
  <c r="Q5" i="11"/>
  <c r="O5" i="11"/>
  <c r="M5" i="11"/>
  <c r="I5" i="11"/>
  <c r="G5" i="11"/>
  <c r="E5" i="11"/>
  <c r="C5" i="11"/>
  <c r="AK4" i="11"/>
  <c r="AI4" i="11"/>
  <c r="AG4" i="11"/>
  <c r="AE4" i="11"/>
  <c r="AC4" i="11"/>
  <c r="AA4" i="11"/>
  <c r="Y4" i="11"/>
  <c r="W4" i="11"/>
  <c r="U4" i="11"/>
  <c r="S4" i="11"/>
  <c r="Q4" i="11"/>
  <c r="O4" i="11"/>
  <c r="M4" i="11"/>
  <c r="K4" i="11"/>
  <c r="I4" i="11"/>
  <c r="G4" i="11"/>
  <c r="E4" i="11"/>
  <c r="C4" i="11"/>
  <c r="AK3" i="11"/>
  <c r="AI3" i="11"/>
  <c r="AG3" i="11"/>
  <c r="AE3" i="11"/>
  <c r="AC3" i="11"/>
  <c r="AA3" i="11"/>
  <c r="Y3" i="11"/>
  <c r="W3" i="11"/>
  <c r="U3" i="11"/>
  <c r="S3" i="11"/>
  <c r="Q3" i="11"/>
  <c r="O3" i="11"/>
  <c r="M3" i="11"/>
  <c r="I3" i="11"/>
  <c r="G3" i="11"/>
  <c r="E3" i="11"/>
  <c r="C3" i="11"/>
  <c r="J2" i="11"/>
  <c r="K13" i="11" s="1"/>
  <c r="D23" i="9"/>
  <c r="B22" i="10"/>
  <c r="K22" i="10" s="1"/>
  <c r="B21" i="10"/>
  <c r="M21" i="10" s="1"/>
  <c r="D11" i="9"/>
  <c r="D7" i="9"/>
  <c r="D3" i="9"/>
  <c r="C2" i="7"/>
  <c r="H2" i="7"/>
  <c r="G2" i="7"/>
  <c r="H3" i="8"/>
  <c r="I3" i="8"/>
  <c r="G3" i="8"/>
  <c r="F3" i="8"/>
  <c r="E3" i="8"/>
  <c r="D3" i="8"/>
  <c r="C3" i="8"/>
  <c r="B3" i="8"/>
  <c r="C10" i="7"/>
  <c r="C5" i="7"/>
  <c r="C7" i="7" s="1"/>
  <c r="F2" i="7" s="1"/>
  <c r="AL2" i="6"/>
  <c r="D2" i="6" s="1"/>
  <c r="B11" i="1"/>
  <c r="V2" i="6"/>
  <c r="W2" i="6"/>
  <c r="X2" i="6"/>
  <c r="Y2" i="6"/>
  <c r="Z2" i="6"/>
  <c r="AA2" i="6"/>
  <c r="AB2" i="6"/>
  <c r="AC2" i="6"/>
  <c r="AD2" i="6"/>
  <c r="AE2" i="6"/>
  <c r="AF2" i="6"/>
  <c r="AG2" i="6"/>
  <c r="AH2" i="6"/>
  <c r="AI2" i="6"/>
  <c r="AJ2" i="6"/>
  <c r="AK2" i="6"/>
  <c r="U2" i="6"/>
  <c r="L21" i="10" l="1"/>
  <c r="N21" i="10"/>
  <c r="F21" i="10"/>
  <c r="D21" i="10"/>
  <c r="K21" i="10"/>
  <c r="E21" i="10"/>
  <c r="G22" i="10"/>
  <c r="O21" i="10"/>
  <c r="C21" i="10"/>
  <c r="N20" i="10"/>
  <c r="F20" i="10"/>
  <c r="M20" i="10"/>
  <c r="E20" i="10"/>
  <c r="J20" i="10"/>
  <c r="I20" i="10"/>
  <c r="G20" i="10"/>
  <c r="L20" i="10"/>
  <c r="D20" i="10"/>
  <c r="K20" i="10"/>
  <c r="C20" i="10"/>
  <c r="H20" i="10"/>
  <c r="O20" i="10"/>
  <c r="J21" i="10"/>
  <c r="I21" i="10"/>
  <c r="H21" i="10"/>
  <c r="J22" i="10"/>
  <c r="L22" i="10"/>
  <c r="O22" i="10"/>
  <c r="I22" i="10"/>
  <c r="H22" i="10"/>
  <c r="M22" i="10"/>
  <c r="D22" i="10"/>
  <c r="N22" i="10"/>
  <c r="C22" i="10"/>
  <c r="G21" i="10"/>
  <c r="E22" i="10"/>
  <c r="F22" i="10"/>
  <c r="N3" i="10"/>
  <c r="N11" i="10"/>
  <c r="G3" i="10"/>
  <c r="O3" i="10"/>
  <c r="E7" i="10"/>
  <c r="M7" i="10"/>
  <c r="O11" i="10"/>
  <c r="L23" i="10"/>
  <c r="B23" i="10"/>
  <c r="K3" i="10"/>
  <c r="I7" i="10"/>
  <c r="G11" i="10"/>
  <c r="L7" i="10"/>
  <c r="J11" i="10"/>
  <c r="K11" i="10"/>
  <c r="B7" i="10"/>
  <c r="D23" i="10"/>
  <c r="C7" i="10"/>
  <c r="D7" i="10"/>
  <c r="H3" i="10"/>
  <c r="L3" i="10"/>
  <c r="F7" i="10"/>
  <c r="N7" i="10"/>
  <c r="H7" i="10"/>
  <c r="J7" i="10"/>
  <c r="D11" i="10"/>
  <c r="L11" i="10"/>
  <c r="F11" i="10"/>
  <c r="H11" i="10"/>
  <c r="B11" i="10"/>
  <c r="J23" i="10"/>
  <c r="D2" i="9"/>
  <c r="C11" i="10"/>
  <c r="C3" i="10"/>
  <c r="M3" i="10"/>
  <c r="G7" i="10"/>
  <c r="O7" i="10"/>
  <c r="K7" i="10"/>
  <c r="E11" i="10"/>
  <c r="M11" i="10"/>
  <c r="I11" i="10"/>
  <c r="B3" i="10"/>
  <c r="I3" i="10"/>
  <c r="J3" i="10"/>
  <c r="E3" i="10"/>
  <c r="D3" i="10"/>
  <c r="F3" i="10"/>
  <c r="H25" i="10"/>
  <c r="I25" i="10"/>
  <c r="F26" i="10"/>
  <c r="G26" i="10"/>
  <c r="G23" i="10" s="1"/>
  <c r="F24" i="10"/>
  <c r="C25" i="10"/>
  <c r="C23" i="10" s="1"/>
  <c r="K25" i="10"/>
  <c r="K23" i="10" s="1"/>
  <c r="H26" i="10"/>
  <c r="I26" i="10"/>
  <c r="E23" i="10"/>
  <c r="K3" i="11"/>
  <c r="K7" i="11"/>
  <c r="K11" i="11"/>
  <c r="K15" i="11"/>
  <c r="K8" i="11"/>
  <c r="K12" i="11"/>
  <c r="K5" i="11"/>
  <c r="K9" i="11"/>
  <c r="I2" i="7"/>
  <c r="E2" i="7"/>
  <c r="J2" i="7"/>
  <c r="D2" i="7"/>
  <c r="B20" i="10" l="1"/>
  <c r="B2" i="10" s="1"/>
  <c r="D2" i="10"/>
  <c r="C2" i="10"/>
  <c r="J2" i="10"/>
  <c r="O2" i="10"/>
  <c r="I23" i="10"/>
  <c r="F23" i="10"/>
  <c r="H23" i="10"/>
  <c r="H2" i="10" s="1"/>
  <c r="L2" i="10"/>
  <c r="N2" i="10"/>
  <c r="G2" i="10"/>
  <c r="M2" i="10"/>
  <c r="E2" i="10"/>
  <c r="K2" i="10"/>
  <c r="I2" i="10" l="1"/>
  <c r="F2" i="10"/>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T2" i="6"/>
  <c r="S2" i="6"/>
  <c r="R2" i="6"/>
  <c r="Q2" i="6"/>
  <c r="P2" i="6"/>
  <c r="O2" i="6"/>
  <c r="N2" i="6"/>
  <c r="M2" i="6"/>
  <c r="L2" i="6"/>
  <c r="K2" i="6"/>
  <c r="J2" i="6"/>
  <c r="I2" i="6"/>
  <c r="H2" i="6"/>
  <c r="G2" i="6"/>
  <c r="F2" i="6"/>
  <c r="E2" i="6"/>
  <c r="B15" i="1" l="1"/>
  <c r="E14" i="1"/>
  <c r="D14" i="1"/>
  <c r="N13" i="1"/>
  <c r="M13" i="1"/>
  <c r="L13" i="1"/>
  <c r="K13" i="1"/>
  <c r="J13" i="1"/>
  <c r="I13" i="1"/>
  <c r="H13" i="1"/>
  <c r="G13" i="1"/>
  <c r="B12" i="1"/>
  <c r="R10" i="1"/>
  <c r="B10" i="1" s="1"/>
  <c r="Q10" i="1"/>
  <c r="P10" i="1"/>
  <c r="O10" i="1"/>
  <c r="S9" i="1"/>
  <c r="B9" i="1"/>
  <c r="S8" i="1"/>
  <c r="R8" i="1"/>
  <c r="Q8" i="1"/>
  <c r="P8" i="1"/>
  <c r="O8" i="1"/>
  <c r="B7" i="1"/>
  <c r="B6" i="1"/>
  <c r="B5" i="1"/>
  <c r="B4" i="1"/>
  <c r="B3" i="1"/>
  <c r="R2" i="1"/>
  <c r="Q2" i="1"/>
  <c r="P2" i="1"/>
  <c r="O2" i="1"/>
  <c r="N2" i="1"/>
  <c r="M2" i="1"/>
  <c r="L2" i="1"/>
  <c r="K2" i="1"/>
  <c r="J2" i="1"/>
  <c r="I2" i="1"/>
  <c r="H2" i="1"/>
  <c r="G2" i="1"/>
  <c r="F2" i="1"/>
  <c r="B8" i="1"/>
  <c r="B2" i="1" l="1"/>
  <c r="B19" i="1" l="1"/>
  <c r="B18" i="1"/>
  <c r="B16" i="1"/>
  <c r="B13" i="1"/>
  <c r="F17" i="1" l="1"/>
  <c r="B17" i="1" l="1"/>
  <c r="B14" i="1" s="1"/>
  <c r="F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Wen Zheng</author>
  </authors>
  <commentList>
    <comment ref="L24" authorId="0" shapeId="0" xr:uid="{5D72399B-039F-4D44-90E4-0BD84B3199A9}">
      <text>
        <r>
          <rPr>
            <b/>
            <sz val="9"/>
            <rFont val="宋体"/>
            <family val="3"/>
            <charset val="134"/>
          </rPr>
          <t>Wen Zheng:</t>
        </r>
        <r>
          <rPr>
            <sz val="9"/>
            <rFont val="宋体"/>
            <family val="3"/>
            <charset val="134"/>
          </rPr>
          <t xml:space="preserve">
≥60yrs</t>
        </r>
      </text>
    </comment>
    <comment ref="L25" authorId="0" shapeId="0" xr:uid="{A3E49AA4-2FD4-44A7-9B3E-0DA9823C82CC}">
      <text>
        <r>
          <rPr>
            <b/>
            <sz val="9"/>
            <rFont val="宋体"/>
            <family val="3"/>
            <charset val="134"/>
          </rPr>
          <t>Wen Zheng:</t>
        </r>
        <r>
          <rPr>
            <sz val="9"/>
            <rFont val="宋体"/>
            <family val="3"/>
            <charset val="134"/>
          </rPr>
          <t xml:space="preserve">
≥60yrs</t>
        </r>
      </text>
    </comment>
    <comment ref="L26" authorId="0" shapeId="0" xr:uid="{DCB3BCA0-B7A5-4FA6-AE06-2CCEE277C6E3}">
      <text>
        <r>
          <rPr>
            <b/>
            <sz val="9"/>
            <color indexed="81"/>
            <rFont val="宋体"/>
            <family val="3"/>
            <charset val="134"/>
          </rPr>
          <t>Wen Zheng:</t>
        </r>
        <r>
          <rPr>
            <sz val="9"/>
            <color indexed="81"/>
            <rFont val="宋体"/>
            <family val="3"/>
            <charset val="134"/>
          </rPr>
          <t xml:space="preserve">
≥60yrs</t>
        </r>
      </text>
    </comment>
  </commentList>
</comments>
</file>

<file path=xl/sharedStrings.xml><?xml version="1.0" encoding="utf-8"?>
<sst xmlns="http://schemas.openxmlformats.org/spreadsheetml/2006/main" count="717" uniqueCount="379">
  <si>
    <t>Population</t>
  </si>
  <si>
    <t>Sum_number</t>
  </si>
  <si>
    <t>0_4yrs</t>
  </si>
  <si>
    <t>5_9yrs</t>
  </si>
  <si>
    <t>10_14yrs</t>
  </si>
  <si>
    <t>15_19yrs</t>
  </si>
  <si>
    <t>20_24yrs</t>
  </si>
  <si>
    <t>25_29yrs</t>
  </si>
  <si>
    <t>30_34yrs</t>
  </si>
  <si>
    <t>35_39yrs</t>
  </si>
  <si>
    <t>40_44yrs</t>
  </si>
  <si>
    <t>45_49yrs</t>
  </si>
  <si>
    <t>50_54yrs</t>
  </si>
  <si>
    <t>55_59yrs</t>
  </si>
  <si>
    <t>60_64yrs</t>
  </si>
  <si>
    <t>65_69yrs</t>
  </si>
  <si>
    <t>70_74yrs</t>
  </si>
  <si>
    <t>75_79yrs</t>
  </si>
  <si>
    <t>80_84yrs</t>
  </si>
  <si>
    <t>Critical sectors</t>
  </si>
  <si>
    <t>Healthcare workers</t>
  </si>
  <si>
    <t>Law enforcement and security personnel</t>
  </si>
  <si>
    <t>Community workers</t>
  </si>
  <si>
    <t>Pregnant woman</t>
  </si>
  <si>
    <t>School-age children</t>
  </si>
  <si>
    <t>UN 2020 estimation</t>
  </si>
  <si>
    <t>Prevalence of any underlying condition</t>
  </si>
  <si>
    <t>Older adults aged 60-79 yrs without underlying conditions</t>
  </si>
  <si>
    <t>Adults aged 20-59 yrs without underlying conditions</t>
  </si>
  <si>
    <t>Data source</t>
    <phoneticPr fontId="5" type="noConversion"/>
  </si>
  <si>
    <t>UN 2020 estimation</t>
    <phoneticPr fontId="5" type="noConversion"/>
  </si>
  <si>
    <t>Ministry of Education of the People's Republic of China</t>
  </si>
  <si>
    <t>http://www.moe.gov.cn/s78/A03/moe_560/jytjsj_2019/qg/202006/t20200611_464845.html</t>
  </si>
  <si>
    <t>http://www.moe.gov.cn/s78/A03/moe_560/jytjsj_2019/qg/202006/t20200611_464829.html</t>
  </si>
  <si>
    <t>The Global Health Data Exchange website</t>
  </si>
  <si>
    <r>
      <t xml:space="preserve">Older adults </t>
    </r>
    <r>
      <rPr>
        <b/>
        <sz val="11"/>
        <color theme="1"/>
        <rFont val="等线"/>
        <family val="3"/>
        <charset val="134"/>
      </rPr>
      <t>≥</t>
    </r>
    <r>
      <rPr>
        <b/>
        <sz val="11"/>
        <color theme="1"/>
        <rFont val="Cambria"/>
        <family val="1"/>
      </rPr>
      <t xml:space="preserve"> 60 yrs with underlying conditions</t>
    </r>
  </si>
  <si>
    <r>
      <t xml:space="preserve">Older adults </t>
    </r>
    <r>
      <rPr>
        <b/>
        <sz val="11"/>
        <color theme="1"/>
        <rFont val="等线"/>
        <family val="3"/>
        <charset val="134"/>
      </rPr>
      <t>≥</t>
    </r>
    <r>
      <rPr>
        <b/>
        <sz val="11"/>
        <color theme="1"/>
        <rFont val="Cambria"/>
        <family val="1"/>
      </rPr>
      <t xml:space="preserve"> 80 yrs without underlying conditions</t>
    </r>
  </si>
  <si>
    <t>URL</t>
    <phoneticPr fontId="5" type="noConversion"/>
  </si>
  <si>
    <t>http://ghdx.healthdata.org/gbd-results-tool</t>
  </si>
  <si>
    <t>1. The Global Health Data Exchange website; 
2. UN 2020 estimation</t>
    <phoneticPr fontId="5" type="noConversion"/>
  </si>
  <si>
    <t>1. http://www.moe.gov.cn/s78/A03/moe_560/jytjsj_2019/qg/202006/t20200610_464560.html; 
2. http://www.moe.gov.cn/s78/A03/moe_560/jytjsj_2019/qg/202006/t20200611_464863.html</t>
    <phoneticPr fontId="5" type="noConversion"/>
  </si>
  <si>
    <r>
      <t>Young children (</t>
    </r>
    <r>
      <rPr>
        <b/>
        <sz val="12"/>
        <color theme="1"/>
        <rFont val="宋体"/>
        <family val="3"/>
        <charset val="134"/>
      </rPr>
      <t>≤</t>
    </r>
    <r>
      <rPr>
        <b/>
        <sz val="12"/>
        <color theme="1"/>
        <rFont val="Cambria"/>
        <family val="1"/>
      </rPr>
      <t xml:space="preserve"> 5yrs)</t>
    </r>
  </si>
  <si>
    <t>1. China Economic Census Yearbook 2018; 
2. Tabulation the 2010 Population Census of the People's Republic of China</t>
    <phoneticPr fontId="5" type="noConversion"/>
  </si>
  <si>
    <t>1. White Paper on "China's National Defense In 2006"; 
2. White Paper on "China's National Defense in the New Era"; 
3. Jie Ren, Guang Wang, Xia Li,et al. Research on the Future Police Force Demand Model under the Urbanization Trend[J]. Journal of People's Public Security University of China (Social Sciences Edition), 2015(03):105-112.; 
4. Tabulation the 2010 Population Census of the People's Republic of China</t>
    <phoneticPr fontId="5" type="noConversion"/>
  </si>
  <si>
    <t>1. China Civil Affairs Statistical Yearbook 2019; 
2. Tabulation the 2010 Population Census of the People's Republic of China</t>
    <phoneticPr fontId="5" type="noConversion"/>
  </si>
  <si>
    <t>1. China Health Statistical Yearbook (CHSY) in 2019; 
2. China Population &amp; Employment Statistics Yearbook 2019; 
3. Y.P. Wang, et al. Ananlysis of the perinatal death and related male/female ratio of hospital delivery in China during 1988–1992, J Pract Obstet Gynecol, 17 (3) (2001), pp. 173-174; 
4. B. Liu, et al. Risk factors for spontaneous abortion of Chinese married women at reproductive age. Chinese, China Public Health, 18 (7) (2002), pp. 890-892</t>
    <phoneticPr fontId="5" type="noConversion"/>
  </si>
  <si>
    <t>http://www.stats.gov.cn/tjsj/pcsj/rkpc/6rp/indexch.htm</t>
    <phoneticPr fontId="5" type="noConversion"/>
  </si>
  <si>
    <t>1. http://www.scio.gov.cn/zfbps/32832/Document/1660314/1660314.htm; 
2. http://www.mod.gov.cn/regulatory/2011-01/06/content_4617808_4.htm; 
3. http://www.stats.gov.cn/tjsj/pcsj/rkpc/6rp/indexch.htm</t>
    <phoneticPr fontId="5" type="noConversion"/>
  </si>
  <si>
    <t>1. http://ghdx.healthdata.org/gbd-results-tool; 
2. https://population.un.org/wpp/Download/Standard/Population/</t>
    <phoneticPr fontId="5" type="noConversion"/>
  </si>
  <si>
    <t>https://population.un.org/wpp/Download/Standard/Population/</t>
    <phoneticPr fontId="5" type="noConversion"/>
  </si>
  <si>
    <t>1. UN 2020 estimation; 
2. Chinese Statistical Yearbook 2016</t>
    <phoneticPr fontId="5" type="noConversion"/>
  </si>
  <si>
    <t>ID</t>
  </si>
  <si>
    <t>Underlying condition</t>
  </si>
  <si>
    <t>Year</t>
  </si>
  <si>
    <t>Sum_0_59yrs_number</t>
  </si>
  <si>
    <t>0_4yrs_prevalence</t>
  </si>
  <si>
    <t>5_9yrs_prevalence</t>
  </si>
  <si>
    <t>10_14yrs_prevalence</t>
  </si>
  <si>
    <t>15_19yrs_prevalence</t>
  </si>
  <si>
    <t>20_24yrs_prevalence</t>
  </si>
  <si>
    <t>25_29yrs_prevalence</t>
  </si>
  <si>
    <t>30_34yrs_prevalence</t>
  </si>
  <si>
    <t>35_39yrs_prevalence</t>
  </si>
  <si>
    <t>40_44yrs_prevalence</t>
  </si>
  <si>
    <t>45_49yrs_prevalence</t>
  </si>
  <si>
    <t>50_54yrs_prevalence</t>
  </si>
  <si>
    <t>55_59yrs_prevalence</t>
  </si>
  <si>
    <t>60_64yrs_prevalence</t>
    <phoneticPr fontId="5" type="noConversion"/>
  </si>
  <si>
    <t>65_69yrs_prevalence</t>
    <phoneticPr fontId="5" type="noConversion"/>
  </si>
  <si>
    <t>70_74yrs_prevalence</t>
    <phoneticPr fontId="5" type="noConversion"/>
  </si>
  <si>
    <t>75_79yrs_prevalence</t>
    <phoneticPr fontId="5" type="noConversion"/>
  </si>
  <si>
    <t>80+yrs_prevalence</t>
    <phoneticPr fontId="5" type="noConversion"/>
  </si>
  <si>
    <t>0_4yrs_number</t>
  </si>
  <si>
    <t>5_9yrs_number</t>
  </si>
  <si>
    <t>10_14yrs_number</t>
  </si>
  <si>
    <t>15_19yrs_number</t>
  </si>
  <si>
    <t>20_24yrs_number</t>
  </si>
  <si>
    <t>25_29yrs_number</t>
  </si>
  <si>
    <t>30_34yrs_number</t>
  </si>
  <si>
    <t>35_39yrs_number</t>
  </si>
  <si>
    <t>40_44yrs_number</t>
  </si>
  <si>
    <t>45_49yrs_number</t>
  </si>
  <si>
    <t>50_54yrs_number</t>
  </si>
  <si>
    <t>55_59yrs_number</t>
  </si>
  <si>
    <t>60_64yrs_number</t>
    <phoneticPr fontId="5" type="noConversion"/>
  </si>
  <si>
    <t>65_69yrs_number</t>
    <phoneticPr fontId="5" type="noConversion"/>
  </si>
  <si>
    <t>70_74yrs_number</t>
    <phoneticPr fontId="5" type="noConversion"/>
  </si>
  <si>
    <t>75_79yrs_number</t>
    <phoneticPr fontId="5" type="noConversion"/>
  </si>
  <si>
    <t>80+yrs_number</t>
    <phoneticPr fontId="5" type="noConversion"/>
  </si>
  <si>
    <t>Data_source</t>
  </si>
  <si>
    <t>URL</t>
  </si>
  <si>
    <r>
      <rPr>
        <sz val="12"/>
        <color theme="1"/>
        <rFont val="Cambria"/>
        <family val="1"/>
      </rPr>
      <t>Any comorbidity (</t>
    </r>
    <r>
      <rPr>
        <sz val="12"/>
        <color theme="1"/>
        <rFont val="FangSong"/>
        <family val="3"/>
        <charset val="134"/>
      </rPr>
      <t>≥</t>
    </r>
    <r>
      <rPr>
        <sz val="12"/>
        <color theme="1"/>
        <rFont val="Cambria"/>
        <family val="1"/>
      </rPr>
      <t>1 underlying diseases)</t>
    </r>
  </si>
  <si>
    <r>
      <rPr>
        <sz val="12"/>
        <color theme="1"/>
        <rFont val="Cambria"/>
        <family val="1"/>
      </rPr>
      <t>BMI</t>
    </r>
    <r>
      <rPr>
        <sz val="12"/>
        <color theme="1"/>
        <rFont val="等线"/>
        <family val="3"/>
        <charset val="134"/>
      </rPr>
      <t>≥</t>
    </r>
    <r>
      <rPr>
        <sz val="12"/>
        <color theme="1"/>
        <rFont val="Cambria"/>
        <family val="1"/>
      </rPr>
      <t>30</t>
    </r>
  </si>
  <si>
    <t>Liver cancer due to NASH</t>
  </si>
  <si>
    <t>Chronic kidney disease due to diabetes mellitus type 1</t>
  </si>
  <si>
    <t>Chronic kidney disease due to diabetes mellitus type 2</t>
  </si>
  <si>
    <t>Colon and rectum cancer</t>
  </si>
  <si>
    <t>Lip and oral cavity cancer</t>
  </si>
  <si>
    <t>Nasopharynx cancer</t>
  </si>
  <si>
    <t>Other pharynx cancer</t>
  </si>
  <si>
    <t>Gallbladder and biliary tract cancer</t>
  </si>
  <si>
    <t>Pancreatic cancer</t>
  </si>
  <si>
    <t>Malignant skin melanoma</t>
  </si>
  <si>
    <t>Ovarian cancer</t>
  </si>
  <si>
    <t>Testicular cancer</t>
  </si>
  <si>
    <t>Kidney cancer</t>
  </si>
  <si>
    <t>Bladder cancer</t>
  </si>
  <si>
    <t>Brain and nervous system cancer</t>
  </si>
  <si>
    <t>Thyroid cancer</t>
  </si>
  <si>
    <t>Mesothelioma</t>
  </si>
  <si>
    <t>Hodgkin lymphoma</t>
  </si>
  <si>
    <t>Non-Hodgkin lymphoma</t>
  </si>
  <si>
    <t>Multiple myeloma</t>
  </si>
  <si>
    <t>Other malignant neoplasms</t>
  </si>
  <si>
    <t>Rheumatic heart disease</t>
  </si>
  <si>
    <t>Ischemic heart disease</t>
  </si>
  <si>
    <t>Sickle cell disorders</t>
  </si>
  <si>
    <t>Alzheimer's disease and other dementias</t>
  </si>
  <si>
    <t>Parkinson's disease</t>
  </si>
  <si>
    <t>Multiple sclerosis</t>
  </si>
  <si>
    <t>Motor neuron disease</t>
  </si>
  <si>
    <t>Other neurological disorders</t>
  </si>
  <si>
    <t>Idiopathic developmental intellectual disability</t>
  </si>
  <si>
    <t>Chronic kidney disease due to hypertension</t>
  </si>
  <si>
    <t>Chronic kidney disease due to glomerulonephritis</t>
  </si>
  <si>
    <t>Chronic kidney disease due to other and unspecified causes</t>
  </si>
  <si>
    <t>Ischemic stroke</t>
  </si>
  <si>
    <t>Intracerebral hemorrhage</t>
  </si>
  <si>
    <t>Subarachnoid hemorrhage</t>
  </si>
  <si>
    <t>Hypertensive heart disease</t>
  </si>
  <si>
    <t>Atrial fibrillation and flutter</t>
  </si>
  <si>
    <t>Peripheral artery disease</t>
  </si>
  <si>
    <t>Endocarditis</t>
  </si>
  <si>
    <t>Other cardiovascular and circulatory diseases</t>
  </si>
  <si>
    <t>Chronic obstructive pulmonary disease</t>
  </si>
  <si>
    <t>Larynx cancer</t>
  </si>
  <si>
    <t>Tracheal, bronchus, and lung cancer</t>
  </si>
  <si>
    <t>Breast cancer</t>
  </si>
  <si>
    <t>Cervical cancer</t>
  </si>
  <si>
    <t>Uterine cancer</t>
  </si>
  <si>
    <t>Prostate cancer</t>
  </si>
  <si>
    <t>HIV/AIDS - Drug-susceptible Tuberculosis</t>
  </si>
  <si>
    <t>HIV/AIDS - Multidrug-resistant Tuberculosis without extensive drug resistance</t>
  </si>
  <si>
    <t>HIV/AIDS - Extensively drug-resistant Tuberculosis</t>
  </si>
  <si>
    <t>HIV/AIDS resulting in other diseases</t>
  </si>
  <si>
    <t>Esophageal cancer</t>
  </si>
  <si>
    <t>Stomach cancer</t>
  </si>
  <si>
    <t>Liver cancer due to hepatitis B</t>
  </si>
  <si>
    <t>Liver cancer due to hepatitis C</t>
  </si>
  <si>
    <t>Liver cancer due to alcohol use</t>
  </si>
  <si>
    <t>Liver cancer due to other causes</t>
  </si>
  <si>
    <t>Myelodysplastic, myeloproliferative, and other hematopoietic neoplasms</t>
  </si>
  <si>
    <t>Non-rheumatic calcific aortic valve disease</t>
  </si>
  <si>
    <t>Non-rheumatic degenerative mitral valve disease</t>
  </si>
  <si>
    <t>Other non-rheumatic valve diseases</t>
  </si>
  <si>
    <t>Diabetes mellitus type 1</t>
  </si>
  <si>
    <t>Diabetes mellitus type 2</t>
  </si>
  <si>
    <t>Acute lymphoid leukemia</t>
  </si>
  <si>
    <t>Chronic lymphoid leukemia</t>
  </si>
  <si>
    <t>Acute myeloid leukemia</t>
  </si>
  <si>
    <t>Chronic myeloid leukemia</t>
  </si>
  <si>
    <t>Drug-susceptible tuberculosis</t>
  </si>
  <si>
    <t>Alcoholic cardiomyopathy</t>
  </si>
  <si>
    <t>Myocarditis</t>
  </si>
  <si>
    <t>Other leukemia</t>
  </si>
  <si>
    <t>Other cardiomyopathy</t>
  </si>
  <si>
    <t>Multidrug-resistant tuberculosis without extensive drug resistance</t>
  </si>
  <si>
    <t>Extensively drug-resistant tuberculosis</t>
  </si>
  <si>
    <t>Neural tube defects</t>
  </si>
  <si>
    <t>Congenital heart anomalies</t>
  </si>
  <si>
    <t>Down syndrome</t>
  </si>
  <si>
    <t>Silicosis</t>
  </si>
  <si>
    <t>Asbestosis</t>
  </si>
  <si>
    <t>Coal workers pneumoconiosis</t>
  </si>
  <si>
    <t>Other pneumoconiosis</t>
  </si>
  <si>
    <t>Asthma</t>
  </si>
  <si>
    <t>Interstitial lung disease and pulmonary sarcoidosis</t>
  </si>
  <si>
    <t>Cirrhosis and other chronic liver diseases due to hepatitis B</t>
  </si>
  <si>
    <t>Cirrhosis and other chronic liver diseases due to hepatitis C</t>
  </si>
  <si>
    <t>Cirrhosis and other chronic liver diseases due to alcohol use</t>
  </si>
  <si>
    <t>Cirrhosis and other chronic liver diseases due to other causes</t>
  </si>
  <si>
    <t>Note: Calculation method seen in Sheet “Method"</t>
  </si>
  <si>
    <t>1. UN 2020 estimation; 
2. Clark A, Jit M, Warren-Gash C, et al. Global, regional, and national estimates of the population at increased risk of severe COVID-19 due to underlying health conditions in 2020: a modelling study [published online ahead of print, 2020 Jun 15]. Lancet Glob Health. 2020;S2214-109X(20)30264-3.</t>
  </si>
  <si>
    <t>1. http://ghdx.healthdata.org/gbd-results-tool; 2. https://population.un.org/wpp/Download/Standard/Population/</t>
  </si>
  <si>
    <t>1. http://ghdx.healthdata.org/gbd-results-tool; 2. https://population.un.org/wpp/Download/Standard/Population/</t>
    <phoneticPr fontId="5" type="noConversion"/>
  </si>
  <si>
    <t>https://population.un.org/wpp/Download/Standard/Population/</t>
  </si>
  <si>
    <t>1.The Global Health Data Exchange website; 2.UN 2020 estimation</t>
  </si>
  <si>
    <t>Individuals &lt;60 yrs with underlying conditions</t>
  </si>
  <si>
    <t>Birth Type</t>
  </si>
  <si>
    <t>Number/Rate</t>
  </si>
  <si>
    <t>15_19yrs</t>
    <phoneticPr fontId="5" type="noConversion"/>
  </si>
  <si>
    <t>Definition</t>
    <phoneticPr fontId="5" type="noConversion"/>
  </si>
  <si>
    <t>Sum_pregnant_women</t>
    <phoneticPr fontId="5" type="noConversion"/>
  </si>
  <si>
    <t>Live births</t>
    <phoneticPr fontId="5" type="noConversion"/>
  </si>
  <si>
    <t>The gestation is 28 weeks and above or birth weight is 1000 grams and above, and after delivery, the newborn has one of the four vital signs: heartbeat, respiration, umbilical cord pulsations, and voluntary muscle contraction</t>
  </si>
  <si>
    <t>China Health Statistical Yearbook (CHSY) in 2019</t>
  </si>
  <si>
    <t>The number of perinatal deaths/the number of live births</t>
  </si>
  <si>
    <t>The dead fetus with a gestation of 28 weeks and above or with a birth weight of 1000 grams and above (including fetal death and still birth), and the newborn died within 7days after delivery</t>
  </si>
  <si>
    <t>Fraction of perinatal deaths which are still births and fetus deaths</t>
    <phoneticPr fontId="5" type="noConversion"/>
  </si>
  <si>
    <t>Y.P. Wang, et al. Ananlysis of the perinatal death and related male/female ratio of hospital delivery in China during 1988–1992, J Pract Obstet Gynecol, 17 (3) (2001), pp. 173-174</t>
    <phoneticPr fontId="5" type="noConversion"/>
  </si>
  <si>
    <t>Still birth and fetus deaths</t>
    <phoneticPr fontId="5" type="noConversion"/>
  </si>
  <si>
    <t>The fetus dies in utero after 20 weeks of gestation is fetal death. The fetus dies during the process of delivery is still birth(From the eighth edition of Obstetrics and Gynecology published by Human Health Publishing House)</t>
  </si>
  <si>
    <t>Including medical abortion, negative pressure suction, forceps curettage, and mid-term labor induction</t>
  </si>
  <si>
    <t>The proportion of induced abortions in the total number of abortions</t>
  </si>
  <si>
    <t>B. Liu, et al. Risk factors for spontaneous abortion of Chinese married women at reproductive age. Chinese, China Public Health, 18 (7) (2002), pp. 890-892</t>
    <phoneticPr fontId="5" type="noConversion"/>
  </si>
  <si>
    <t>Abortions</t>
    <phoneticPr fontId="5" type="noConversion"/>
  </si>
  <si>
    <t>Aborted fetuses weighing less than 1000g or having a gestation less than 28 weeks(From the eighth edition of Obstetrics and Gynecology published by Human Health Publishing House)</t>
  </si>
  <si>
    <t>Age</t>
    <phoneticPr fontId="5" type="noConversion"/>
  </si>
  <si>
    <t>Childbearing women giving births_population (sampling ratio 0.820‰)</t>
    <phoneticPr fontId="5" type="noConversion"/>
  </si>
  <si>
    <t>Childbearing women giving births_proportion</t>
    <phoneticPr fontId="5" type="noConversion"/>
  </si>
  <si>
    <t>Data_source</t>
    <phoneticPr fontId="5" type="noConversion"/>
  </si>
  <si>
    <t>Total</t>
    <phoneticPr fontId="5" type="noConversion"/>
  </si>
  <si>
    <t>China Population &amp; Employment Statistics Yearbook 2019</t>
    <phoneticPr fontId="5" type="noConversion"/>
  </si>
  <si>
    <t>Occupation_Chinese</t>
  </si>
  <si>
    <t>Occupation</t>
  </si>
  <si>
    <t xml:space="preserve">Population number </t>
  </si>
  <si>
    <t>Sum_population</t>
  </si>
  <si>
    <t>食品制造和销售</t>
  </si>
  <si>
    <t>Food production and sales</t>
    <phoneticPr fontId="5" type="noConversion"/>
  </si>
  <si>
    <t>China Economic Census Yearbook 2018</t>
  </si>
  <si>
    <r>
      <rPr>
        <sz val="12"/>
        <rFont val="Cambria"/>
        <family val="1"/>
      </rPr>
      <t xml:space="preserve">  </t>
    </r>
    <r>
      <rPr>
        <sz val="12"/>
        <rFont val="KaiTi"/>
        <family val="3"/>
        <charset val="134"/>
      </rPr>
      <t>农副食品加工业</t>
    </r>
  </si>
  <si>
    <t xml:space="preserve"> Agricultural and sideline food processing industry</t>
    <phoneticPr fontId="5" type="noConversion"/>
  </si>
  <si>
    <r>
      <rPr>
        <sz val="12"/>
        <rFont val="Cambria"/>
        <family val="1"/>
      </rPr>
      <t xml:space="preserve">  </t>
    </r>
    <r>
      <rPr>
        <sz val="12"/>
        <rFont val="KaiTi"/>
        <family val="3"/>
        <charset val="134"/>
      </rPr>
      <t>食品制造业</t>
    </r>
  </si>
  <si>
    <t xml:space="preserve"> Food manufacturing industry</t>
    <phoneticPr fontId="5" type="noConversion"/>
  </si>
  <si>
    <r>
      <rPr>
        <sz val="12"/>
        <color theme="1"/>
        <rFont val="Cambria"/>
        <family val="1"/>
      </rPr>
      <t xml:space="preserve">  </t>
    </r>
    <r>
      <rPr>
        <sz val="12"/>
        <color theme="1"/>
        <rFont val="KaiTi"/>
        <family val="3"/>
        <charset val="134"/>
      </rPr>
      <t>零售业</t>
    </r>
  </si>
  <si>
    <t xml:space="preserve"> Retail</t>
    <phoneticPr fontId="5" type="noConversion"/>
  </si>
  <si>
    <r>
      <rPr>
        <sz val="12"/>
        <color theme="1"/>
        <rFont val="KaiTi"/>
        <family val="3"/>
        <charset val="134"/>
      </rPr>
      <t>能源</t>
    </r>
  </si>
  <si>
    <t>Production and supply of electricity, heat, gas and water</t>
    <phoneticPr fontId="5" type="noConversion"/>
  </si>
  <si>
    <r>
      <rPr>
        <sz val="12"/>
        <rFont val="Cambria"/>
        <family val="1"/>
      </rPr>
      <t xml:space="preserve">  </t>
    </r>
    <r>
      <rPr>
        <sz val="12"/>
        <rFont val="KaiTi"/>
        <family val="3"/>
        <charset val="134"/>
      </rPr>
      <t>电力、热力生产和供应业</t>
    </r>
  </si>
  <si>
    <r>
      <rPr>
        <sz val="12"/>
        <rFont val="Cambria"/>
        <family val="1"/>
      </rPr>
      <t xml:space="preserve">  </t>
    </r>
    <r>
      <rPr>
        <sz val="12"/>
        <rFont val="KaiTi"/>
        <family val="3"/>
        <charset val="134"/>
      </rPr>
      <t>燃气生产和供应业</t>
    </r>
  </si>
  <si>
    <r>
      <rPr>
        <sz val="12"/>
        <rFont val="Cambria"/>
        <family val="1"/>
      </rPr>
      <t xml:space="preserve">  </t>
    </r>
    <r>
      <rPr>
        <sz val="12"/>
        <rFont val="KaiTi"/>
        <family val="3"/>
        <charset val="134"/>
      </rPr>
      <t>水的生产和供应业</t>
    </r>
  </si>
  <si>
    <r>
      <rPr>
        <sz val="12"/>
        <rFont val="KaiTi"/>
        <family val="3"/>
        <charset val="134"/>
      </rPr>
      <t>交通</t>
    </r>
  </si>
  <si>
    <t>Transportation</t>
    <phoneticPr fontId="5" type="noConversion"/>
  </si>
  <si>
    <r>
      <rPr>
        <sz val="12"/>
        <rFont val="Cambria"/>
        <family val="1"/>
      </rPr>
      <t xml:space="preserve">  </t>
    </r>
    <r>
      <rPr>
        <sz val="12"/>
        <rFont val="KaiTi"/>
        <family val="3"/>
        <charset val="134"/>
      </rPr>
      <t>铁路运输业</t>
    </r>
  </si>
  <si>
    <t xml:space="preserve"> Railway transportation</t>
    <phoneticPr fontId="5" type="noConversion"/>
  </si>
  <si>
    <r>
      <rPr>
        <sz val="12"/>
        <rFont val="Cambria"/>
        <family val="1"/>
      </rPr>
      <t xml:space="preserve">  </t>
    </r>
    <r>
      <rPr>
        <sz val="12"/>
        <rFont val="KaiTi"/>
        <family val="3"/>
        <charset val="134"/>
      </rPr>
      <t>道路运输业</t>
    </r>
  </si>
  <si>
    <t xml:space="preserve"> Road transportation</t>
    <phoneticPr fontId="5" type="noConversion"/>
  </si>
  <si>
    <r>
      <rPr>
        <sz val="12"/>
        <rFont val="Cambria"/>
        <family val="1"/>
      </rPr>
      <t xml:space="preserve">  </t>
    </r>
    <r>
      <rPr>
        <sz val="12"/>
        <rFont val="KaiTi"/>
        <family val="3"/>
        <charset val="134"/>
      </rPr>
      <t>水上运输业</t>
    </r>
  </si>
  <si>
    <t xml:space="preserve"> Water transportation</t>
    <phoneticPr fontId="5" type="noConversion"/>
  </si>
  <si>
    <r>
      <rPr>
        <sz val="12"/>
        <rFont val="Cambria"/>
        <family val="1"/>
      </rPr>
      <t xml:space="preserve">  </t>
    </r>
    <r>
      <rPr>
        <sz val="12"/>
        <rFont val="KaiTi"/>
        <family val="3"/>
        <charset val="134"/>
      </rPr>
      <t>航空运输业</t>
    </r>
  </si>
  <si>
    <t xml:space="preserve"> Air transport industry</t>
    <phoneticPr fontId="5" type="noConversion"/>
  </si>
  <si>
    <r>
      <rPr>
        <sz val="12"/>
        <rFont val="Cambria"/>
        <family val="1"/>
      </rPr>
      <t xml:space="preserve">  </t>
    </r>
    <r>
      <rPr>
        <sz val="12"/>
        <rFont val="KaiTi"/>
        <family val="3"/>
        <charset val="134"/>
      </rPr>
      <t>管道运输业</t>
    </r>
  </si>
  <si>
    <t xml:space="preserve"> Pipeline transportation</t>
    <phoneticPr fontId="5" type="noConversion"/>
  </si>
  <si>
    <r>
      <rPr>
        <sz val="12"/>
        <rFont val="Cambria"/>
        <family val="1"/>
      </rPr>
      <t xml:space="preserve">  </t>
    </r>
    <r>
      <rPr>
        <sz val="12"/>
        <rFont val="KaiTi"/>
        <family val="3"/>
        <charset val="134"/>
      </rPr>
      <t>多式联运和运输代理业</t>
    </r>
  </si>
  <si>
    <t xml:space="preserve"> Multimodal transport and transport agency industry</t>
    <phoneticPr fontId="5" type="noConversion"/>
  </si>
  <si>
    <r>
      <rPr>
        <sz val="12"/>
        <rFont val="Cambria"/>
        <family val="1"/>
      </rPr>
      <t xml:space="preserve">  </t>
    </r>
    <r>
      <rPr>
        <sz val="12"/>
        <rFont val="KaiTi"/>
        <family val="3"/>
        <charset val="134"/>
      </rPr>
      <t>装卸搬运和仓储业</t>
    </r>
  </si>
  <si>
    <t xml:space="preserve"> Handling and warehousing</t>
    <phoneticPr fontId="5" type="noConversion"/>
  </si>
  <si>
    <r>
      <rPr>
        <sz val="12"/>
        <rFont val="Cambria"/>
        <family val="1"/>
      </rPr>
      <t xml:space="preserve">  </t>
    </r>
    <r>
      <rPr>
        <sz val="12"/>
        <rFont val="KaiTi"/>
        <family val="3"/>
        <charset val="134"/>
      </rPr>
      <t>快递服务</t>
    </r>
  </si>
  <si>
    <t xml:space="preserve"> Express Service</t>
    <phoneticPr fontId="5" type="noConversion"/>
  </si>
  <si>
    <t>社会工作</t>
    <phoneticPr fontId="5" type="noConversion"/>
  </si>
  <si>
    <t>Social welfare institution</t>
    <phoneticPr fontId="5" type="noConversion"/>
  </si>
  <si>
    <t>China Civil Affairs Statistical Yearbook 2019</t>
  </si>
  <si>
    <r>
      <rPr>
        <sz val="12"/>
        <rFont val="KaiTi"/>
        <family val="3"/>
        <charset val="134"/>
      </rPr>
      <t>医疗卫生与公共卫生</t>
    </r>
  </si>
  <si>
    <r>
      <rPr>
        <sz val="12"/>
        <color theme="1"/>
        <rFont val="KaiTi"/>
        <family val="3"/>
        <charset val="134"/>
      </rPr>
      <t>基层群众自治组织</t>
    </r>
  </si>
  <si>
    <t>警察和军队</t>
    <phoneticPr fontId="5" type="noConversion"/>
  </si>
  <si>
    <t xml:space="preserve"> 警察</t>
    <phoneticPr fontId="5" type="noConversion"/>
  </si>
  <si>
    <t>Jie Ren, Guang Wang, Xia Li,et al. Research on the Future Police Force Demand Model under the Urbanization Trend[J]. Journal of People's Public Security University of China (Social Sciences Edition), 2015(03):105-112.</t>
  </si>
  <si>
    <t xml:space="preserve"> 中国人民解放军</t>
    <phoneticPr fontId="5" type="noConversion"/>
  </si>
  <si>
    <t>White Paper on "China's National Defense in the New Era"</t>
  </si>
  <si>
    <t>http://www.scio.gov.cn/zfbps/32832/Document/1660314/1660314.htm</t>
    <phoneticPr fontId="5" type="noConversion"/>
  </si>
  <si>
    <t xml:space="preserve"> 中国人民武装警察部队</t>
    <phoneticPr fontId="5" type="noConversion"/>
  </si>
  <si>
    <t>White Paper on "China's National Defense In 2006"</t>
    <phoneticPr fontId="5" type="noConversion"/>
  </si>
  <si>
    <t>http://www.mod.gov.cn/regulatory/2011-01/06/content_4617808_4.htm</t>
    <phoneticPr fontId="5" type="noConversion"/>
  </si>
  <si>
    <t>16_19yrs</t>
  </si>
  <si>
    <t>75+yrs</t>
  </si>
  <si>
    <t>Total population</t>
  </si>
  <si>
    <t>Food production and sales staff</t>
  </si>
  <si>
    <t xml:space="preserve">  Agricultural and sideline products processing industry staff</t>
  </si>
  <si>
    <t xml:space="preserve">  Food manufacturing industry staff</t>
  </si>
  <si>
    <t xml:space="preserve">  Retail workers</t>
  </si>
  <si>
    <t>Personnel in the production and supply of electricity, heat, gas and water</t>
  </si>
  <si>
    <t xml:space="preserve">  Personnel in the production and supply of electricity and heat</t>
  </si>
  <si>
    <t xml:space="preserve">  Personnel in the production and supply of gas</t>
  </si>
  <si>
    <t xml:space="preserve">  Personnel in the production and supply of water</t>
  </si>
  <si>
    <t>Transportation staff</t>
  </si>
  <si>
    <t xml:space="preserve">  Railway transportation staff</t>
  </si>
  <si>
    <t xml:space="preserve">  Road transportation staff</t>
  </si>
  <si>
    <t xml:space="preserve">  Water transportation staff</t>
  </si>
  <si>
    <t xml:space="preserve">  Air transport industry staff</t>
  </si>
  <si>
    <t xml:space="preserve">  Pipeline transportation  staff</t>
  </si>
  <si>
    <t xml:space="preserve">  Multimodal transport and transport agency industry workers</t>
  </si>
  <si>
    <t xml:space="preserve">  Handling and warehousing workers</t>
  </si>
  <si>
    <t xml:space="preserve">  Express Service workers</t>
  </si>
  <si>
    <t xml:space="preserve"> Policemen</t>
    <phoneticPr fontId="5" type="noConversion"/>
  </si>
  <si>
    <t xml:space="preserve"> Armed forces</t>
    <phoneticPr fontId="5" type="noConversion"/>
  </si>
  <si>
    <t xml:space="preserve"> Chinese People's Armed Police Force</t>
    <phoneticPr fontId="5" type="noConversion"/>
  </si>
  <si>
    <t>Age</t>
  </si>
  <si>
    <t>Agricultural and sideline products processing industry_population number in 2010 census</t>
  </si>
  <si>
    <t xml:space="preserve">Agricultural and sideline products processing industry_proportion </t>
  </si>
  <si>
    <t>Food manufacturing industry_population number in 2010 census</t>
  </si>
  <si>
    <t xml:space="preserve">Food manufacturing industry_proportion </t>
  </si>
  <si>
    <t>Retail workers_population number in 2010 census</t>
  </si>
  <si>
    <t>Retail workers_proportion</t>
  </si>
  <si>
    <t>Production and supply of electricity, heat, gas and water_population number in 2010 census</t>
  </si>
  <si>
    <t>Production and supply of electricity, heat, gas and water_proportion</t>
  </si>
  <si>
    <t>Production and supply of electricity and heat_population number in 2010 census</t>
  </si>
  <si>
    <t>Production and supply of electricity and heat_proportion</t>
  </si>
  <si>
    <t>Production and supply of gas_population number in 2010 census</t>
  </si>
  <si>
    <t>Production and supply of gas_proportion</t>
  </si>
  <si>
    <t>Production and supply of water_population number in 2010 census</t>
  </si>
  <si>
    <t>Production and supply of water_proportion</t>
  </si>
  <si>
    <t>Railway transportationindustry_population number in 2010 census</t>
  </si>
  <si>
    <t>Railway transportation industry_proportion</t>
  </si>
  <si>
    <t>Road transportation industry_population number in 2010 census</t>
  </si>
  <si>
    <t>Road transportation industry_proportion</t>
  </si>
  <si>
    <t>Water transportation industry_population number in 2010 census</t>
  </si>
  <si>
    <t>Water transportation industry_proportion</t>
  </si>
  <si>
    <t>Air transport industry industry_population number in 2010 census</t>
  </si>
  <si>
    <t>Air transport industry_proportion</t>
  </si>
  <si>
    <t>Pipeline transportation  industry_population number in 2010 census</t>
  </si>
  <si>
    <t>Pipeline transportation industry_proportion</t>
  </si>
  <si>
    <t>Transportation related industry_population number in 2010 census</t>
  </si>
  <si>
    <t>Transportation related industry_proportion</t>
  </si>
  <si>
    <t>Warehousing industry_population number in 2010 census</t>
  </si>
  <si>
    <t>Warehousing industry_proportion</t>
  </si>
  <si>
    <t>Postal Service industry_population number in 2010 census</t>
  </si>
  <si>
    <t>Postal Service industry_proportion</t>
  </si>
  <si>
    <t xml:space="preserve"> Healthcare workers_population number in 2010 census</t>
  </si>
  <si>
    <t xml:space="preserve"> Healthcare workers_proportion</t>
  </si>
  <si>
    <t>Community workers_proportion</t>
  </si>
  <si>
    <t>Social welfare industry_population number in 2010 census</t>
    <phoneticPr fontId="19" type="noConversion"/>
  </si>
  <si>
    <t>Social welfare industry_proportion</t>
    <phoneticPr fontId="19" type="noConversion"/>
  </si>
  <si>
    <t>Total</t>
  </si>
  <si>
    <t>Tabulation the 2010 Population Census of the People's Republic of China</t>
  </si>
  <si>
    <t>http://www.stats.gov.cn/tjsj/pcsj/rkpc/6rp/indexch.htm</t>
  </si>
  <si>
    <t>0_19yrs</t>
  </si>
  <si>
    <t>≥60yrs</t>
  </si>
  <si>
    <t>Proportion in 2010</t>
  </si>
  <si>
    <t>Tabulation on the 2010 Population Census of the People's Republic of China</t>
  </si>
  <si>
    <t>http://www.scio.gov.cn/zfbps/32832/Document/1660314/1660314.htm</t>
  </si>
  <si>
    <t>Sum_number</t>
    <phoneticPr fontId="5" type="noConversion"/>
  </si>
  <si>
    <t>Population</t>
    <phoneticPr fontId="5" type="noConversion"/>
  </si>
  <si>
    <t>http://www.moe.gov.cn/s78/A03/moe_560/jytjsj_2019/qg/202006/t20200611_464863.html</t>
  </si>
  <si>
    <t>http://www.moe.gov.cn/s78/A03/moe_560/jytjsj_2019/qg/202006/t20200610_464560.html</t>
    <phoneticPr fontId="5" type="noConversion"/>
  </si>
  <si>
    <t>target population groups by age</t>
  </si>
  <si>
    <t>Sheet name</t>
    <phoneticPr fontId="5" type="noConversion"/>
  </si>
  <si>
    <t>Annotation</t>
  </si>
  <si>
    <t>It lists the priority population groups and the corresponding population size estimated by 5-year age group without excluding duplicates between groups. We list data source and website link (if applicable) of each target population group. The source data and detailed calculations are shown in the following sheets.</t>
    <phoneticPr fontId="5" type="noConversion"/>
  </si>
  <si>
    <t>occupation size by age</t>
  </si>
  <si>
    <t>It shows the calculation process of essential workers and the corresponding population size estimated by 5-year age group. Source data in this sheet are from sheet 'military', 'occupation age profile_2010' and 'occupation'.</t>
    <phoneticPr fontId="5" type="noConversion"/>
  </si>
  <si>
    <t>underlying conditions</t>
  </si>
  <si>
    <t>pregnant women</t>
    <phoneticPr fontId="5" type="noConversion"/>
  </si>
  <si>
    <t>school-aged children</t>
  </si>
  <si>
    <t>It shows the calculation process of pregnant women. We estimated the number of women who are pregnant in one year as the sum of all live births, still births, fetal deaths, and abortions in that year. The number of still births and fetal deaths were estimated as the product of the number of perinatal deaths and the fraction of those deaths which are still births and fetus deaths (68.59%). We estimated the number of abortions by dividing the number of induced abortions by the proportion of induced abortions (88.54%). Age structure of childbearing women giving births is from sheet 'childbearing age profile_2018'.</t>
    <phoneticPr fontId="5" type="noConversion"/>
  </si>
  <si>
    <t>It lists the number of school-age children by grade in primary schools,  junior secondary schools, regular senior secondary schools and secondary vocational schools. We assume that students in the first grade of primary schools are 6 years old, which is generally the minimum age allowed for school in China, i.e. 6-12 years old for primary schools, 13-15 years old for junior secondary schools, 16-19 years old for senior secondary schools and vocational schools.</t>
    <phoneticPr fontId="5" type="noConversion"/>
  </si>
  <si>
    <t>military</t>
  </si>
  <si>
    <t>It presents the number of arm forces in 2019. We use the age structure of military in 2010 to calculate the corresponding population by age groups in 2019. We also use this age structure to approximate the age structure of police officers and Chinese People's Armed Police Force.</t>
    <phoneticPr fontId="5" type="noConversion"/>
  </si>
  <si>
    <t>occupation age profile_2010</t>
  </si>
  <si>
    <t>It lists age profiles of occupational population except military in 2010. We use it to approximate the age structure in 2019.</t>
    <phoneticPr fontId="5" type="noConversion"/>
  </si>
  <si>
    <t>It lists the each group's population of essential workers.</t>
    <phoneticPr fontId="5" type="noConversion"/>
  </si>
  <si>
    <t>childbearing age profile_2018</t>
  </si>
  <si>
    <t>occupation</t>
    <phoneticPr fontId="5" type="noConversion"/>
  </si>
  <si>
    <t>population 2020 in China</t>
  </si>
  <si>
    <t>It is the UN mid-year population estimates for 2020 for China.</t>
    <phoneticPr fontId="5" type="noConversion"/>
  </si>
  <si>
    <t>It shows the calculation process of individuals with underlying conditions. To address this, we first calculated e, the expected proportion of individuals with at least one COVID-19-related condition—assuming no clustering and that the prevalences involved are independent (eg, the fact that someone has diabetes does not affect their risk of getting cancer)—as 1 minus the probability of not having a condition in any of the n categories ci:1 − [1 − p(c1)] × [1 − p(c2)] × [1 − p(c3)] × … × [1 − p(cn)]. We then estimated the proportion 𝑃 who have at least one underlying condition as 𝑃=𝑒×𝑟, where 𝑟 is the ratio between the observed and expected percentage of individuals with at least one condition. We based 𝑟 (0.92) on evidence from large cross-sectional multimorbidity studies in Southern China.</t>
    <phoneticPr fontId="5" type="noConversion"/>
  </si>
  <si>
    <t>It lists the age structure of childbearing women giving births in China.</t>
    <phoneticPr fontId="5" type="noConversion"/>
  </si>
  <si>
    <t>The sum of all live births, still births, fetal deaths, and abortions in that year</t>
    <phoneticPr fontId="5" type="noConversion"/>
  </si>
  <si>
    <t xml:space="preserve"> Primary school</t>
    <phoneticPr fontId="5" type="noConversion"/>
  </si>
  <si>
    <t xml:space="preserve"> Junior secondary schools</t>
    <phoneticPr fontId="5" type="noConversion"/>
  </si>
  <si>
    <t xml:space="preserve"> Senior secondary school &amp; Secondary vocational schools</t>
    <phoneticPr fontId="5" type="noConversion"/>
  </si>
  <si>
    <t xml:space="preserve"> Healthcare workers</t>
    <phoneticPr fontId="5" type="noConversion"/>
  </si>
  <si>
    <t xml:space="preserve"> Law enforcement and security personnel</t>
    <phoneticPr fontId="5" type="noConversion"/>
  </si>
  <si>
    <t xml:space="preserve"> Personnel in nursing home and social welfare institute</t>
    <phoneticPr fontId="5" type="noConversion"/>
  </si>
  <si>
    <t xml:space="preserve"> Community workers</t>
    <phoneticPr fontId="5" type="noConversion"/>
  </si>
  <si>
    <t xml:space="preserve"> Staffs at sectors of energy, food and transportation</t>
    <phoneticPr fontId="5" type="noConversion"/>
  </si>
  <si>
    <t xml:space="preserve"> Perinatal deaths rate</t>
    <phoneticPr fontId="5" type="noConversion"/>
  </si>
  <si>
    <t xml:space="preserve"> Perinatal deaths</t>
    <phoneticPr fontId="5" type="noConversion"/>
  </si>
  <si>
    <t xml:space="preserve"> Still birth and fetus deaths proportion</t>
    <phoneticPr fontId="5" type="noConversion"/>
  </si>
  <si>
    <t xml:space="preserve"> Induced abortions</t>
    <phoneticPr fontId="5" type="noConversion"/>
  </si>
  <si>
    <t xml:space="preserve"> Induced abortion proportion</t>
    <phoneticPr fontId="5" type="noConversion"/>
  </si>
  <si>
    <t xml:space="preserve"> Production and supply of electricity and heat</t>
    <phoneticPr fontId="5" type="noConversion"/>
  </si>
  <si>
    <t xml:space="preserve"> Production and supply of gas</t>
    <phoneticPr fontId="5" type="noConversion"/>
  </si>
  <si>
    <t xml:space="preserve"> Production and supply of water</t>
    <phoneticPr fontId="5" type="noConversion"/>
  </si>
  <si>
    <t xml:space="preserve"> Policemen</t>
    <phoneticPr fontId="5" type="noConversion"/>
  </si>
  <si>
    <t xml:space="preserve"> Chinese People's Armed Police Force</t>
    <phoneticPr fontId="5" type="noConversion"/>
  </si>
  <si>
    <t xml:space="preserve"> Students in primary schools</t>
    <phoneticPr fontId="5" type="noConversion"/>
  </si>
  <si>
    <t xml:space="preserve"> Students in junior secondary schools</t>
    <phoneticPr fontId="5" type="noConversion"/>
  </si>
  <si>
    <t xml:space="preserve"> Students in regular senior secondary schools</t>
    <phoneticPr fontId="5" type="noConversion"/>
  </si>
  <si>
    <t xml:space="preserve"> Students in secondary vocational schools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</si>
</sst>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_ "/>
    <numFmt numFmtId="178" formatCode="0.000%"/>
  </numFmts>
  <fonts count="26" x14ac:knownFonts="1">
    <font>
      <sz val="11"/>
      <color theme="1"/>
      <name val="等线"/>
      <charset val="134"/>
      <scheme val="minor"/>
    </font>
    <font>
      <sz val="11"/>
      <color theme="1"/>
      <name val="等线"/>
      <family val="3"/>
      <charset val="134"/>
      <scheme val="minor"/>
    </font>
    <font>
      <b/>
      <sz val="11"/>
      <color theme="1"/>
      <name val="Cambria"/>
      <family val="1"/>
    </font>
    <font>
      <b/>
      <sz val="12"/>
      <color theme="1"/>
      <name val="Cambria"/>
      <family val="1"/>
    </font>
    <font>
      <sz val="11"/>
      <color theme="1"/>
      <name val="Cambria"/>
      <family val="1"/>
    </font>
    <font>
      <sz val="9"/>
      <name val="等线"/>
      <family val="3"/>
      <charset val="134"/>
      <scheme val="minor"/>
    </font>
    <font>
      <sz val="10.5"/>
      <color theme="1"/>
      <name val="Cambria"/>
      <family val="1"/>
    </font>
    <font>
      <b/>
      <sz val="11"/>
      <color theme="1"/>
      <name val="等线"/>
      <family val="3"/>
      <charset val="134"/>
    </font>
    <font>
      <b/>
      <sz val="12"/>
      <color theme="1"/>
      <name val="宋体"/>
      <family val="3"/>
      <charset val="134"/>
    </font>
    <font>
      <sz val="12"/>
      <color theme="1"/>
      <name val="Cambria"/>
      <family val="1"/>
    </font>
    <font>
      <sz val="12"/>
      <color theme="1"/>
      <name val="FangSong"/>
      <family val="3"/>
      <charset val="134"/>
    </font>
    <font>
      <sz val="12"/>
      <color theme="1"/>
      <name val="等线"/>
      <family val="3"/>
      <charset val="134"/>
    </font>
    <font>
      <sz val="10"/>
      <name val="Arial"/>
      <family val="2"/>
    </font>
    <font>
      <sz val="12"/>
      <name val="Cambria"/>
      <family val="1"/>
    </font>
    <font>
      <b/>
      <sz val="12"/>
      <name val="Cambria"/>
      <family val="1"/>
    </font>
    <font>
      <sz val="12"/>
      <name val="KaiTi"/>
      <family val="3"/>
      <charset val="134"/>
    </font>
    <font>
      <sz val="12"/>
      <color theme="1"/>
      <name val="KaiTi"/>
      <family val="3"/>
      <charset val="134"/>
    </font>
    <font>
      <sz val="12"/>
      <color rgb="FF000000"/>
      <name val="Cambria"/>
      <family val="1"/>
    </font>
    <font>
      <sz val="10"/>
      <color theme="1"/>
      <name val="Cambria"/>
      <family val="1"/>
    </font>
    <font>
      <sz val="9"/>
      <name val="等线"/>
      <family val="2"/>
      <charset val="134"/>
      <scheme val="minor"/>
    </font>
    <font>
      <sz val="12"/>
      <color rgb="FF333333"/>
      <name val="Cambria"/>
      <family val="1"/>
    </font>
    <font>
      <b/>
      <sz val="9"/>
      <name val="宋体"/>
      <family val="3"/>
      <charset val="134"/>
    </font>
    <font>
      <sz val="9"/>
      <name val="宋体"/>
      <family val="3"/>
      <charset val="134"/>
    </font>
    <font>
      <b/>
      <sz val="9"/>
      <color indexed="81"/>
      <name val="宋体"/>
      <family val="3"/>
      <charset val="134"/>
    </font>
    <font>
      <sz val="9"/>
      <color indexed="81"/>
      <name val="宋体"/>
      <family val="3"/>
      <charset val="134"/>
    </font>
    <font>
      <b/>
      <sz val="11"/>
      <color theme="1"/>
      <name val="等线"/>
      <family val="3"/>
      <charset val="134"/>
      <scheme val="minor"/>
    </font>
  </fonts>
  <fills count="9">
    <fill>
      <patternFill patternType="none"/>
    </fill>
    <fill>
      <patternFill patternType="gray125"/>
    </fill>
    <fill>
      <patternFill patternType="solid">
        <fgColor rgb="FFFFFF00"/>
        <bgColor indexed="64"/>
      </patternFill>
    </fill>
    <fill>
      <patternFill patternType="solid">
        <fgColor theme="8" tint="0.39994506668294322"/>
        <bgColor indexed="64"/>
      </patternFill>
    </fill>
    <fill>
      <patternFill patternType="solid">
        <fgColor theme="8" tint="0.59999389629810485"/>
        <bgColor indexed="64"/>
      </patternFill>
    </fill>
    <fill>
      <patternFill patternType="solid">
        <fgColor theme="7" tint="0.79992065187536243"/>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39988402966399123"/>
        <bgColor indexed="64"/>
      </patternFill>
    </fill>
  </fills>
  <borders count="1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s>
  <cellStyleXfs count="5">
    <xf numFmtId="0" fontId="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2" fillId="0" borderId="0"/>
  </cellStyleXfs>
  <cellXfs count="168">
    <xf numFmtId="0" fontId="0" fillId="0" borderId="0" xfId="0">
      <alignment vertical="center"/>
    </xf>
    <xf numFmtId="0" fontId="0" fillId="0" borderId="0" xfId="0" applyFill="1">
      <alignment vertical="center"/>
    </xf>
    <xf numFmtId="0" fontId="0" fillId="0" borderId="0" xfId="0" applyFont="1" applyFill="1">
      <alignment vertical="center"/>
    </xf>
    <xf numFmtId="0" fontId="0" fillId="0" borderId="0" xfId="0" applyFont="1">
      <alignment vertical="center"/>
    </xf>
    <xf numFmtId="0" fontId="0" fillId="0" borderId="0" xfId="0" applyAlignment="1">
      <alignment vertical="center"/>
    </xf>
    <xf numFmtId="0" fontId="0" fillId="0" borderId="0" xfId="0" applyFont="1" applyAlignment="1">
      <alignment vertical="center" wrapText="1"/>
    </xf>
    <xf numFmtId="0" fontId="0" fillId="0" borderId="0" xfId="0" applyAlignment="1">
      <alignment vertical="center" wrapText="1"/>
    </xf>
    <xf numFmtId="176" fontId="3" fillId="0" borderId="0" xfId="3" applyNumberFormat="1" applyFont="1">
      <alignment vertical="center"/>
    </xf>
    <xf numFmtId="0" fontId="3" fillId="0" borderId="0" xfId="3" applyFont="1" applyAlignment="1">
      <alignment vertical="center" wrapText="1"/>
    </xf>
    <xf numFmtId="0" fontId="3" fillId="0" borderId="0" xfId="3" applyFont="1">
      <alignment vertical="center"/>
    </xf>
    <xf numFmtId="0" fontId="3" fillId="0" borderId="0" xfId="3" applyFont="1" applyFill="1">
      <alignment vertical="center"/>
    </xf>
    <xf numFmtId="10" fontId="3" fillId="2" borderId="0" xfId="2" applyNumberFormat="1" applyFont="1" applyFill="1">
      <alignment vertical="center"/>
    </xf>
    <xf numFmtId="0" fontId="3" fillId="2" borderId="0" xfId="3" applyFont="1" applyFill="1">
      <alignment vertical="center"/>
    </xf>
    <xf numFmtId="0" fontId="3" fillId="0" borderId="0" xfId="3" applyFont="1" applyAlignment="1">
      <alignment horizontal="left" vertical="center"/>
    </xf>
    <xf numFmtId="176" fontId="3" fillId="0" borderId="0" xfId="3" applyNumberFormat="1" applyFont="1" applyAlignment="1">
      <alignment vertical="center"/>
    </xf>
    <xf numFmtId="0" fontId="1" fillId="0" borderId="0" xfId="3">
      <alignment vertical="center"/>
    </xf>
    <xf numFmtId="176" fontId="9" fillId="0" borderId="0" xfId="3" applyNumberFormat="1" applyFont="1">
      <alignment vertical="center"/>
    </xf>
    <xf numFmtId="0" fontId="9" fillId="0" borderId="0" xfId="3" applyFont="1" applyAlignment="1">
      <alignment vertical="center" wrapText="1"/>
    </xf>
    <xf numFmtId="0" fontId="9" fillId="0" borderId="0" xfId="3" applyFont="1">
      <alignment vertical="center"/>
    </xf>
    <xf numFmtId="176" fontId="9" fillId="3" borderId="0" xfId="3" applyNumberFormat="1" applyFont="1" applyFill="1">
      <alignment vertical="center"/>
    </xf>
    <xf numFmtId="10" fontId="9" fillId="3" borderId="0" xfId="2" applyNumberFormat="1" applyFont="1" applyFill="1">
      <alignment vertical="center"/>
    </xf>
    <xf numFmtId="0" fontId="9" fillId="0" borderId="0" xfId="3" applyFont="1" applyAlignment="1">
      <alignment vertical="center"/>
    </xf>
    <xf numFmtId="0" fontId="9" fillId="0" borderId="0" xfId="3" applyFont="1" applyFill="1" applyAlignment="1">
      <alignment vertical="center" wrapText="1"/>
    </xf>
    <xf numFmtId="0" fontId="9" fillId="0" borderId="0" xfId="3" applyFont="1" applyFill="1">
      <alignment vertical="center"/>
    </xf>
    <xf numFmtId="176" fontId="9" fillId="4" borderId="0" xfId="3" applyNumberFormat="1" applyFont="1" applyFill="1">
      <alignment vertical="center"/>
    </xf>
    <xf numFmtId="10" fontId="9" fillId="2" borderId="0" xfId="2" applyNumberFormat="1" applyFont="1" applyFill="1">
      <alignment vertical="center"/>
    </xf>
    <xf numFmtId="176" fontId="9" fillId="0" borderId="0" xfId="3" applyNumberFormat="1" applyFont="1" applyFill="1">
      <alignment vertical="center"/>
    </xf>
    <xf numFmtId="0" fontId="9" fillId="0" borderId="0" xfId="3" applyFont="1" applyFill="1" applyAlignment="1">
      <alignment vertical="center"/>
    </xf>
    <xf numFmtId="0" fontId="1" fillId="0" borderId="0" xfId="3" applyFill="1">
      <alignment vertical="center"/>
    </xf>
    <xf numFmtId="10" fontId="9" fillId="2" borderId="0" xfId="3" applyNumberFormat="1" applyFont="1" applyFill="1">
      <alignment vertical="center"/>
    </xf>
    <xf numFmtId="176" fontId="13" fillId="0" borderId="0" xfId="4" applyNumberFormat="1" applyFont="1" applyAlignment="1">
      <alignment vertical="center"/>
    </xf>
    <xf numFmtId="0" fontId="1" fillId="0" borderId="0" xfId="3" applyAlignment="1">
      <alignment vertical="center" wrapText="1"/>
    </xf>
    <xf numFmtId="10" fontId="0" fillId="0" borderId="0" xfId="2" applyNumberFormat="1" applyFont="1">
      <alignment vertical="center"/>
    </xf>
    <xf numFmtId="0" fontId="1" fillId="0" borderId="0" xfId="3" applyAlignment="1">
      <alignment vertical="center"/>
    </xf>
    <xf numFmtId="0" fontId="1" fillId="0" borderId="0" xfId="3" applyAlignment="1">
      <alignment horizontal="left" vertical="center"/>
    </xf>
    <xf numFmtId="0" fontId="3" fillId="0" borderId="1" xfId="3" applyFont="1" applyFill="1" applyBorder="1" applyAlignment="1">
      <alignment vertical="center" wrapText="1"/>
    </xf>
    <xf numFmtId="176" fontId="3" fillId="0" borderId="2" xfId="3" applyNumberFormat="1" applyFont="1" applyFill="1" applyBorder="1" applyAlignment="1">
      <alignment vertical="center" wrapText="1"/>
    </xf>
    <xf numFmtId="176" fontId="3" fillId="0" borderId="3" xfId="3" applyNumberFormat="1" applyFont="1" applyFill="1" applyBorder="1" applyAlignment="1">
      <alignment vertical="center"/>
    </xf>
    <xf numFmtId="0" fontId="1" fillId="0" borderId="0" xfId="3" applyFont="1" applyFill="1" applyAlignment="1">
      <alignment vertical="center"/>
    </xf>
    <xf numFmtId="0" fontId="9" fillId="0" borderId="4" xfId="3" applyFont="1" applyFill="1" applyBorder="1" applyAlignment="1">
      <alignment vertical="center" wrapText="1"/>
    </xf>
    <xf numFmtId="176" fontId="9" fillId="0" borderId="5" xfId="3" applyNumberFormat="1" applyFont="1" applyFill="1" applyBorder="1" applyAlignment="1">
      <alignment vertical="center" wrapText="1"/>
    </xf>
    <xf numFmtId="176" fontId="9" fillId="0" borderId="6" xfId="3" applyNumberFormat="1" applyFont="1" applyFill="1" applyBorder="1" applyAlignment="1">
      <alignment vertical="center"/>
    </xf>
    <xf numFmtId="0" fontId="16" fillId="5" borderId="7" xfId="3" applyFont="1" applyFill="1" applyBorder="1" applyAlignment="1">
      <alignment vertical="center"/>
    </xf>
    <xf numFmtId="0" fontId="9" fillId="5" borderId="8" xfId="3" applyFont="1" applyFill="1" applyBorder="1" applyAlignment="1">
      <alignment vertical="center"/>
    </xf>
    <xf numFmtId="0" fontId="17" fillId="5" borderId="8" xfId="3" applyFont="1" applyFill="1" applyBorder="1" applyAlignment="1">
      <alignment vertical="center"/>
    </xf>
    <xf numFmtId="0" fontId="1" fillId="0" borderId="9" xfId="3" applyFont="1" applyFill="1" applyBorder="1" applyAlignment="1">
      <alignment vertical="center"/>
    </xf>
    <xf numFmtId="49" fontId="13" fillId="0" borderId="7" xfId="3" applyNumberFormat="1" applyFont="1" applyFill="1" applyBorder="1" applyAlignment="1">
      <alignment horizontal="left" vertical="center"/>
    </xf>
    <xf numFmtId="0" fontId="9" fillId="0" borderId="8" xfId="3" applyFont="1" applyFill="1" applyBorder="1" applyAlignment="1">
      <alignment vertical="center"/>
    </xf>
    <xf numFmtId="0" fontId="17" fillId="0" borderId="8" xfId="3" applyFont="1" applyFill="1" applyBorder="1" applyAlignment="1">
      <alignment vertical="center"/>
    </xf>
    <xf numFmtId="0" fontId="13" fillId="0" borderId="8" xfId="3" applyFont="1" applyFill="1" applyBorder="1" applyAlignment="1">
      <alignment horizontal="right" vertical="center"/>
    </xf>
    <xf numFmtId="0" fontId="9" fillId="0" borderId="7" xfId="3" applyFont="1" applyFill="1" applyBorder="1" applyAlignment="1">
      <alignment vertical="center" wrapText="1"/>
    </xf>
    <xf numFmtId="0" fontId="9" fillId="5" borderId="7" xfId="3" applyFont="1" applyFill="1" applyBorder="1" applyAlignment="1">
      <alignment vertical="center"/>
    </xf>
    <xf numFmtId="0" fontId="1" fillId="0" borderId="9" xfId="3" applyFont="1" applyFill="1" applyBorder="1" applyAlignment="1">
      <alignment vertical="center" wrapText="1"/>
    </xf>
    <xf numFmtId="0" fontId="1" fillId="0" borderId="0" xfId="3" applyFont="1" applyFill="1" applyAlignment="1">
      <alignment vertical="center" wrapText="1"/>
    </xf>
    <xf numFmtId="49" fontId="13" fillId="5" borderId="7" xfId="3" applyNumberFormat="1" applyFont="1" applyFill="1" applyBorder="1" applyAlignment="1">
      <alignment horizontal="left" vertical="center"/>
    </xf>
    <xf numFmtId="49" fontId="15" fillId="5" borderId="7" xfId="3" applyNumberFormat="1" applyFont="1" applyFill="1" applyBorder="1" applyAlignment="1">
      <alignment horizontal="left" vertical="center"/>
    </xf>
    <xf numFmtId="0" fontId="9" fillId="0" borderId="8" xfId="3" applyFont="1" applyBorder="1">
      <alignment vertical="center"/>
    </xf>
    <xf numFmtId="0" fontId="20" fillId="5" borderId="8" xfId="3" applyFont="1" applyFill="1" applyBorder="1">
      <alignment vertical="center"/>
    </xf>
    <xf numFmtId="0" fontId="13" fillId="5" borderId="8" xfId="3" applyFont="1" applyFill="1" applyBorder="1" applyAlignment="1">
      <alignment vertical="center"/>
    </xf>
    <xf numFmtId="0" fontId="9" fillId="5" borderId="8" xfId="3" applyFont="1" applyFill="1" applyBorder="1" applyAlignment="1">
      <alignment horizontal="left" vertical="center" wrapText="1"/>
    </xf>
    <xf numFmtId="3" fontId="9" fillId="5" borderId="8" xfId="3" applyNumberFormat="1" applyFont="1" applyFill="1" applyBorder="1" applyAlignment="1">
      <alignment vertical="center"/>
    </xf>
    <xf numFmtId="0" fontId="16" fillId="6" borderId="10" xfId="3" applyFont="1" applyFill="1" applyBorder="1" applyAlignment="1">
      <alignment vertical="center"/>
    </xf>
    <xf numFmtId="0" fontId="9" fillId="6" borderId="11" xfId="3" applyFont="1" applyFill="1" applyBorder="1" applyAlignment="1">
      <alignment horizontal="left" vertical="center" wrapText="1"/>
    </xf>
    <xf numFmtId="0" fontId="13" fillId="6" borderId="11" xfId="3" applyFont="1" applyFill="1" applyBorder="1" applyAlignment="1">
      <alignment vertical="center"/>
    </xf>
    <xf numFmtId="3" fontId="9" fillId="6" borderId="11" xfId="3" applyNumberFormat="1" applyFont="1" applyFill="1" applyBorder="1" applyAlignment="1">
      <alignment horizontal="right" vertical="center"/>
    </xf>
    <xf numFmtId="0" fontId="17" fillId="6" borderId="11" xfId="3" applyFont="1" applyFill="1" applyBorder="1" applyAlignment="1">
      <alignment vertical="center"/>
    </xf>
    <xf numFmtId="0" fontId="4" fillId="6" borderId="12" xfId="3" applyFont="1" applyFill="1" applyBorder="1" applyAlignment="1">
      <alignment vertical="center"/>
    </xf>
    <xf numFmtId="0" fontId="1" fillId="6" borderId="0" xfId="3" applyFont="1" applyFill="1" applyAlignment="1">
      <alignment vertical="center"/>
    </xf>
    <xf numFmtId="0" fontId="4" fillId="0" borderId="0" xfId="3" applyFont="1" applyFill="1">
      <alignment vertical="center"/>
    </xf>
    <xf numFmtId="0" fontId="16" fillId="6" borderId="13" xfId="3" applyFont="1" applyFill="1" applyBorder="1" applyAlignment="1">
      <alignment vertical="center"/>
    </xf>
    <xf numFmtId="0" fontId="9" fillId="6" borderId="14" xfId="3" applyFont="1" applyFill="1" applyBorder="1" applyAlignment="1">
      <alignment horizontal="left" vertical="center" wrapText="1"/>
    </xf>
    <xf numFmtId="0" fontId="13" fillId="6" borderId="14" xfId="3" applyFont="1" applyFill="1" applyBorder="1" applyAlignment="1">
      <alignment vertical="center"/>
    </xf>
    <xf numFmtId="3" fontId="9" fillId="6" borderId="14" xfId="3" applyNumberFormat="1" applyFont="1" applyFill="1" applyBorder="1" applyAlignment="1">
      <alignment horizontal="right" vertical="center"/>
    </xf>
    <xf numFmtId="0" fontId="17" fillId="6" borderId="14" xfId="3" applyFont="1" applyFill="1" applyBorder="1" applyAlignment="1">
      <alignment vertical="center"/>
    </xf>
    <xf numFmtId="0" fontId="9" fillId="0" borderId="0" xfId="3" applyFont="1" applyFill="1" applyBorder="1" applyAlignment="1">
      <alignment vertical="top" wrapText="1"/>
    </xf>
    <xf numFmtId="0" fontId="9" fillId="0" borderId="0" xfId="3" applyFont="1" applyFill="1" applyBorder="1" applyAlignment="1">
      <alignment vertical="center"/>
    </xf>
    <xf numFmtId="0" fontId="1" fillId="0" borderId="0" xfId="3" applyFont="1" applyFill="1" applyBorder="1" applyAlignment="1">
      <alignment vertical="center"/>
    </xf>
    <xf numFmtId="1" fontId="3" fillId="6" borderId="8" xfId="3" applyNumberFormat="1" applyFont="1" applyFill="1" applyBorder="1" applyAlignment="1">
      <alignment vertical="center" wrapText="1"/>
    </xf>
    <xf numFmtId="176" fontId="3" fillId="6" borderId="8" xfId="3" applyNumberFormat="1" applyFont="1" applyFill="1" applyBorder="1" applyAlignment="1">
      <alignment vertical="center"/>
    </xf>
    <xf numFmtId="0" fontId="1" fillId="0" borderId="0" xfId="3" applyFill="1" applyAlignment="1">
      <alignment vertical="center"/>
    </xf>
    <xf numFmtId="1" fontId="9" fillId="6" borderId="8" xfId="3" applyNumberFormat="1" applyFont="1" applyFill="1" applyBorder="1" applyAlignment="1">
      <alignment vertical="center" wrapText="1"/>
    </xf>
    <xf numFmtId="176" fontId="9" fillId="6" borderId="8" xfId="3" applyNumberFormat="1" applyFont="1" applyFill="1" applyBorder="1" applyAlignment="1">
      <alignment vertical="center" wrapText="1"/>
    </xf>
    <xf numFmtId="176" fontId="9" fillId="5" borderId="8" xfId="3" applyNumberFormat="1" applyFont="1" applyFill="1" applyBorder="1" applyAlignment="1">
      <alignment vertical="center"/>
    </xf>
    <xf numFmtId="176" fontId="9" fillId="6" borderId="8" xfId="3" applyNumberFormat="1" applyFont="1" applyFill="1" applyBorder="1" applyAlignment="1">
      <alignment vertical="center"/>
    </xf>
    <xf numFmtId="176" fontId="13" fillId="6" borderId="8" xfId="3" applyNumberFormat="1" applyFont="1" applyFill="1" applyBorder="1" applyAlignment="1">
      <alignment horizontal="right" vertical="center"/>
    </xf>
    <xf numFmtId="176" fontId="13" fillId="5" borderId="8" xfId="3" applyNumberFormat="1" applyFont="1" applyFill="1" applyBorder="1" applyAlignment="1">
      <alignment horizontal="right" vertical="center"/>
    </xf>
    <xf numFmtId="176" fontId="9" fillId="7" borderId="8" xfId="3" applyNumberFormat="1" applyFont="1" applyFill="1" applyBorder="1" applyAlignment="1">
      <alignment vertical="center"/>
    </xf>
    <xf numFmtId="176" fontId="13" fillId="7" borderId="8" xfId="3" applyNumberFormat="1" applyFont="1" applyFill="1" applyBorder="1" applyAlignment="1">
      <alignment horizontal="right" vertical="center"/>
    </xf>
    <xf numFmtId="1" fontId="9" fillId="5" borderId="8" xfId="3" applyNumberFormat="1" applyFont="1" applyFill="1" applyBorder="1" applyAlignment="1">
      <alignment vertical="center" wrapText="1"/>
    </xf>
    <xf numFmtId="176" fontId="4" fillId="5" borderId="8" xfId="3" applyNumberFormat="1" applyFont="1" applyFill="1" applyBorder="1" applyAlignment="1">
      <alignment vertical="center"/>
    </xf>
    <xf numFmtId="0" fontId="1" fillId="0" borderId="0" xfId="3" applyFill="1" applyBorder="1" applyAlignment="1">
      <alignment vertical="center"/>
    </xf>
    <xf numFmtId="1" fontId="9" fillId="6" borderId="8" xfId="3" applyNumberFormat="1" applyFont="1" applyFill="1" applyBorder="1" applyAlignment="1">
      <alignment horizontal="left" vertical="center" wrapText="1"/>
    </xf>
    <xf numFmtId="0" fontId="1" fillId="6" borderId="0" xfId="3" applyFill="1" applyAlignment="1">
      <alignment vertical="center"/>
    </xf>
    <xf numFmtId="0" fontId="9" fillId="6" borderId="8" xfId="3" applyFont="1" applyFill="1" applyBorder="1" applyAlignment="1">
      <alignment horizontal="left" vertical="center" wrapText="1"/>
    </xf>
    <xf numFmtId="0" fontId="4" fillId="0" borderId="8" xfId="3" applyFont="1" applyFill="1" applyBorder="1" applyAlignment="1">
      <alignment vertical="center" wrapText="1"/>
    </xf>
    <xf numFmtId="0" fontId="1" fillId="0" borderId="0" xfId="3" applyFill="1" applyBorder="1" applyAlignment="1">
      <alignment vertical="center" wrapText="1"/>
    </xf>
    <xf numFmtId="0" fontId="1" fillId="0" borderId="0" xfId="3" applyFill="1" applyAlignment="1">
      <alignment vertical="center" wrapText="1"/>
    </xf>
    <xf numFmtId="0" fontId="1" fillId="0" borderId="0" xfId="3" applyFill="1" applyBorder="1" applyAlignment="1">
      <alignment horizontal="left" vertical="center"/>
    </xf>
    <xf numFmtId="0" fontId="18" fillId="0" borderId="0" xfId="3" applyFont="1" applyFill="1" applyBorder="1" applyAlignment="1">
      <alignment horizontal="left" vertical="center" wrapText="1"/>
    </xf>
    <xf numFmtId="0" fontId="14" fillId="7" borderId="8" xfId="3" applyFont="1" applyFill="1" applyBorder="1" applyAlignment="1">
      <alignment horizontal="center" vertical="center" wrapText="1"/>
    </xf>
    <xf numFmtId="10" fontId="14" fillId="7" borderId="8" xfId="1" applyNumberFormat="1" applyFont="1" applyFill="1" applyBorder="1" applyAlignment="1">
      <alignment horizontal="center" vertical="center" wrapText="1"/>
    </xf>
    <xf numFmtId="0" fontId="3" fillId="5" borderId="8" xfId="4" applyFont="1" applyFill="1" applyBorder="1" applyAlignment="1">
      <alignment horizontal="center" vertical="center" wrapText="1"/>
    </xf>
    <xf numFmtId="176" fontId="14" fillId="7" borderId="8" xfId="3" applyNumberFormat="1" applyFont="1" applyFill="1" applyBorder="1" applyAlignment="1">
      <alignment horizontal="center" vertical="center" wrapText="1"/>
    </xf>
    <xf numFmtId="0" fontId="14" fillId="7" borderId="15" xfId="3" applyFont="1" applyFill="1" applyBorder="1" applyAlignment="1">
      <alignment horizontal="center" vertical="center" wrapText="1"/>
    </xf>
    <xf numFmtId="0" fontId="3" fillId="6" borderId="8" xfId="3" applyFont="1" applyFill="1" applyBorder="1" applyAlignment="1">
      <alignment vertical="center"/>
    </xf>
    <xf numFmtId="0" fontId="13" fillId="6" borderId="8" xfId="3" applyFont="1" applyFill="1" applyBorder="1" applyAlignment="1">
      <alignment horizontal="right" vertical="center"/>
    </xf>
    <xf numFmtId="10" fontId="13" fillId="6" borderId="8" xfId="1" applyNumberFormat="1" applyFont="1" applyFill="1" applyBorder="1" applyAlignment="1">
      <alignment horizontal="right" vertical="center"/>
    </xf>
    <xf numFmtId="0" fontId="9" fillId="6" borderId="8" xfId="3" applyFont="1" applyFill="1" applyBorder="1" applyAlignment="1">
      <alignment vertical="center"/>
    </xf>
    <xf numFmtId="10" fontId="9" fillId="6" borderId="8" xfId="1" applyNumberFormat="1" applyFont="1" applyFill="1" applyBorder="1">
      <alignment vertical="center"/>
    </xf>
    <xf numFmtId="0" fontId="9" fillId="6" borderId="8" xfId="1" applyNumberFormat="1" applyFont="1" applyFill="1" applyBorder="1">
      <alignment vertical="center"/>
    </xf>
    <xf numFmtId="0" fontId="13" fillId="0" borderId="8" xfId="3" applyFont="1" applyBorder="1" applyAlignment="1">
      <alignment horizontal="right" vertical="center"/>
    </xf>
    <xf numFmtId="176" fontId="9" fillId="6" borderId="8" xfId="2" applyNumberFormat="1" applyFont="1" applyFill="1" applyBorder="1">
      <alignment vertical="center"/>
    </xf>
    <xf numFmtId="10" fontId="9" fillId="6" borderId="8" xfId="2" applyNumberFormat="1" applyFont="1" applyFill="1" applyBorder="1">
      <alignment vertical="center"/>
    </xf>
    <xf numFmtId="10" fontId="9" fillId="6" borderId="8" xfId="3" applyNumberFormat="1" applyFont="1" applyFill="1" applyBorder="1" applyAlignment="1">
      <alignment vertical="center"/>
    </xf>
    <xf numFmtId="176" fontId="9" fillId="6" borderId="8" xfId="4" applyNumberFormat="1" applyFont="1" applyFill="1" applyBorder="1" applyAlignment="1">
      <alignment vertical="center"/>
    </xf>
    <xf numFmtId="10" fontId="9" fillId="6" borderId="8" xfId="4" applyNumberFormat="1" applyFont="1" applyFill="1" applyBorder="1" applyAlignment="1">
      <alignment vertical="center"/>
    </xf>
    <xf numFmtId="0" fontId="12" fillId="0" borderId="0" xfId="4" applyAlignment="1">
      <alignment vertical="center"/>
    </xf>
    <xf numFmtId="176" fontId="9" fillId="0" borderId="0" xfId="3" applyNumberFormat="1" applyFont="1" applyFill="1" applyAlignment="1">
      <alignment vertical="center"/>
    </xf>
    <xf numFmtId="0" fontId="4" fillId="0" borderId="0" xfId="3" applyFont="1" applyFill="1" applyAlignment="1">
      <alignment vertical="center"/>
    </xf>
    <xf numFmtId="0" fontId="25" fillId="0" borderId="0" xfId="3" applyFont="1">
      <alignment vertical="center"/>
    </xf>
    <xf numFmtId="3" fontId="1" fillId="0" borderId="0" xfId="3" applyNumberFormat="1">
      <alignment vertical="center"/>
    </xf>
    <xf numFmtId="0" fontId="2" fillId="7" borderId="8" xfId="0" applyFont="1" applyFill="1" applyBorder="1">
      <alignment vertical="center"/>
    </xf>
    <xf numFmtId="10" fontId="3" fillId="7" borderId="8" xfId="1" applyNumberFormat="1" applyFont="1" applyFill="1" applyBorder="1">
      <alignment vertical="center"/>
    </xf>
    <xf numFmtId="10" fontId="3" fillId="7" borderId="8" xfId="1" applyNumberFormat="1" applyFont="1" applyFill="1" applyBorder="1" applyAlignment="1">
      <alignment vertical="center" wrapText="1"/>
    </xf>
    <xf numFmtId="0" fontId="4" fillId="0" borderId="8" xfId="0" applyFont="1" applyBorder="1">
      <alignment vertical="center"/>
    </xf>
    <xf numFmtId="176" fontId="4" fillId="0" borderId="8" xfId="0" applyNumberFormat="1" applyFont="1" applyFill="1" applyBorder="1">
      <alignment vertical="center"/>
    </xf>
    <xf numFmtId="176" fontId="4" fillId="0" borderId="8" xfId="0" applyNumberFormat="1" applyFont="1" applyBorder="1">
      <alignment vertical="center"/>
    </xf>
    <xf numFmtId="0" fontId="4" fillId="0" borderId="8" xfId="0" applyFont="1" applyBorder="1" applyAlignment="1">
      <alignment vertical="center" wrapText="1"/>
    </xf>
    <xf numFmtId="0" fontId="3" fillId="7" borderId="8" xfId="3" applyFont="1" applyFill="1" applyBorder="1" applyAlignment="1">
      <alignment vertical="center" wrapText="1"/>
    </xf>
    <xf numFmtId="0" fontId="3" fillId="7" borderId="8" xfId="3" applyFont="1" applyFill="1" applyBorder="1">
      <alignment vertical="center"/>
    </xf>
    <xf numFmtId="0" fontId="3" fillId="0" borderId="8" xfId="3" applyFont="1" applyBorder="1" applyAlignment="1">
      <alignment vertical="center" wrapText="1"/>
    </xf>
    <xf numFmtId="176" fontId="3" fillId="7" borderId="8" xfId="3" applyNumberFormat="1" applyFont="1" applyFill="1" applyBorder="1" applyAlignment="1">
      <alignment vertical="center"/>
    </xf>
    <xf numFmtId="0" fontId="4" fillId="0" borderId="8" xfId="3" applyFont="1" applyFill="1" applyBorder="1" applyAlignment="1">
      <alignment vertical="center"/>
    </xf>
    <xf numFmtId="10" fontId="4" fillId="0" borderId="8" xfId="3" applyNumberFormat="1" applyFont="1" applyFill="1" applyBorder="1" applyAlignment="1">
      <alignment vertical="center"/>
    </xf>
    <xf numFmtId="176" fontId="9" fillId="0" borderId="8" xfId="3" applyNumberFormat="1" applyFont="1" applyFill="1" applyBorder="1" applyAlignment="1">
      <alignment vertical="center"/>
    </xf>
    <xf numFmtId="176" fontId="9" fillId="2" borderId="8" xfId="3" applyNumberFormat="1" applyFont="1" applyFill="1" applyBorder="1" applyAlignment="1">
      <alignment vertical="center"/>
    </xf>
    <xf numFmtId="176" fontId="9" fillId="8" borderId="8" xfId="3" applyNumberFormat="1" applyFont="1" applyFill="1" applyBorder="1" applyAlignment="1">
      <alignment vertical="center"/>
    </xf>
    <xf numFmtId="0" fontId="3" fillId="7" borderId="8" xfId="0" applyFont="1" applyFill="1" applyBorder="1">
      <alignment vertical="center"/>
    </xf>
    <xf numFmtId="3" fontId="3" fillId="7" borderId="8" xfId="0" applyNumberFormat="1" applyFont="1" applyFill="1" applyBorder="1">
      <alignment vertical="center"/>
    </xf>
    <xf numFmtId="176" fontId="3" fillId="7" borderId="8" xfId="3" applyNumberFormat="1" applyFont="1" applyFill="1" applyBorder="1" applyAlignment="1">
      <alignment horizontal="left" vertical="center"/>
    </xf>
    <xf numFmtId="0" fontId="3" fillId="0" borderId="8" xfId="0" applyFont="1" applyBorder="1">
      <alignment vertical="center"/>
    </xf>
    <xf numFmtId="3" fontId="9" fillId="0" borderId="8" xfId="3" applyNumberFormat="1" applyFont="1" applyBorder="1">
      <alignment vertical="center"/>
    </xf>
    <xf numFmtId="0" fontId="1" fillId="0" borderId="8" xfId="3" applyBorder="1">
      <alignment vertical="center"/>
    </xf>
    <xf numFmtId="0" fontId="6" fillId="0" borderId="8" xfId="0" applyFont="1" applyBorder="1" applyAlignment="1">
      <alignment vertical="center"/>
    </xf>
    <xf numFmtId="176" fontId="4" fillId="0" borderId="8" xfId="0" applyNumberFormat="1" applyFont="1" applyBorder="1" applyAlignment="1">
      <alignment vertical="center"/>
    </xf>
    <xf numFmtId="0" fontId="14" fillId="0" borderId="8" xfId="3" applyFont="1" applyBorder="1" applyAlignment="1">
      <alignment horizontal="left" vertical="center"/>
    </xf>
    <xf numFmtId="0" fontId="13" fillId="0" borderId="8" xfId="3" applyFont="1" applyBorder="1" applyAlignment="1">
      <alignment horizontal="left" vertical="center"/>
    </xf>
    <xf numFmtId="177" fontId="13" fillId="2" borderId="8" xfId="3" applyNumberFormat="1" applyFont="1" applyFill="1" applyBorder="1" applyAlignment="1">
      <alignment horizontal="left" vertical="center"/>
    </xf>
    <xf numFmtId="3" fontId="13" fillId="2" borderId="8" xfId="3" applyNumberFormat="1" applyFont="1" applyFill="1" applyBorder="1" applyAlignment="1">
      <alignment horizontal="left" vertical="center"/>
    </xf>
    <xf numFmtId="177" fontId="13" fillId="0" borderId="8" xfId="3" applyNumberFormat="1" applyFont="1" applyBorder="1" applyAlignment="1">
      <alignment horizontal="left" vertical="center"/>
    </xf>
    <xf numFmtId="178" fontId="13" fillId="0" borderId="8" xfId="3" applyNumberFormat="1" applyFont="1" applyBorder="1" applyAlignment="1">
      <alignment vertical="center"/>
    </xf>
    <xf numFmtId="10" fontId="13" fillId="0" borderId="8" xfId="3" applyNumberFormat="1" applyFont="1" applyBorder="1" applyAlignment="1">
      <alignment vertical="center"/>
    </xf>
    <xf numFmtId="0" fontId="13" fillId="0" borderId="8" xfId="3" applyFont="1" applyBorder="1">
      <alignment vertical="center"/>
    </xf>
    <xf numFmtId="10" fontId="13" fillId="0" borderId="8" xfId="2" applyNumberFormat="1" applyFont="1" applyBorder="1" applyAlignment="1">
      <alignment vertical="center"/>
    </xf>
    <xf numFmtId="176" fontId="4" fillId="0" borderId="8" xfId="1" applyNumberFormat="1" applyFont="1" applyFill="1" applyBorder="1">
      <alignment vertical="center"/>
    </xf>
    <xf numFmtId="176" fontId="4" fillId="0" borderId="8" xfId="1" applyNumberFormat="1" applyFont="1" applyFill="1" applyBorder="1" applyAlignment="1">
      <alignment vertical="center" wrapText="1"/>
    </xf>
    <xf numFmtId="176" fontId="4" fillId="0" borderId="8" xfId="0" applyNumberFormat="1" applyFont="1" applyBorder="1" applyAlignment="1">
      <alignment vertical="center" wrapText="1"/>
    </xf>
    <xf numFmtId="0" fontId="6" fillId="0" borderId="8" xfId="0" applyFont="1" applyBorder="1" applyAlignment="1">
      <alignment vertical="center" wrapText="1"/>
    </xf>
    <xf numFmtId="0" fontId="2" fillId="0" borderId="8" xfId="0" applyFont="1" applyBorder="1">
      <alignment vertical="center"/>
    </xf>
    <xf numFmtId="176" fontId="4" fillId="0" borderId="8" xfId="0" applyNumberFormat="1" applyFont="1" applyFill="1" applyBorder="1" applyAlignment="1">
      <alignment vertical="center"/>
    </xf>
    <xf numFmtId="0" fontId="4" fillId="0" borderId="8" xfId="0" applyFont="1" applyBorder="1" applyAlignment="1">
      <alignment vertical="center"/>
    </xf>
    <xf numFmtId="10" fontId="4" fillId="0" borderId="8" xfId="0" applyNumberFormat="1" applyFont="1" applyFill="1" applyBorder="1">
      <alignment vertical="center"/>
    </xf>
    <xf numFmtId="10" fontId="4" fillId="0" borderId="8" xfId="0" applyNumberFormat="1" applyFont="1" applyBorder="1">
      <alignment vertical="center"/>
    </xf>
    <xf numFmtId="0" fontId="14" fillId="7" borderId="8" xfId="0" applyFont="1" applyFill="1" applyBorder="1">
      <alignment vertical="center"/>
    </xf>
    <xf numFmtId="0" fontId="14" fillId="7" borderId="8" xfId="0" applyFont="1" applyFill="1" applyBorder="1" applyAlignment="1">
      <alignment vertical="center" wrapText="1"/>
    </xf>
    <xf numFmtId="0" fontId="9" fillId="0" borderId="8" xfId="0" applyFont="1" applyBorder="1">
      <alignment vertical="center"/>
    </xf>
    <xf numFmtId="0" fontId="9" fillId="0" borderId="8" xfId="0" applyFont="1" applyBorder="1" applyAlignment="1">
      <alignment vertical="center" wrapText="1"/>
    </xf>
    <xf numFmtId="0" fontId="9" fillId="0" borderId="8" xfId="3" applyFont="1" applyBorder="1" applyAlignment="1">
      <alignment vertical="center" wrapText="1"/>
    </xf>
  </cellXfs>
  <cellStyles count="5">
    <cellStyle name="Normal" xfId="0" builtinId="0"/>
    <cellStyle name="Percent" xfId="1" builtinId="5"/>
    <cellStyle name="百分比 2" xfId="2" xr:uid="{00000000-0005-0000-0000-00000D000000}"/>
    <cellStyle name="常规 2" xfId="4" xr:uid="{DA83350B-CE8A-4D16-A524-7C0BB3388B4E}"/>
    <cellStyle name="常规 3" xfId="3"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10</xdr:row>
      <xdr:rowOff>0</xdr:rowOff>
    </xdr:from>
    <xdr:ext cx="114300" cy="114300"/>
    <xdr:pic>
      <xdr:nvPicPr>
        <xdr:cNvPr id="2" name="图片 1" descr="http://data.stats.gov.cn/images/icon-1no.png">
          <a:extLst>
            <a:ext uri="{FF2B5EF4-FFF2-40B4-BE49-F238E27FC236}">
              <a16:creationId xmlns:a16="http://schemas.microsoft.com/office/drawing/2014/main" id="{A9A50FFA-22D9-442D-B73B-2943621E2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2800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xdr:row>
      <xdr:rowOff>0</xdr:rowOff>
    </xdr:from>
    <xdr:ext cx="114300" cy="114300"/>
    <xdr:pic>
      <xdr:nvPicPr>
        <xdr:cNvPr id="3" name="图片 2" descr="http://data.stats.gov.cn/images/icon-1no.png">
          <a:extLst>
            <a:ext uri="{FF2B5EF4-FFF2-40B4-BE49-F238E27FC236}">
              <a16:creationId xmlns:a16="http://schemas.microsoft.com/office/drawing/2014/main" id="{09C20695-F285-4214-BAD8-ED6AE4910A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2800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114300" cy="114300"/>
    <xdr:pic>
      <xdr:nvPicPr>
        <xdr:cNvPr id="4" name="图片 3" descr="http://data.stats.gov.cn/images/icon-1no.png">
          <a:extLst>
            <a:ext uri="{FF2B5EF4-FFF2-40B4-BE49-F238E27FC236}">
              <a16:creationId xmlns:a16="http://schemas.microsoft.com/office/drawing/2014/main" id="{96310861-16F9-48A6-89EF-AECF918D9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7200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114300" cy="114300"/>
    <xdr:pic>
      <xdr:nvPicPr>
        <xdr:cNvPr id="5" name="图片 4" descr="http://data.stats.gov.cn/images/icon-1no.png">
          <a:extLst>
            <a:ext uri="{FF2B5EF4-FFF2-40B4-BE49-F238E27FC236}">
              <a16:creationId xmlns:a16="http://schemas.microsoft.com/office/drawing/2014/main" id="{21DD6BD7-48A0-4617-AFB1-328AC8DB7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7200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9</xdr:col>
      <xdr:colOff>0</xdr:colOff>
      <xdr:row>0</xdr:row>
      <xdr:rowOff>0</xdr:rowOff>
    </xdr:from>
    <xdr:ext cx="114300" cy="114300"/>
    <xdr:pic>
      <xdr:nvPicPr>
        <xdr:cNvPr id="2" name="图片 1" descr="http://data.stats.gov.cn/images/icon-1no.png">
          <a:extLst>
            <a:ext uri="{FF2B5EF4-FFF2-40B4-BE49-F238E27FC236}">
              <a16:creationId xmlns:a16="http://schemas.microsoft.com/office/drawing/2014/main" id="{63602243-4F31-47F8-9FBB-19692097C8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585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0</xdr:row>
      <xdr:rowOff>0</xdr:rowOff>
    </xdr:from>
    <xdr:ext cx="114300" cy="114300"/>
    <xdr:pic>
      <xdr:nvPicPr>
        <xdr:cNvPr id="3" name="图片 2" descr="http://data.stats.gov.cn/images/icon-1no.png">
          <a:extLst>
            <a:ext uri="{FF2B5EF4-FFF2-40B4-BE49-F238E27FC236}">
              <a16:creationId xmlns:a16="http://schemas.microsoft.com/office/drawing/2014/main" id="{F39BDFE7-4D87-4B6A-88C6-FD69C2620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41446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0</xdr:row>
      <xdr:rowOff>0</xdr:rowOff>
    </xdr:from>
    <xdr:ext cx="114300" cy="114300"/>
    <xdr:pic>
      <xdr:nvPicPr>
        <xdr:cNvPr id="4" name="图片 3" descr="http://data.stats.gov.cn/images/icon-1no.png">
          <a:extLst>
            <a:ext uri="{FF2B5EF4-FFF2-40B4-BE49-F238E27FC236}">
              <a16:creationId xmlns:a16="http://schemas.microsoft.com/office/drawing/2014/main" id="{FB83D8CF-200A-4823-A236-7AB62CD14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80403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0</xdr:row>
      <xdr:rowOff>0</xdr:rowOff>
    </xdr:from>
    <xdr:ext cx="114300" cy="114300"/>
    <xdr:pic>
      <xdr:nvPicPr>
        <xdr:cNvPr id="5" name="图片 4" descr="http://data.stats.gov.cn/images/icon-1no.png">
          <a:extLst>
            <a:ext uri="{FF2B5EF4-FFF2-40B4-BE49-F238E27FC236}">
              <a16:creationId xmlns:a16="http://schemas.microsoft.com/office/drawing/2014/main" id="{E60503EC-764C-4569-B728-999F34C05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80403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0</xdr:row>
      <xdr:rowOff>0</xdr:rowOff>
    </xdr:from>
    <xdr:ext cx="114300" cy="114300"/>
    <xdr:pic>
      <xdr:nvPicPr>
        <xdr:cNvPr id="6" name="图片 5" descr="http://data.stats.gov.cn/images/icon-1no.png">
          <a:extLst>
            <a:ext uri="{FF2B5EF4-FFF2-40B4-BE49-F238E27FC236}">
              <a16:creationId xmlns:a16="http://schemas.microsoft.com/office/drawing/2014/main" id="{4991B803-72F7-4732-B2E9-96C523A8B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0</xdr:row>
      <xdr:rowOff>0</xdr:rowOff>
    </xdr:from>
    <xdr:ext cx="114300" cy="114300"/>
    <xdr:pic>
      <xdr:nvPicPr>
        <xdr:cNvPr id="7" name="图片 6" descr="http://data.stats.gov.cn/images/icon-1no.png">
          <a:extLst>
            <a:ext uri="{FF2B5EF4-FFF2-40B4-BE49-F238E27FC236}">
              <a16:creationId xmlns:a16="http://schemas.microsoft.com/office/drawing/2014/main" id="{3D2BE108-99DC-4EA5-AC95-23FA1163C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0</xdr:row>
      <xdr:rowOff>0</xdr:rowOff>
    </xdr:from>
    <xdr:ext cx="114300" cy="114300"/>
    <xdr:pic>
      <xdr:nvPicPr>
        <xdr:cNvPr id="8" name="图片 7" descr="http://data.stats.gov.cn/images/icon-1no.png">
          <a:extLst>
            <a:ext uri="{FF2B5EF4-FFF2-40B4-BE49-F238E27FC236}">
              <a16:creationId xmlns:a16="http://schemas.microsoft.com/office/drawing/2014/main" id="{F2C1F379-1CA6-4A92-8A1B-BCBBC95464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0</xdr:row>
      <xdr:rowOff>0</xdr:rowOff>
    </xdr:from>
    <xdr:ext cx="114300" cy="114300"/>
    <xdr:pic>
      <xdr:nvPicPr>
        <xdr:cNvPr id="9" name="图片 8" descr="http://data.stats.gov.cn/images/icon-1no.png">
          <a:extLst>
            <a:ext uri="{FF2B5EF4-FFF2-40B4-BE49-F238E27FC236}">
              <a16:creationId xmlns:a16="http://schemas.microsoft.com/office/drawing/2014/main" id="{6BA4C492-740D-43DD-A8DA-3E3B89FC1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0</xdr:colOff>
      <xdr:row>0</xdr:row>
      <xdr:rowOff>0</xdr:rowOff>
    </xdr:from>
    <xdr:ext cx="114300" cy="114300"/>
    <xdr:pic>
      <xdr:nvPicPr>
        <xdr:cNvPr id="10" name="图片 9" descr="http://data.stats.gov.cn/images/icon-1no.png">
          <a:extLst>
            <a:ext uri="{FF2B5EF4-FFF2-40B4-BE49-F238E27FC236}">
              <a16:creationId xmlns:a16="http://schemas.microsoft.com/office/drawing/2014/main" id="{3FCCE929-DEA1-4C3B-9C87-F0436452F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0</xdr:colOff>
      <xdr:row>0</xdr:row>
      <xdr:rowOff>0</xdr:rowOff>
    </xdr:from>
    <xdr:ext cx="114300" cy="114300"/>
    <xdr:pic>
      <xdr:nvPicPr>
        <xdr:cNvPr id="11" name="图片 10" descr="http://data.stats.gov.cn/images/icon-1no.png">
          <a:extLst>
            <a:ext uri="{FF2B5EF4-FFF2-40B4-BE49-F238E27FC236}">
              <a16:creationId xmlns:a16="http://schemas.microsoft.com/office/drawing/2014/main" id="{AEC02105-ACBB-484D-9B57-92FB08762D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0</xdr:colOff>
      <xdr:row>0</xdr:row>
      <xdr:rowOff>0</xdr:rowOff>
    </xdr:from>
    <xdr:ext cx="114300" cy="114300"/>
    <xdr:pic>
      <xdr:nvPicPr>
        <xdr:cNvPr id="12" name="图片 11" descr="http://data.stats.gov.cn/images/icon-1no.png">
          <a:extLst>
            <a:ext uri="{FF2B5EF4-FFF2-40B4-BE49-F238E27FC236}">
              <a16:creationId xmlns:a16="http://schemas.microsoft.com/office/drawing/2014/main" id="{D25B52D2-8F63-4BAB-B8D0-CD9338BF3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0</xdr:colOff>
      <xdr:row>0</xdr:row>
      <xdr:rowOff>0</xdr:rowOff>
    </xdr:from>
    <xdr:ext cx="114300" cy="114300"/>
    <xdr:pic>
      <xdr:nvPicPr>
        <xdr:cNvPr id="13" name="图片 12" descr="http://data.stats.gov.cn/images/icon-1no.png">
          <a:extLst>
            <a:ext uri="{FF2B5EF4-FFF2-40B4-BE49-F238E27FC236}">
              <a16:creationId xmlns:a16="http://schemas.microsoft.com/office/drawing/2014/main" id="{9F2CEB35-0B83-4A9E-87B9-428500F73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0</xdr:row>
      <xdr:rowOff>0</xdr:rowOff>
    </xdr:from>
    <xdr:ext cx="114300" cy="114300"/>
    <xdr:pic>
      <xdr:nvPicPr>
        <xdr:cNvPr id="14" name="图片 13" descr="http://data.stats.gov.cn/images/icon-1no.png">
          <a:extLst>
            <a:ext uri="{FF2B5EF4-FFF2-40B4-BE49-F238E27FC236}">
              <a16:creationId xmlns:a16="http://schemas.microsoft.com/office/drawing/2014/main" id="{25956AA6-2314-4854-9982-6E91A36C5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585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0</xdr:row>
      <xdr:rowOff>0</xdr:rowOff>
    </xdr:from>
    <xdr:ext cx="114300" cy="114300"/>
    <xdr:pic>
      <xdr:nvPicPr>
        <xdr:cNvPr id="15" name="图片 14" descr="http://data.stats.gov.cn/images/icon-1no.png">
          <a:extLst>
            <a:ext uri="{FF2B5EF4-FFF2-40B4-BE49-F238E27FC236}">
              <a16:creationId xmlns:a16="http://schemas.microsoft.com/office/drawing/2014/main" id="{B0DF50E0-71E7-4B95-8E25-F0C6C27C0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41446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0</xdr:row>
      <xdr:rowOff>0</xdr:rowOff>
    </xdr:from>
    <xdr:ext cx="114300" cy="114300"/>
    <xdr:pic>
      <xdr:nvPicPr>
        <xdr:cNvPr id="16" name="图片 15" descr="http://data.stats.gov.cn/images/icon-1no.png">
          <a:extLst>
            <a:ext uri="{FF2B5EF4-FFF2-40B4-BE49-F238E27FC236}">
              <a16:creationId xmlns:a16="http://schemas.microsoft.com/office/drawing/2014/main" id="{1F6BB199-7BDC-4714-AC1B-C91B78BCF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80403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0</xdr:row>
      <xdr:rowOff>0</xdr:rowOff>
    </xdr:from>
    <xdr:ext cx="114300" cy="114300"/>
    <xdr:pic>
      <xdr:nvPicPr>
        <xdr:cNvPr id="17" name="图片 16" descr="http://data.stats.gov.cn/images/icon-1no.png">
          <a:extLst>
            <a:ext uri="{FF2B5EF4-FFF2-40B4-BE49-F238E27FC236}">
              <a16:creationId xmlns:a16="http://schemas.microsoft.com/office/drawing/2014/main" id="{BABD927E-52D2-4704-B844-91B97F9B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80403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0</xdr:row>
      <xdr:rowOff>0</xdr:rowOff>
    </xdr:from>
    <xdr:ext cx="114300" cy="114300"/>
    <xdr:pic>
      <xdr:nvPicPr>
        <xdr:cNvPr id="18" name="图片 17" descr="http://data.stats.gov.cn/images/icon-1no.png">
          <a:extLst>
            <a:ext uri="{FF2B5EF4-FFF2-40B4-BE49-F238E27FC236}">
              <a16:creationId xmlns:a16="http://schemas.microsoft.com/office/drawing/2014/main" id="{3942211F-E8F3-4CB7-AF11-0B5CDD2B3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0</xdr:row>
      <xdr:rowOff>0</xdr:rowOff>
    </xdr:from>
    <xdr:ext cx="114300" cy="114300"/>
    <xdr:pic>
      <xdr:nvPicPr>
        <xdr:cNvPr id="19" name="图片 18" descr="http://data.stats.gov.cn/images/icon-1no.png">
          <a:extLst>
            <a:ext uri="{FF2B5EF4-FFF2-40B4-BE49-F238E27FC236}">
              <a16:creationId xmlns:a16="http://schemas.microsoft.com/office/drawing/2014/main" id="{18BB1F5B-93FF-4F49-9625-88CBFB6D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0</xdr:row>
      <xdr:rowOff>0</xdr:rowOff>
    </xdr:from>
    <xdr:ext cx="114300" cy="114300"/>
    <xdr:pic>
      <xdr:nvPicPr>
        <xdr:cNvPr id="20" name="图片 19" descr="http://data.stats.gov.cn/images/icon-1no.png">
          <a:extLst>
            <a:ext uri="{FF2B5EF4-FFF2-40B4-BE49-F238E27FC236}">
              <a16:creationId xmlns:a16="http://schemas.microsoft.com/office/drawing/2014/main" id="{DAFECD36-281A-450D-833B-29FB828712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0</xdr:colOff>
      <xdr:row>0</xdr:row>
      <xdr:rowOff>0</xdr:rowOff>
    </xdr:from>
    <xdr:ext cx="114300" cy="114300"/>
    <xdr:pic>
      <xdr:nvPicPr>
        <xdr:cNvPr id="21" name="图片 20" descr="http://data.stats.gov.cn/images/icon-1no.png">
          <a:extLst>
            <a:ext uri="{FF2B5EF4-FFF2-40B4-BE49-F238E27FC236}">
              <a16:creationId xmlns:a16="http://schemas.microsoft.com/office/drawing/2014/main" id="{180BA9E1-A4CF-409B-8359-3B75093E7C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0</xdr:colOff>
      <xdr:row>0</xdr:row>
      <xdr:rowOff>0</xdr:rowOff>
    </xdr:from>
    <xdr:ext cx="114300" cy="114300"/>
    <xdr:pic>
      <xdr:nvPicPr>
        <xdr:cNvPr id="22" name="图片 21" descr="http://data.stats.gov.cn/images/icon-1no.png">
          <a:extLst>
            <a:ext uri="{FF2B5EF4-FFF2-40B4-BE49-F238E27FC236}">
              <a16:creationId xmlns:a16="http://schemas.microsoft.com/office/drawing/2014/main" id="{2F3E251E-F923-4186-8326-EE7C2D10D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0</xdr:colOff>
      <xdr:row>0</xdr:row>
      <xdr:rowOff>0</xdr:rowOff>
    </xdr:from>
    <xdr:ext cx="114300" cy="114300"/>
    <xdr:pic>
      <xdr:nvPicPr>
        <xdr:cNvPr id="23" name="图片 22" descr="http://data.stats.gov.cn/images/icon-1no.png">
          <a:extLst>
            <a:ext uri="{FF2B5EF4-FFF2-40B4-BE49-F238E27FC236}">
              <a16:creationId xmlns:a16="http://schemas.microsoft.com/office/drawing/2014/main" id="{7EB8FE1F-B23F-411E-A060-DE55602EE6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0</xdr:colOff>
      <xdr:row>0</xdr:row>
      <xdr:rowOff>0</xdr:rowOff>
    </xdr:from>
    <xdr:ext cx="114300" cy="114300"/>
    <xdr:pic>
      <xdr:nvPicPr>
        <xdr:cNvPr id="24" name="图片 23" descr="http://data.stats.gov.cn/images/icon-1no.png">
          <a:extLst>
            <a:ext uri="{FF2B5EF4-FFF2-40B4-BE49-F238E27FC236}">
              <a16:creationId xmlns:a16="http://schemas.microsoft.com/office/drawing/2014/main" id="{6FBED976-809E-470F-BCE3-59C17CC83C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0</xdr:colOff>
      <xdr:row>0</xdr:row>
      <xdr:rowOff>0</xdr:rowOff>
    </xdr:from>
    <xdr:ext cx="114300" cy="114300"/>
    <xdr:pic>
      <xdr:nvPicPr>
        <xdr:cNvPr id="25" name="图片 24" descr="http://data.stats.gov.cn/images/icon-1no.png">
          <a:extLst>
            <a:ext uri="{FF2B5EF4-FFF2-40B4-BE49-F238E27FC236}">
              <a16:creationId xmlns:a16="http://schemas.microsoft.com/office/drawing/2014/main" id="{DDAF1885-1673-4A5F-BA83-EE93055EB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xdr:row>
      <xdr:rowOff>0</xdr:rowOff>
    </xdr:from>
    <xdr:ext cx="114300" cy="114300"/>
    <xdr:pic>
      <xdr:nvPicPr>
        <xdr:cNvPr id="2" name="图片 1" descr="http://data.stats.gov.cn/images/icon-1no.png">
          <a:extLst>
            <a:ext uri="{FF2B5EF4-FFF2-40B4-BE49-F238E27FC236}">
              <a16:creationId xmlns:a16="http://schemas.microsoft.com/office/drawing/2014/main" id="{E4A97571-986B-47C0-9358-11A270A4A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2800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26</xdr:row>
      <xdr:rowOff>0</xdr:rowOff>
    </xdr:from>
    <xdr:ext cx="114300" cy="114300"/>
    <xdr:pic>
      <xdr:nvPicPr>
        <xdr:cNvPr id="3" name="图片 2" descr="http://data.stats.gov.cn/images/icon-1no.png">
          <a:extLst>
            <a:ext uri="{FF2B5EF4-FFF2-40B4-BE49-F238E27FC236}">
              <a16:creationId xmlns:a16="http://schemas.microsoft.com/office/drawing/2014/main" id="{301C28D4-F382-459B-B328-33B8C17692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76104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xdr:row>
      <xdr:rowOff>0</xdr:rowOff>
    </xdr:from>
    <xdr:ext cx="114300" cy="114300"/>
    <xdr:pic>
      <xdr:nvPicPr>
        <xdr:cNvPr id="4" name="图片 3" descr="http://data.stats.gov.cn/images/icon-1no.png">
          <a:extLst>
            <a:ext uri="{FF2B5EF4-FFF2-40B4-BE49-F238E27FC236}">
              <a16:creationId xmlns:a16="http://schemas.microsoft.com/office/drawing/2014/main" id="{FE88BC84-0944-4DC3-A176-FE2FE51821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6800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xdr:row>
      <xdr:rowOff>0</xdr:rowOff>
    </xdr:from>
    <xdr:ext cx="114300" cy="114300"/>
    <xdr:pic>
      <xdr:nvPicPr>
        <xdr:cNvPr id="5" name="图片 4" descr="http://data.stats.gov.cn/images/icon-1no.png">
          <a:extLst>
            <a:ext uri="{FF2B5EF4-FFF2-40B4-BE49-F238E27FC236}">
              <a16:creationId xmlns:a16="http://schemas.microsoft.com/office/drawing/2014/main" id="{8F3A5771-D652-4913-B8EB-EA3B2180E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6800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31</xdr:row>
      <xdr:rowOff>0</xdr:rowOff>
    </xdr:from>
    <xdr:ext cx="114300" cy="114300"/>
    <xdr:pic>
      <xdr:nvPicPr>
        <xdr:cNvPr id="6" name="图片 5" descr="http://data.stats.gov.cn/images/icon-1no.png">
          <a:extLst>
            <a:ext uri="{FF2B5EF4-FFF2-40B4-BE49-F238E27FC236}">
              <a16:creationId xmlns:a16="http://schemas.microsoft.com/office/drawing/2014/main" id="{1EA05C34-6C12-4AB8-95ED-A31629FC6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8610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31</xdr:row>
      <xdr:rowOff>0</xdr:rowOff>
    </xdr:from>
    <xdr:ext cx="114300" cy="114300"/>
    <xdr:pic>
      <xdr:nvPicPr>
        <xdr:cNvPr id="7" name="图片 6" descr="http://data.stats.gov.cn/images/icon-1no.png">
          <a:extLst>
            <a:ext uri="{FF2B5EF4-FFF2-40B4-BE49-F238E27FC236}">
              <a16:creationId xmlns:a16="http://schemas.microsoft.com/office/drawing/2014/main" id="{54E5B3ED-8FC1-49AC-9FBE-FF5997E56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8610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hyperlink" Target="https://population.un.org/wpp/Download/Standard/Population/"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tats.gov.cn/tjsj/pcsj/rkpc/6rp/indexch.htm" TargetMode="External"/><Relationship Id="rId7" Type="http://schemas.openxmlformats.org/officeDocument/2006/relationships/hyperlink" Target="https://population.un.org/wpp/Download/Standard/Population/" TargetMode="External"/><Relationship Id="rId2" Type="http://schemas.openxmlformats.org/officeDocument/2006/relationships/hyperlink" Target="http://www.stats.gov.cn/tjsj/pcsj/rkpc/6rp/indexch.htm" TargetMode="External"/><Relationship Id="rId1" Type="http://schemas.openxmlformats.org/officeDocument/2006/relationships/hyperlink" Target="http://www.scio.gov.cn/zfbps/32832/Document/1660314/1660314.htm;" TargetMode="External"/><Relationship Id="rId6" Type="http://schemas.openxmlformats.org/officeDocument/2006/relationships/hyperlink" Target="https://population.un.org/wpp/Download/Standard/Population/" TargetMode="External"/><Relationship Id="rId5" Type="http://schemas.openxmlformats.org/officeDocument/2006/relationships/hyperlink" Target="http://www.stats.gov.cn/tjsj/pcsj/rkpc/6rp/indexch.htm" TargetMode="External"/><Relationship Id="rId4" Type="http://schemas.openxmlformats.org/officeDocument/2006/relationships/hyperlink" Target="http://www.stats.gov.cn/tjsj/pcsj/rkpc/6rp/indexch.ht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moe.gov.cn/s78/A03/moe_560/jytjsj_2019/qg/202006/t20200610_464560.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E2308-AC4A-47D6-ABE5-7973D681B592}">
  <dimension ref="A1:B11"/>
  <sheetViews>
    <sheetView tabSelected="1" topLeftCell="A7" workbookViewId="0">
      <selection activeCell="B19" sqref="B19"/>
    </sheetView>
  </sheetViews>
  <sheetFormatPr defaultRowHeight="14" x14ac:dyDescent="0.3"/>
  <cols>
    <col min="1" max="1" width="30.25" bestFit="1" customWidth="1"/>
    <col min="2" max="2" width="106" customWidth="1"/>
  </cols>
  <sheetData>
    <row r="1" spans="1:2" ht="15" x14ac:dyDescent="0.3">
      <c r="A1" s="163" t="s">
        <v>335</v>
      </c>
      <c r="B1" s="164" t="s">
        <v>336</v>
      </c>
    </row>
    <row r="2" spans="1:2" ht="45" x14ac:dyDescent="0.3">
      <c r="A2" s="165" t="s">
        <v>334</v>
      </c>
      <c r="B2" s="166" t="s">
        <v>337</v>
      </c>
    </row>
    <row r="3" spans="1:2" ht="30" x14ac:dyDescent="0.3">
      <c r="A3" s="165" t="s">
        <v>338</v>
      </c>
      <c r="B3" s="166" t="s">
        <v>339</v>
      </c>
    </row>
    <row r="4" spans="1:2" ht="105" x14ac:dyDescent="0.3">
      <c r="A4" s="166" t="s">
        <v>340</v>
      </c>
      <c r="B4" s="166" t="s">
        <v>354</v>
      </c>
    </row>
    <row r="5" spans="1:2" ht="90" x14ac:dyDescent="0.3">
      <c r="A5" s="165" t="s">
        <v>341</v>
      </c>
      <c r="B5" s="166" t="s">
        <v>343</v>
      </c>
    </row>
    <row r="6" spans="1:2" ht="60" x14ac:dyDescent="0.3">
      <c r="A6" s="165" t="s">
        <v>342</v>
      </c>
      <c r="B6" s="167" t="s">
        <v>344</v>
      </c>
    </row>
    <row r="7" spans="1:2" ht="45" x14ac:dyDescent="0.3">
      <c r="A7" s="165" t="s">
        <v>345</v>
      </c>
      <c r="B7" s="166" t="s">
        <v>346</v>
      </c>
    </row>
    <row r="8" spans="1:2" ht="15" x14ac:dyDescent="0.3">
      <c r="A8" s="165" t="s">
        <v>351</v>
      </c>
      <c r="B8" s="166" t="s">
        <v>349</v>
      </c>
    </row>
    <row r="9" spans="1:2" ht="15" x14ac:dyDescent="0.3">
      <c r="A9" s="165" t="s">
        <v>347</v>
      </c>
      <c r="B9" s="165" t="s">
        <v>348</v>
      </c>
    </row>
    <row r="10" spans="1:2" ht="15" x14ac:dyDescent="0.3">
      <c r="A10" s="165" t="s">
        <v>350</v>
      </c>
      <c r="B10" s="165" t="s">
        <v>355</v>
      </c>
    </row>
    <row r="11" spans="1:2" ht="15" x14ac:dyDescent="0.3">
      <c r="A11" s="165" t="s">
        <v>352</v>
      </c>
      <c r="B11" s="165" t="s">
        <v>353</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6C877-BC7C-4AC6-B203-EF76E9F6AAB3}">
  <dimension ref="A1:J4"/>
  <sheetViews>
    <sheetView workbookViewId="0">
      <selection sqref="A1:J3"/>
    </sheetView>
  </sheetViews>
  <sheetFormatPr defaultColWidth="9" defaultRowHeight="14" x14ac:dyDescent="0.3"/>
  <cols>
    <col min="1" max="1" width="45.83203125" style="15" bestFit="1" customWidth="1"/>
    <col min="2" max="2" width="7.33203125" style="15" bestFit="1" customWidth="1"/>
    <col min="3" max="3" width="13.25" style="15" bestFit="1" customWidth="1"/>
    <col min="4" max="5" width="14.5" style="15" bestFit="1" customWidth="1"/>
    <col min="6" max="6" width="13.25" style="15" bestFit="1" customWidth="1"/>
    <col min="7" max="9" width="14.5" style="15" bestFit="1" customWidth="1"/>
    <col min="10" max="10" width="56.08203125" style="15" bestFit="1" customWidth="1"/>
    <col min="11" max="16384" width="9" style="15"/>
  </cols>
  <sheetData>
    <row r="1" spans="1:10" ht="15" x14ac:dyDescent="0.3">
      <c r="A1" s="128" t="s">
        <v>207</v>
      </c>
      <c r="B1" s="129" t="s">
        <v>211</v>
      </c>
      <c r="C1" s="129" t="s">
        <v>190</v>
      </c>
      <c r="D1" s="129" t="s">
        <v>6</v>
      </c>
      <c r="E1" s="129" t="s">
        <v>7</v>
      </c>
      <c r="F1" s="129" t="s">
        <v>8</v>
      </c>
      <c r="G1" s="129" t="s">
        <v>9</v>
      </c>
      <c r="H1" s="129" t="s">
        <v>10</v>
      </c>
      <c r="I1" s="129" t="s">
        <v>11</v>
      </c>
      <c r="J1" s="128" t="s">
        <v>210</v>
      </c>
    </row>
    <row r="2" spans="1:10" ht="30" x14ac:dyDescent="0.3">
      <c r="A2" s="130" t="s">
        <v>208</v>
      </c>
      <c r="B2" s="56">
        <v>12566</v>
      </c>
      <c r="C2" s="56">
        <v>273</v>
      </c>
      <c r="D2" s="56">
        <v>2270</v>
      </c>
      <c r="E2" s="56">
        <v>4932</v>
      </c>
      <c r="F2" s="56">
        <v>3307</v>
      </c>
      <c r="G2" s="56">
        <v>1287</v>
      </c>
      <c r="H2" s="56">
        <v>338</v>
      </c>
      <c r="I2" s="56">
        <v>159</v>
      </c>
      <c r="J2" s="56" t="s">
        <v>212</v>
      </c>
    </row>
    <row r="3" spans="1:10" ht="15" x14ac:dyDescent="0.3">
      <c r="A3" s="130" t="s">
        <v>209</v>
      </c>
      <c r="B3" s="56">
        <f>SUM(C3:I3)</f>
        <v>1</v>
      </c>
      <c r="C3" s="56">
        <f>C2/B2</f>
        <v>2.1725290466337737E-2</v>
      </c>
      <c r="D3" s="56">
        <f>D2/B2</f>
        <v>0.18064618812669106</v>
      </c>
      <c r="E3" s="56">
        <f>E2/B2</f>
        <v>0.3924876651281235</v>
      </c>
      <c r="F3" s="56">
        <f>F2/B2</f>
        <v>0.26317045997135124</v>
      </c>
      <c r="G3" s="56">
        <f>G2/B2</f>
        <v>0.10241922648416361</v>
      </c>
      <c r="H3" s="56">
        <f>H2/B2</f>
        <v>2.6897978672608628E-2</v>
      </c>
      <c r="I3" s="56">
        <f>I2/B2</f>
        <v>1.2653191150724176E-2</v>
      </c>
      <c r="J3" s="56"/>
    </row>
    <row r="4" spans="1:10" ht="15" x14ac:dyDescent="0.3">
      <c r="A4" s="8"/>
      <c r="B4" s="18"/>
      <c r="C4" s="18"/>
      <c r="D4" s="18"/>
      <c r="E4" s="18"/>
      <c r="F4" s="18"/>
      <c r="G4" s="18"/>
      <c r="H4" s="18"/>
      <c r="I4" s="18"/>
    </row>
  </sheetData>
  <phoneticPr fontId="5"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EEAE-5E74-4E3B-A7A6-D8B1D986F0BB}">
  <dimension ref="A1:U2"/>
  <sheetViews>
    <sheetView workbookViewId="0">
      <selection sqref="A1:U2"/>
    </sheetView>
  </sheetViews>
  <sheetFormatPr defaultRowHeight="14" x14ac:dyDescent="0.3"/>
  <cols>
    <col min="1" max="1" width="17.75" bestFit="1" customWidth="1"/>
    <col min="2" max="2" width="13.75" bestFit="1" customWidth="1"/>
    <col min="3" max="8" width="11.08203125" bestFit="1" customWidth="1"/>
    <col min="9" max="10" width="12.25" bestFit="1" customWidth="1"/>
    <col min="11" max="11" width="11.08203125" bestFit="1" customWidth="1"/>
    <col min="12" max="13" width="12.25" bestFit="1" customWidth="1"/>
    <col min="14" max="19" width="11.08203125" bestFit="1" customWidth="1"/>
    <col min="20" max="20" width="17.75" bestFit="1" customWidth="1"/>
    <col min="21" max="21" width="58" bestFit="1" customWidth="1"/>
  </cols>
  <sheetData>
    <row r="1" spans="1:21" ht="15" x14ac:dyDescent="0.3">
      <c r="A1" s="121" t="s">
        <v>0</v>
      </c>
      <c r="B1" s="121" t="s">
        <v>1</v>
      </c>
      <c r="C1" s="122" t="s">
        <v>2</v>
      </c>
      <c r="D1" s="122" t="s">
        <v>3</v>
      </c>
      <c r="E1" s="122" t="s">
        <v>4</v>
      </c>
      <c r="F1" s="122" t="s">
        <v>5</v>
      </c>
      <c r="G1" s="122" t="s">
        <v>6</v>
      </c>
      <c r="H1" s="122" t="s">
        <v>7</v>
      </c>
      <c r="I1" s="122" t="s">
        <v>8</v>
      </c>
      <c r="J1" s="122" t="s">
        <v>9</v>
      </c>
      <c r="K1" s="122" t="s">
        <v>10</v>
      </c>
      <c r="L1" s="122" t="s">
        <v>11</v>
      </c>
      <c r="M1" s="122" t="s">
        <v>12</v>
      </c>
      <c r="N1" s="122" t="s">
        <v>13</v>
      </c>
      <c r="O1" s="122" t="s">
        <v>14</v>
      </c>
      <c r="P1" s="122" t="s">
        <v>15</v>
      </c>
      <c r="Q1" s="122" t="s">
        <v>16</v>
      </c>
      <c r="R1" s="122" t="s">
        <v>17</v>
      </c>
      <c r="S1" s="122" t="s">
        <v>18</v>
      </c>
      <c r="T1" s="123" t="s">
        <v>29</v>
      </c>
      <c r="U1" s="123" t="s">
        <v>37</v>
      </c>
    </row>
    <row r="2" spans="1:21" x14ac:dyDescent="0.3">
      <c r="A2" s="124" t="s">
        <v>30</v>
      </c>
      <c r="B2" s="125">
        <v>1439323774</v>
      </c>
      <c r="C2" s="125">
        <v>83932437</v>
      </c>
      <c r="D2" s="125">
        <v>86735183</v>
      </c>
      <c r="E2" s="125">
        <v>84262751</v>
      </c>
      <c r="F2" s="125">
        <v>82341859</v>
      </c>
      <c r="G2" s="126">
        <v>87158167</v>
      </c>
      <c r="H2" s="126">
        <v>97989003</v>
      </c>
      <c r="I2" s="126">
        <v>128738970</v>
      </c>
      <c r="J2" s="126">
        <v>100091455</v>
      </c>
      <c r="K2" s="126">
        <v>96274146</v>
      </c>
      <c r="L2" s="126">
        <v>119837617</v>
      </c>
      <c r="M2" s="126">
        <v>123445382</v>
      </c>
      <c r="N2" s="126">
        <v>98740491</v>
      </c>
      <c r="O2" s="126">
        <v>77514139</v>
      </c>
      <c r="P2" s="126">
        <v>74149766</v>
      </c>
      <c r="Q2" s="126">
        <v>44949689</v>
      </c>
      <c r="R2" s="126">
        <v>26544616</v>
      </c>
      <c r="S2" s="126">
        <v>26618103</v>
      </c>
      <c r="T2" s="127" t="s">
        <v>25</v>
      </c>
      <c r="U2" s="127" t="s">
        <v>49</v>
      </c>
    </row>
  </sheetData>
  <phoneticPr fontId="5" type="noConversion"/>
  <hyperlinks>
    <hyperlink ref="U2" r:id="rId1" xr:uid="{11216957-C115-4455-81B7-252691B14B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
  <sheetViews>
    <sheetView zoomScaleNormal="100" workbookViewId="0">
      <pane xSplit="1" ySplit="1" topLeftCell="B17" activePane="bottomRight" state="frozen"/>
      <selection pane="topRight" activeCell="B1" sqref="B1"/>
      <selection pane="bottomLeft" activeCell="A2" sqref="A2"/>
      <selection pane="bottomRight" activeCell="A3" sqref="A3:XFD3"/>
    </sheetView>
  </sheetViews>
  <sheetFormatPr defaultColWidth="9" defaultRowHeight="14" x14ac:dyDescent="0.3"/>
  <cols>
    <col min="1" max="1" width="41.5" customWidth="1"/>
    <col min="2" max="2" width="19" style="1" customWidth="1"/>
    <col min="3" max="4" width="12.5" customWidth="1"/>
    <col min="5" max="5" width="11.08203125" customWidth="1"/>
    <col min="6" max="6" width="12" customWidth="1"/>
    <col min="7" max="14" width="12.75" customWidth="1"/>
    <col min="15" max="17" width="11.5" customWidth="1"/>
    <col min="18" max="19" width="11.08203125" customWidth="1"/>
    <col min="20" max="20" width="53.5" style="6" customWidth="1"/>
    <col min="21" max="21" width="56.33203125" style="6" customWidth="1"/>
  </cols>
  <sheetData>
    <row r="1" spans="1:21" ht="15" x14ac:dyDescent="0.3">
      <c r="A1" s="121" t="s">
        <v>0</v>
      </c>
      <c r="B1" s="121" t="s">
        <v>1</v>
      </c>
      <c r="C1" s="122" t="s">
        <v>2</v>
      </c>
      <c r="D1" s="122" t="s">
        <v>3</v>
      </c>
      <c r="E1" s="122" t="s">
        <v>4</v>
      </c>
      <c r="F1" s="122" t="s">
        <v>5</v>
      </c>
      <c r="G1" s="122" t="s">
        <v>6</v>
      </c>
      <c r="H1" s="122" t="s">
        <v>7</v>
      </c>
      <c r="I1" s="122" t="s">
        <v>8</v>
      </c>
      <c r="J1" s="122" t="s">
        <v>9</v>
      </c>
      <c r="K1" s="122" t="s">
        <v>10</v>
      </c>
      <c r="L1" s="122" t="s">
        <v>11</v>
      </c>
      <c r="M1" s="122" t="s">
        <v>12</v>
      </c>
      <c r="N1" s="122" t="s">
        <v>13</v>
      </c>
      <c r="O1" s="122" t="s">
        <v>14</v>
      </c>
      <c r="P1" s="122" t="s">
        <v>15</v>
      </c>
      <c r="Q1" s="122" t="s">
        <v>16</v>
      </c>
      <c r="R1" s="122" t="s">
        <v>17</v>
      </c>
      <c r="S1" s="122" t="s">
        <v>18</v>
      </c>
      <c r="T1" s="123" t="s">
        <v>29</v>
      </c>
      <c r="U1" s="123" t="s">
        <v>37</v>
      </c>
    </row>
    <row r="2" spans="1:21" ht="15" x14ac:dyDescent="0.3">
      <c r="A2" s="140" t="s">
        <v>19</v>
      </c>
      <c r="B2" s="125">
        <f>SUM(B3:B7)</f>
        <v>47191989</v>
      </c>
      <c r="C2" s="154"/>
      <c r="D2" s="154"/>
      <c r="E2" s="154"/>
      <c r="F2" s="154">
        <f t="shared" ref="F2:R2" si="0">SUM(F3:F7)</f>
        <v>1181745.3278312506</v>
      </c>
      <c r="G2" s="154">
        <f t="shared" si="0"/>
        <v>6217027.1836398533</v>
      </c>
      <c r="H2" s="154">
        <f t="shared" si="0"/>
        <v>6635692.578534239</v>
      </c>
      <c r="I2" s="154">
        <f t="shared" si="0"/>
        <v>6496401.5872338694</v>
      </c>
      <c r="J2" s="154">
        <f t="shared" si="0"/>
        <v>7379796.5554199694</v>
      </c>
      <c r="K2" s="154">
        <f t="shared" si="0"/>
        <v>6906755.4363536211</v>
      </c>
      <c r="L2" s="154">
        <f t="shared" si="0"/>
        <v>5733610.3842581511</v>
      </c>
      <c r="M2" s="154">
        <f t="shared" si="0"/>
        <v>3264295.9137607487</v>
      </c>
      <c r="N2" s="154">
        <f t="shared" si="0"/>
        <v>2214107.820666797</v>
      </c>
      <c r="O2" s="154">
        <f t="shared" si="0"/>
        <v>711933.45188853773</v>
      </c>
      <c r="P2" s="154">
        <f t="shared" si="0"/>
        <v>295279.68546151672</v>
      </c>
      <c r="Q2" s="154">
        <f t="shared" si="0"/>
        <v>106882.1711857722</v>
      </c>
      <c r="R2" s="154">
        <f t="shared" si="0"/>
        <v>48460.903765669864</v>
      </c>
      <c r="S2" s="154"/>
      <c r="T2" s="127"/>
      <c r="U2" s="127"/>
    </row>
    <row r="3" spans="1:21" ht="42" x14ac:dyDescent="0.3">
      <c r="A3" s="124" t="s">
        <v>360</v>
      </c>
      <c r="B3" s="125">
        <f>SUM(F3:S3)</f>
        <v>10714179.999999998</v>
      </c>
      <c r="C3" s="125"/>
      <c r="D3" s="125"/>
      <c r="E3" s="125"/>
      <c r="F3" s="125">
        <v>120091.953655623</v>
      </c>
      <c r="G3" s="126">
        <v>1121369.7937246801</v>
      </c>
      <c r="H3" s="126">
        <v>1703933.87249816</v>
      </c>
      <c r="I3" s="126">
        <v>1676042.7531359801</v>
      </c>
      <c r="J3" s="126">
        <v>1724271.70307613</v>
      </c>
      <c r="K3" s="126">
        <v>1430147.1716204199</v>
      </c>
      <c r="L3" s="126">
        <v>1271274.5515215001</v>
      </c>
      <c r="M3" s="126">
        <v>785248.44282744499</v>
      </c>
      <c r="N3" s="126">
        <v>549601.84679999901</v>
      </c>
      <c r="O3" s="126">
        <v>192769.00439554101</v>
      </c>
      <c r="P3" s="126">
        <v>91213.301837558</v>
      </c>
      <c r="Q3" s="126">
        <v>33562.758466928797</v>
      </c>
      <c r="R3" s="126">
        <v>14652.8464400349</v>
      </c>
      <c r="S3" s="126"/>
      <c r="T3" s="155" t="s">
        <v>42</v>
      </c>
      <c r="U3" s="127" t="s">
        <v>46</v>
      </c>
    </row>
    <row r="4" spans="1:21" ht="112" x14ac:dyDescent="0.3">
      <c r="A4" s="124" t="s">
        <v>361</v>
      </c>
      <c r="B4" s="125">
        <f>SUM(F4:S4)</f>
        <v>4349999.9999999972</v>
      </c>
      <c r="C4" s="125"/>
      <c r="D4" s="125"/>
      <c r="E4" s="125"/>
      <c r="F4" s="125">
        <v>472005.26086956501</v>
      </c>
      <c r="G4" s="126">
        <v>1917060.1304347799</v>
      </c>
      <c r="H4" s="126">
        <v>920374.89130434801</v>
      </c>
      <c r="I4" s="126">
        <v>532653.71739130397</v>
      </c>
      <c r="J4" s="126">
        <v>264094.17391304299</v>
      </c>
      <c r="K4" s="126">
        <v>114431.47826087</v>
      </c>
      <c r="L4" s="126">
        <v>81042.391304347795</v>
      </c>
      <c r="M4" s="126">
        <v>29547.847826087</v>
      </c>
      <c r="N4" s="126">
        <v>16166.869565217399</v>
      </c>
      <c r="O4" s="126">
        <v>2623.2391304347798</v>
      </c>
      <c r="P4" s="126"/>
      <c r="Q4" s="126"/>
      <c r="R4" s="126"/>
      <c r="S4" s="126"/>
      <c r="T4" s="156" t="s">
        <v>43</v>
      </c>
      <c r="U4" s="127" t="s">
        <v>47</v>
      </c>
    </row>
    <row r="5" spans="1:21" ht="40.5" x14ac:dyDescent="0.3">
      <c r="A5" s="124" t="s">
        <v>362</v>
      </c>
      <c r="B5" s="125">
        <f>SUM(F5:S5)</f>
        <v>394427.00000000006</v>
      </c>
      <c r="C5" s="125"/>
      <c r="D5" s="125"/>
      <c r="E5" s="125"/>
      <c r="F5" s="125">
        <v>3142.5782335989202</v>
      </c>
      <c r="G5" s="126">
        <v>20148.161157258299</v>
      </c>
      <c r="H5" s="126">
        <v>30578.846358139799</v>
      </c>
      <c r="I5" s="126">
        <v>34100.317002881799</v>
      </c>
      <c r="J5" s="126">
        <v>48743.394304119298</v>
      </c>
      <c r="K5" s="126">
        <v>68936.131039159198</v>
      </c>
      <c r="L5" s="126">
        <v>79277.665084477601</v>
      </c>
      <c r="M5" s="126">
        <v>50459.5540487088</v>
      </c>
      <c r="N5" s="126">
        <v>39025.918347742598</v>
      </c>
      <c r="O5" s="126">
        <v>11767.9525343279</v>
      </c>
      <c r="P5" s="126">
        <v>5304.4937560038397</v>
      </c>
      <c r="Q5" s="126">
        <v>1939.0376334972</v>
      </c>
      <c r="R5" s="126">
        <v>1002.9505000847601</v>
      </c>
      <c r="S5" s="126"/>
      <c r="T5" s="157" t="s">
        <v>44</v>
      </c>
      <c r="U5" s="127" t="s">
        <v>46</v>
      </c>
    </row>
    <row r="6" spans="1:21" ht="42" x14ac:dyDescent="0.3">
      <c r="A6" s="124" t="s">
        <v>363</v>
      </c>
      <c r="B6" s="125">
        <f>SUM(F6:S6)</f>
        <v>4456703</v>
      </c>
      <c r="C6" s="125"/>
      <c r="D6" s="125"/>
      <c r="E6" s="125"/>
      <c r="F6" s="125">
        <v>41337.535072463797</v>
      </c>
      <c r="G6" s="126">
        <v>274129.098323135</v>
      </c>
      <c r="H6" s="126">
        <v>359693.96837359102</v>
      </c>
      <c r="I6" s="126">
        <v>373702.79970370402</v>
      </c>
      <c r="J6" s="126">
        <v>546325.28412667697</v>
      </c>
      <c r="K6" s="126">
        <v>694757.65543317201</v>
      </c>
      <c r="L6" s="126">
        <v>804531.776347826</v>
      </c>
      <c r="M6" s="126">
        <v>561578.06905850803</v>
      </c>
      <c r="N6" s="126">
        <v>470176.18595383799</v>
      </c>
      <c r="O6" s="126">
        <v>196487.25582823399</v>
      </c>
      <c r="P6" s="126">
        <v>87095.889867954902</v>
      </c>
      <c r="Q6" s="126">
        <v>32840.375085346197</v>
      </c>
      <c r="R6" s="126">
        <v>14047.1068255502</v>
      </c>
      <c r="S6" s="126"/>
      <c r="T6" s="155" t="s">
        <v>42</v>
      </c>
      <c r="U6" s="127" t="s">
        <v>46</v>
      </c>
    </row>
    <row r="7" spans="1:21" ht="42" x14ac:dyDescent="0.3">
      <c r="A7" s="124" t="s">
        <v>364</v>
      </c>
      <c r="B7" s="125">
        <f>SUM(F7:S7)</f>
        <v>27276679</v>
      </c>
      <c r="C7" s="125"/>
      <c r="D7" s="125"/>
      <c r="E7" s="125"/>
      <c r="F7" s="125">
        <v>545168</v>
      </c>
      <c r="G7" s="126">
        <v>2884320</v>
      </c>
      <c r="H7" s="126">
        <v>3621111</v>
      </c>
      <c r="I7" s="126">
        <v>3879902</v>
      </c>
      <c r="J7" s="126">
        <v>4796362</v>
      </c>
      <c r="K7" s="126">
        <v>4598483</v>
      </c>
      <c r="L7" s="126">
        <v>3497484</v>
      </c>
      <c r="M7" s="126">
        <v>1837462</v>
      </c>
      <c r="N7" s="126">
        <v>1139137</v>
      </c>
      <c r="O7" s="126">
        <v>308286</v>
      </c>
      <c r="P7" s="126">
        <v>111666</v>
      </c>
      <c r="Q7" s="126">
        <v>38540</v>
      </c>
      <c r="R7" s="126">
        <v>18758</v>
      </c>
      <c r="S7" s="126"/>
      <c r="T7" s="155" t="s">
        <v>42</v>
      </c>
      <c r="U7" s="127" t="s">
        <v>46</v>
      </c>
    </row>
    <row r="8" spans="1:21" ht="28" x14ac:dyDescent="0.3">
      <c r="A8" s="158" t="s">
        <v>35</v>
      </c>
      <c r="B8" s="125">
        <f t="shared" ref="B8:B13" si="1">SUM(C8:S8)</f>
        <v>158079312.08443457</v>
      </c>
      <c r="C8" s="125"/>
      <c r="D8" s="125"/>
      <c r="E8" s="125"/>
      <c r="F8" s="125"/>
      <c r="G8" s="126"/>
      <c r="H8" s="126"/>
      <c r="I8" s="126"/>
      <c r="J8" s="126"/>
      <c r="K8" s="126"/>
      <c r="L8" s="126"/>
      <c r="M8" s="126"/>
      <c r="N8" s="126"/>
      <c r="O8" s="126">
        <f>O19*O20</f>
        <v>42510879.217585221</v>
      </c>
      <c r="P8" s="126">
        <f>P19*P20</f>
        <v>45545394.142571069</v>
      </c>
      <c r="Q8" s="126">
        <f>Q19*Q20</f>
        <v>30041625.202729102</v>
      </c>
      <c r="R8" s="126">
        <f>R19*R20</f>
        <v>19236201.023003742</v>
      </c>
      <c r="S8" s="126">
        <f>S19*S20</f>
        <v>20745212.498545401</v>
      </c>
      <c r="T8" s="156" t="s">
        <v>39</v>
      </c>
      <c r="U8" s="127" t="s">
        <v>48</v>
      </c>
    </row>
    <row r="9" spans="1:21" ht="28" x14ac:dyDescent="0.3">
      <c r="A9" s="158" t="s">
        <v>36</v>
      </c>
      <c r="B9" s="125">
        <f t="shared" si="1"/>
        <v>5872890.5014545992</v>
      </c>
      <c r="C9" s="125"/>
      <c r="D9" s="125"/>
      <c r="E9" s="125"/>
      <c r="F9" s="125"/>
      <c r="G9" s="126"/>
      <c r="H9" s="126"/>
      <c r="I9" s="126"/>
      <c r="J9" s="126"/>
      <c r="K9" s="126"/>
      <c r="L9" s="126"/>
      <c r="M9" s="126"/>
      <c r="N9" s="126"/>
      <c r="O9" s="124"/>
      <c r="P9" s="124"/>
      <c r="Q9" s="124"/>
      <c r="R9" s="124"/>
      <c r="S9" s="126">
        <f>S19*(1-S20)</f>
        <v>5872890.5014545992</v>
      </c>
      <c r="T9" s="156" t="s">
        <v>39</v>
      </c>
      <c r="U9" s="127" t="s">
        <v>48</v>
      </c>
    </row>
    <row r="10" spans="1:21" ht="28" x14ac:dyDescent="0.3">
      <c r="A10" s="158" t="s">
        <v>27</v>
      </c>
      <c r="B10" s="125">
        <f t="shared" si="1"/>
        <v>85824110.414110869</v>
      </c>
      <c r="C10" s="125"/>
      <c r="D10" s="125"/>
      <c r="E10" s="125"/>
      <c r="F10" s="125"/>
      <c r="G10" s="126"/>
      <c r="H10" s="126"/>
      <c r="I10" s="126"/>
      <c r="J10" s="126"/>
      <c r="K10" s="126"/>
      <c r="L10" s="126"/>
      <c r="M10" s="126"/>
      <c r="N10" s="126"/>
      <c r="O10" s="126">
        <f>O19*(1-O20)</f>
        <v>35003259.782414779</v>
      </c>
      <c r="P10" s="126">
        <f>P19*(1-P20)</f>
        <v>28604371.857428931</v>
      </c>
      <c r="Q10" s="126">
        <f>Q19*(1-Q20)</f>
        <v>14908063.797270898</v>
      </c>
      <c r="R10" s="126">
        <f>R19*(1-R20)</f>
        <v>7308414.9769962579</v>
      </c>
      <c r="S10" s="126"/>
      <c r="T10" s="156" t="s">
        <v>39</v>
      </c>
      <c r="U10" s="127" t="s">
        <v>48</v>
      </c>
    </row>
    <row r="11" spans="1:21" ht="28" x14ac:dyDescent="0.3">
      <c r="A11" s="158" t="s">
        <v>187</v>
      </c>
      <c r="B11" s="125">
        <f t="shared" si="1"/>
        <v>363267667.61995488</v>
      </c>
      <c r="C11" s="125">
        <v>12398397.601802176</v>
      </c>
      <c r="D11" s="125">
        <v>18853948.522137038</v>
      </c>
      <c r="E11" s="125">
        <v>15654142.363964347</v>
      </c>
      <c r="F11" s="125">
        <v>15346159.465545718</v>
      </c>
      <c r="G11" s="126">
        <v>18617527.849176541</v>
      </c>
      <c r="H11" s="126">
        <v>25577905.619550813</v>
      </c>
      <c r="I11" s="126">
        <v>38161250.555129267</v>
      </c>
      <c r="J11" s="126">
        <v>33423728.693034209</v>
      </c>
      <c r="K11" s="126">
        <v>34977166.489469521</v>
      </c>
      <c r="L11" s="126">
        <v>47662265.49536825</v>
      </c>
      <c r="M11" s="126">
        <v>54387762.753102511</v>
      </c>
      <c r="N11" s="126">
        <v>48207412.211674519</v>
      </c>
      <c r="O11" s="126"/>
      <c r="P11" s="126"/>
      <c r="Q11" s="126"/>
      <c r="R11" s="126"/>
      <c r="S11" s="126"/>
      <c r="T11" s="156" t="s">
        <v>39</v>
      </c>
      <c r="U11" s="127" t="s">
        <v>48</v>
      </c>
    </row>
    <row r="12" spans="1:21" ht="112" x14ac:dyDescent="0.3">
      <c r="A12" s="158" t="s">
        <v>23</v>
      </c>
      <c r="B12" s="125">
        <f t="shared" si="1"/>
        <v>26252847.157974754</v>
      </c>
      <c r="C12" s="125"/>
      <c r="D12" s="125"/>
      <c r="E12" s="125"/>
      <c r="F12" s="125">
        <v>570350.73007537099</v>
      </c>
      <c r="G12" s="126">
        <v>4742476.7665607696</v>
      </c>
      <c r="H12" s="126">
        <v>10303918.683999</v>
      </c>
      <c r="I12" s="126">
        <v>6908973.8621218</v>
      </c>
      <c r="J12" s="126">
        <v>2688796.2989267502</v>
      </c>
      <c r="K12" s="126">
        <v>706148.52295045904</v>
      </c>
      <c r="L12" s="126">
        <v>332182.29334060103</v>
      </c>
      <c r="M12" s="126"/>
      <c r="N12" s="126"/>
      <c r="O12" s="126"/>
      <c r="P12" s="126"/>
      <c r="Q12" s="126"/>
      <c r="R12" s="126"/>
      <c r="S12" s="126"/>
      <c r="T12" s="156" t="s">
        <v>45</v>
      </c>
      <c r="U12" s="127"/>
    </row>
    <row r="13" spans="1:21" ht="28" x14ac:dyDescent="0.3">
      <c r="A13" s="158" t="s">
        <v>28</v>
      </c>
      <c r="B13" s="125">
        <f t="shared" si="1"/>
        <v>551260211.33349454</v>
      </c>
      <c r="C13" s="125"/>
      <c r="D13" s="125"/>
      <c r="E13" s="125"/>
      <c r="F13" s="125"/>
      <c r="G13" s="126">
        <f t="shared" ref="G13:N13" si="2">G19*(1-G20)</f>
        <v>68540639.150823474</v>
      </c>
      <c r="H13" s="126">
        <f t="shared" si="2"/>
        <v>72411097.380449221</v>
      </c>
      <c r="I13" s="126">
        <f t="shared" si="2"/>
        <v>90577719.44487077</v>
      </c>
      <c r="J13" s="126">
        <f t="shared" si="2"/>
        <v>66667726.306965776</v>
      </c>
      <c r="K13" s="126">
        <f t="shared" si="2"/>
        <v>61296979.510530472</v>
      </c>
      <c r="L13" s="126">
        <f t="shared" si="2"/>
        <v>72175351.504631802</v>
      </c>
      <c r="M13" s="126">
        <f t="shared" si="2"/>
        <v>69057619.246897548</v>
      </c>
      <c r="N13" s="126">
        <f t="shared" si="2"/>
        <v>50533078.788325481</v>
      </c>
      <c r="O13" s="126"/>
      <c r="P13" s="126"/>
      <c r="Q13" s="126"/>
      <c r="R13" s="126"/>
      <c r="S13" s="126"/>
      <c r="T13" s="156" t="s">
        <v>39</v>
      </c>
      <c r="U13" s="127" t="s">
        <v>48</v>
      </c>
    </row>
    <row r="14" spans="1:21" ht="15" x14ac:dyDescent="0.3">
      <c r="A14" s="140" t="s">
        <v>24</v>
      </c>
      <c r="B14" s="125">
        <f>SUM(B15:B17)</f>
        <v>190188433</v>
      </c>
      <c r="C14" s="125"/>
      <c r="D14" s="125">
        <f>SUM(D15:D17)</f>
        <v>55046408</v>
      </c>
      <c r="E14" s="125">
        <f>SUM(E15:E17)</f>
        <v>82997466</v>
      </c>
      <c r="F14" s="125">
        <f>SUM(F15:F17)</f>
        <v>52144559</v>
      </c>
      <c r="G14" s="126"/>
      <c r="H14" s="126"/>
      <c r="I14" s="126"/>
      <c r="J14" s="126"/>
      <c r="K14" s="126"/>
      <c r="L14" s="126"/>
      <c r="M14" s="126"/>
      <c r="N14" s="126"/>
      <c r="O14" s="126"/>
      <c r="P14" s="126"/>
      <c r="Q14" s="126"/>
      <c r="R14" s="126"/>
      <c r="S14" s="126"/>
      <c r="T14" s="157" t="s">
        <v>31</v>
      </c>
      <c r="U14" s="127"/>
    </row>
    <row r="15" spans="1:21" ht="28" x14ac:dyDescent="0.3">
      <c r="A15" s="124" t="s">
        <v>357</v>
      </c>
      <c r="B15" s="159">
        <f>SUM(C15:S15)</f>
        <v>105612358</v>
      </c>
      <c r="C15" s="159"/>
      <c r="D15" s="159">
        <v>55046408</v>
      </c>
      <c r="E15" s="159">
        <v>50565950</v>
      </c>
      <c r="F15" s="159"/>
      <c r="G15" s="159"/>
      <c r="H15" s="126"/>
      <c r="I15" s="126"/>
      <c r="J15" s="126"/>
      <c r="K15" s="126"/>
      <c r="L15" s="126"/>
      <c r="M15" s="126"/>
      <c r="N15" s="126"/>
      <c r="O15" s="126"/>
      <c r="P15" s="126"/>
      <c r="Q15" s="126"/>
      <c r="R15" s="126"/>
      <c r="S15" s="126"/>
      <c r="T15" s="157" t="s">
        <v>31</v>
      </c>
      <c r="U15" s="156" t="s">
        <v>33</v>
      </c>
    </row>
    <row r="16" spans="1:21" ht="28" x14ac:dyDescent="0.3">
      <c r="A16" s="124" t="s">
        <v>358</v>
      </c>
      <c r="B16" s="159">
        <f>SUM(C16:S16)</f>
        <v>48271362</v>
      </c>
      <c r="C16" s="159"/>
      <c r="D16" s="159"/>
      <c r="E16" s="159">
        <v>32431516</v>
      </c>
      <c r="F16" s="159">
        <v>15839846</v>
      </c>
      <c r="G16" s="159"/>
      <c r="H16" s="126"/>
      <c r="I16" s="126"/>
      <c r="J16" s="126"/>
      <c r="K16" s="126"/>
      <c r="L16" s="126"/>
      <c r="M16" s="126"/>
      <c r="N16" s="126"/>
      <c r="O16" s="126"/>
      <c r="P16" s="126"/>
      <c r="Q16" s="126"/>
      <c r="R16" s="126"/>
      <c r="S16" s="126"/>
      <c r="T16" s="157" t="s">
        <v>31</v>
      </c>
      <c r="U16" s="156" t="s">
        <v>32</v>
      </c>
    </row>
    <row r="17" spans="1:21" s="4" customFormat="1" ht="84" x14ac:dyDescent="0.3">
      <c r="A17" s="160" t="s">
        <v>359</v>
      </c>
      <c r="B17" s="159">
        <f>SUM(C17:S17)</f>
        <v>36304713</v>
      </c>
      <c r="C17" s="159"/>
      <c r="D17" s="159"/>
      <c r="E17" s="159"/>
      <c r="F17" s="159">
        <f>24143050+12161663</f>
        <v>36304713</v>
      </c>
      <c r="G17" s="159"/>
      <c r="H17" s="144"/>
      <c r="I17" s="144"/>
      <c r="J17" s="144"/>
      <c r="K17" s="144"/>
      <c r="L17" s="144"/>
      <c r="M17" s="144"/>
      <c r="N17" s="144"/>
      <c r="O17" s="144"/>
      <c r="P17" s="144"/>
      <c r="Q17" s="144"/>
      <c r="R17" s="144"/>
      <c r="S17" s="144"/>
      <c r="T17" s="157" t="s">
        <v>31</v>
      </c>
      <c r="U17" s="156" t="s">
        <v>40</v>
      </c>
    </row>
    <row r="18" spans="1:21" ht="28" x14ac:dyDescent="0.3">
      <c r="A18" s="140" t="s">
        <v>41</v>
      </c>
      <c r="B18" s="159">
        <f>SUM(C18:S18)</f>
        <v>98676678</v>
      </c>
      <c r="C18" s="125">
        <v>83932437</v>
      </c>
      <c r="D18" s="125">
        <v>14744241</v>
      </c>
      <c r="E18" s="125"/>
      <c r="F18" s="125"/>
      <c r="G18" s="126"/>
      <c r="H18" s="126"/>
      <c r="I18" s="126"/>
      <c r="J18" s="126"/>
      <c r="K18" s="126"/>
      <c r="L18" s="126"/>
      <c r="M18" s="126"/>
      <c r="N18" s="126"/>
      <c r="O18" s="126"/>
      <c r="P18" s="126"/>
      <c r="Q18" s="126"/>
      <c r="R18" s="126"/>
      <c r="S18" s="126"/>
      <c r="T18" s="127" t="s">
        <v>50</v>
      </c>
      <c r="U18" s="127" t="s">
        <v>49</v>
      </c>
    </row>
    <row r="19" spans="1:21" x14ac:dyDescent="0.3">
      <c r="A19" s="124" t="s">
        <v>30</v>
      </c>
      <c r="B19" s="125">
        <f>SUM(C19:S19)</f>
        <v>1439323774</v>
      </c>
      <c r="C19" s="125">
        <v>83932437</v>
      </c>
      <c r="D19" s="125">
        <v>86735183</v>
      </c>
      <c r="E19" s="125">
        <v>84262751</v>
      </c>
      <c r="F19" s="125">
        <v>82341859</v>
      </c>
      <c r="G19" s="126">
        <v>87158167</v>
      </c>
      <c r="H19" s="126">
        <v>97989003</v>
      </c>
      <c r="I19" s="126">
        <v>128738970</v>
      </c>
      <c r="J19" s="126">
        <v>100091455</v>
      </c>
      <c r="K19" s="126">
        <v>96274146</v>
      </c>
      <c r="L19" s="126">
        <v>119837617</v>
      </c>
      <c r="M19" s="126">
        <v>123445382</v>
      </c>
      <c r="N19" s="126">
        <v>98740491</v>
      </c>
      <c r="O19" s="126">
        <v>77514139</v>
      </c>
      <c r="P19" s="126">
        <v>74149766</v>
      </c>
      <c r="Q19" s="126">
        <v>44949689</v>
      </c>
      <c r="R19" s="126">
        <v>26544616</v>
      </c>
      <c r="S19" s="126">
        <v>26618103</v>
      </c>
      <c r="T19" s="127" t="s">
        <v>25</v>
      </c>
      <c r="U19" s="127" t="s">
        <v>49</v>
      </c>
    </row>
    <row r="20" spans="1:21" x14ac:dyDescent="0.3">
      <c r="A20" s="124" t="s">
        <v>26</v>
      </c>
      <c r="B20" s="161"/>
      <c r="C20" s="161">
        <v>0.14771878483407</v>
      </c>
      <c r="D20" s="161">
        <v>0.21737371006800099</v>
      </c>
      <c r="E20" s="161">
        <v>0.18577772714736501</v>
      </c>
      <c r="F20" s="161">
        <v>0.18637130193460599</v>
      </c>
      <c r="G20" s="162">
        <v>0.21360623438967599</v>
      </c>
      <c r="H20" s="162">
        <v>0.261028328041574</v>
      </c>
      <c r="I20" s="162">
        <v>0.29642345713290402</v>
      </c>
      <c r="J20" s="162">
        <v>0.33393188952078101</v>
      </c>
      <c r="K20" s="162">
        <v>0.36330799017910298</v>
      </c>
      <c r="L20" s="162">
        <v>0.39772374224838097</v>
      </c>
      <c r="M20" s="162">
        <v>0.44058159059447399</v>
      </c>
      <c r="N20" s="162">
        <v>0.48822333901169801</v>
      </c>
      <c r="O20" s="162">
        <v>0.54842741938454898</v>
      </c>
      <c r="P20" s="162">
        <v>0.61423517024411201</v>
      </c>
      <c r="Q20" s="162">
        <v>0.66833888890152504</v>
      </c>
      <c r="R20" s="162">
        <v>0.72467430016707501</v>
      </c>
      <c r="S20" s="162">
        <v>0.779364799157378</v>
      </c>
      <c r="T20" s="127" t="s">
        <v>34</v>
      </c>
      <c r="U20" s="127" t="s">
        <v>38</v>
      </c>
    </row>
    <row r="21" spans="1:21" x14ac:dyDescent="0.3">
      <c r="B21" s="2"/>
      <c r="C21" s="2"/>
      <c r="D21" s="2"/>
      <c r="E21" s="2"/>
      <c r="F21" s="2"/>
      <c r="G21" s="3"/>
      <c r="H21" s="3"/>
      <c r="I21" s="3"/>
      <c r="J21" s="3"/>
      <c r="K21" s="3"/>
      <c r="L21" s="3"/>
      <c r="M21" s="3"/>
      <c r="N21" s="3"/>
      <c r="O21" s="3"/>
      <c r="P21" s="3"/>
      <c r="Q21" s="3"/>
      <c r="R21" s="3"/>
      <c r="S21" s="3"/>
      <c r="T21" s="5"/>
    </row>
    <row r="22" spans="1:21" x14ac:dyDescent="0.3">
      <c r="B22" s="2"/>
      <c r="C22" s="2"/>
      <c r="D22" s="2"/>
      <c r="E22" s="2"/>
      <c r="F22" s="2"/>
      <c r="G22" s="3"/>
      <c r="H22" s="3"/>
      <c r="I22" s="3"/>
      <c r="J22" s="3"/>
      <c r="K22" s="3"/>
      <c r="L22" s="3"/>
      <c r="M22" s="3"/>
      <c r="N22" s="3"/>
      <c r="O22" s="3"/>
      <c r="P22" s="3"/>
      <c r="Q22" s="3"/>
      <c r="R22" s="3"/>
      <c r="S22" s="3"/>
      <c r="T22" s="5"/>
    </row>
    <row r="23" spans="1:21" x14ac:dyDescent="0.3">
      <c r="C23" s="1"/>
      <c r="D23" s="1"/>
      <c r="E23" s="1"/>
      <c r="F23" s="1"/>
    </row>
    <row r="24" spans="1:21" x14ac:dyDescent="0.3">
      <c r="C24" s="1"/>
      <c r="D24" s="1"/>
      <c r="E24" s="1"/>
      <c r="F24" s="1"/>
    </row>
  </sheetData>
  <phoneticPr fontId="5" type="noConversion"/>
  <hyperlinks>
    <hyperlink ref="U4" r:id="rId1" display="http://www.scio.gov.cn/zfbps/32832/Document/1660314/1660314.htm; _x000a_" xr:uid="{57E5456C-D5A7-4A99-8C03-E20F9E0752FB}"/>
    <hyperlink ref="U3" r:id="rId2" xr:uid="{AFC24BD1-5472-4A5F-8D15-15D53936B650}"/>
    <hyperlink ref="U5" r:id="rId3" xr:uid="{52DF0A51-EA92-481C-90DD-957C08B4650D}"/>
    <hyperlink ref="U6" r:id="rId4" xr:uid="{29D9AE1B-D3E7-4B71-ABCA-20CB8A8F0770}"/>
    <hyperlink ref="U7" r:id="rId5" xr:uid="{B45DCFEE-EF49-4BF7-8E92-5309D9D8210A}"/>
    <hyperlink ref="U18" r:id="rId6" xr:uid="{F1597DB6-DA21-406D-8555-99271DE4115A}"/>
    <hyperlink ref="U19" r:id="rId7" xr:uid="{A3EB409F-65A9-49A1-9546-BF66D9554A7C}"/>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FB466-2BC7-466C-A6E4-0C1B6ACF168F}">
  <dimension ref="A1:P44"/>
  <sheetViews>
    <sheetView workbookViewId="0">
      <pane ySplit="1" topLeftCell="A11" activePane="bottomLeft" state="frozen"/>
      <selection pane="bottomLeft" activeCell="C24" sqref="C24"/>
    </sheetView>
  </sheetViews>
  <sheetFormatPr defaultColWidth="9" defaultRowHeight="14" x14ac:dyDescent="0.3"/>
  <cols>
    <col min="1" max="1" width="36.5" style="96" customWidth="1"/>
    <col min="2" max="2" width="11.5" style="96" customWidth="1"/>
    <col min="3" max="10" width="12.75" style="96" customWidth="1"/>
    <col min="11" max="11" width="11.58203125" style="96" customWidth="1"/>
    <col min="12" max="15" width="12.75" style="96" customWidth="1"/>
    <col min="16" max="16384" width="9" style="96"/>
  </cols>
  <sheetData>
    <row r="1" spans="1:15" s="79" customFormat="1" ht="15" x14ac:dyDescent="0.3">
      <c r="A1" s="77" t="s">
        <v>214</v>
      </c>
      <c r="B1" s="78" t="s">
        <v>216</v>
      </c>
      <c r="C1" s="78" t="s">
        <v>263</v>
      </c>
      <c r="D1" s="78" t="s">
        <v>6</v>
      </c>
      <c r="E1" s="78" t="s">
        <v>7</v>
      </c>
      <c r="F1" s="78" t="s">
        <v>8</v>
      </c>
      <c r="G1" s="78" t="s">
        <v>9</v>
      </c>
      <c r="H1" s="78" t="s">
        <v>10</v>
      </c>
      <c r="I1" s="78" t="s">
        <v>11</v>
      </c>
      <c r="J1" s="78" t="s">
        <v>12</v>
      </c>
      <c r="K1" s="78" t="s">
        <v>13</v>
      </c>
      <c r="L1" s="78" t="s">
        <v>14</v>
      </c>
      <c r="M1" s="78" t="s">
        <v>15</v>
      </c>
      <c r="N1" s="78" t="s">
        <v>16</v>
      </c>
      <c r="O1" s="78" t="s">
        <v>264</v>
      </c>
    </row>
    <row r="2" spans="1:15" s="79" customFormat="1" ht="15" x14ac:dyDescent="0.3">
      <c r="A2" s="80" t="s">
        <v>265</v>
      </c>
      <c r="B2" s="81">
        <f t="shared" ref="B2:O2" si="0">B3+B7+B11+B20+B21+B22+B23</f>
        <v>47191989</v>
      </c>
      <c r="C2" s="81">
        <f t="shared" si="0"/>
        <v>1181745.7738916497</v>
      </c>
      <c r="D2" s="81">
        <f t="shared" si="0"/>
        <v>6217027.6385710742</v>
      </c>
      <c r="E2" s="81">
        <f t="shared" si="0"/>
        <v>6635692.6219708603</v>
      </c>
      <c r="F2" s="81">
        <f t="shared" si="0"/>
        <v>10579401.753144301</v>
      </c>
      <c r="G2" s="81">
        <f t="shared" si="0"/>
        <v>11290174.560505964</v>
      </c>
      <c r="H2" s="81">
        <f t="shared" si="0"/>
        <v>6906754.9644100191</v>
      </c>
      <c r="I2" s="81">
        <f t="shared" si="0"/>
        <v>5733610.1491376786</v>
      </c>
      <c r="J2" s="81">
        <f t="shared" si="0"/>
        <v>3264295.6173538081</v>
      </c>
      <c r="K2" s="81">
        <f t="shared" si="0"/>
        <v>2214107.5481877252</v>
      </c>
      <c r="L2" s="81">
        <f t="shared" si="0"/>
        <v>711933.27780615201</v>
      </c>
      <c r="M2" s="81">
        <f t="shared" si="0"/>
        <v>295280.16171347362</v>
      </c>
      <c r="N2" s="81">
        <f t="shared" si="0"/>
        <v>106882.01117309714</v>
      </c>
      <c r="O2" s="81">
        <f t="shared" si="0"/>
        <v>48460.838303815399</v>
      </c>
    </row>
    <row r="3" spans="1:15" s="79" customFormat="1" ht="15" x14ac:dyDescent="0.3">
      <c r="A3" s="43" t="s">
        <v>266</v>
      </c>
      <c r="B3" s="82">
        <f t="shared" ref="B3:O3" si="1">SUM(B4:B6)</f>
        <v>10784114</v>
      </c>
      <c r="C3" s="82">
        <f t="shared" si="1"/>
        <v>342692.5331666795</v>
      </c>
      <c r="D3" s="82">
        <f t="shared" si="1"/>
        <v>1381572.7410447816</v>
      </c>
      <c r="E3" s="82">
        <f t="shared" si="1"/>
        <v>1398071.7243806906</v>
      </c>
      <c r="F3" s="82">
        <f t="shared" si="1"/>
        <v>1403425.6412164336</v>
      </c>
      <c r="G3" s="82">
        <f t="shared" si="1"/>
        <v>1709449.4117860831</v>
      </c>
      <c r="H3" s="82">
        <f t="shared" si="1"/>
        <v>1738117.3228421859</v>
      </c>
      <c r="I3" s="82">
        <f t="shared" si="1"/>
        <v>1326074.5448586531</v>
      </c>
      <c r="J3" s="82">
        <f t="shared" si="1"/>
        <v>694164.37917678617</v>
      </c>
      <c r="K3" s="82">
        <f t="shared" si="1"/>
        <v>491407.81180328073</v>
      </c>
      <c r="L3" s="82">
        <f t="shared" si="1"/>
        <v>185700.03973400773</v>
      </c>
      <c r="M3" s="82">
        <f t="shared" si="1"/>
        <v>73805.926760819508</v>
      </c>
      <c r="N3" s="82">
        <f t="shared" si="1"/>
        <v>27205.313339124361</v>
      </c>
      <c r="O3" s="82">
        <f t="shared" si="1"/>
        <v>12426.609890473745</v>
      </c>
    </row>
    <row r="4" spans="1:15" s="79" customFormat="1" ht="30" x14ac:dyDescent="0.3">
      <c r="A4" s="80" t="s">
        <v>267</v>
      </c>
      <c r="B4" s="83">
        <f>occupation!D4</f>
        <v>4267781</v>
      </c>
      <c r="C4" s="84">
        <f>occupation!D4*'occupation age profile_2010'!C3</f>
        <v>118917.26597101388</v>
      </c>
      <c r="D4" s="84">
        <f>occupation!D4*'occupation age profile_2010'!C4</f>
        <v>449661.19409716077</v>
      </c>
      <c r="E4" s="84">
        <f>occupation!D4*'occupation age profile_2010'!C5</f>
        <v>434088.02423343097</v>
      </c>
      <c r="F4" s="84">
        <f>occupation!D4*'occupation age profile_2010'!C6</f>
        <v>469291.05075607356</v>
      </c>
      <c r="G4" s="84">
        <f>occupation!D4*'occupation age profile_2010'!C7</f>
        <v>656259.23771628027</v>
      </c>
      <c r="H4" s="84">
        <f>occupation!D4*'occupation age profile_2010'!C8</f>
        <v>757529.91612824867</v>
      </c>
      <c r="I4" s="84">
        <f>occupation!D4*'occupation age profile_2010'!C9</f>
        <v>612007.5459254937</v>
      </c>
      <c r="J4" s="84">
        <f>occupation!D4*'occupation age profile_2010'!C10</f>
        <v>343364.73148893809</v>
      </c>
      <c r="K4" s="84">
        <f>occupation!D4*'occupation age profile_2010'!C11</f>
        <v>261397.12107738169</v>
      </c>
      <c r="L4" s="84">
        <f>occupation!D4*'occupation age profile_2010'!C12</f>
        <v>103659.61619135381</v>
      </c>
      <c r="M4" s="84">
        <f>occupation!D4*'occupation age profile_2010'!C13</f>
        <v>41062.685226795656</v>
      </c>
      <c r="N4" s="84">
        <f>occupation!D4*'occupation age profile_2010'!C14</f>
        <v>14660.415334813708</v>
      </c>
      <c r="O4" s="84">
        <f>occupation!D4*'occupation age profile_2010'!C15</f>
        <v>5882.1958530151842</v>
      </c>
    </row>
    <row r="5" spans="1:15" s="79" customFormat="1" ht="15" x14ac:dyDescent="0.3">
      <c r="A5" s="80" t="s">
        <v>268</v>
      </c>
      <c r="B5" s="83">
        <f>occupation!D5</f>
        <v>2518344</v>
      </c>
      <c r="C5" s="84">
        <f>occupation!D5*'occupation age profile_2010'!E3</f>
        <v>106751.22910216718</v>
      </c>
      <c r="D5" s="84">
        <f>occupation!D5*'occupation age profile_2010'!E4</f>
        <v>372264.13003095979</v>
      </c>
      <c r="E5" s="84">
        <f>occupation!D5*'occupation age profile_2010'!E5</f>
        <v>351515.00619195041</v>
      </c>
      <c r="F5" s="84">
        <f>occupation!D5*'occupation age profile_2010'!E6</f>
        <v>334857.67801857588</v>
      </c>
      <c r="G5" s="84">
        <f>occupation!D5*'occupation age profile_2010'!E7</f>
        <v>390907.83900928794</v>
      </c>
      <c r="H5" s="84">
        <f>occupation!D5*'occupation age profile_2010'!E8</f>
        <v>385871.21052631579</v>
      </c>
      <c r="I5" s="84">
        <f>occupation!D5*'occupation age profile_2010'!E9</f>
        <v>286247.14551083592</v>
      </c>
      <c r="J5" s="84">
        <f>occupation!D5*'occupation age profile_2010'!E10</f>
        <v>144060.96594427244</v>
      </c>
      <c r="K5" s="84">
        <f>occupation!D5*'occupation age profile_2010'!E11</f>
        <v>95420.674922600621</v>
      </c>
      <c r="L5" s="84">
        <f>occupation!D5*'occupation age profile_2010'!E12</f>
        <v>32451.659442724456</v>
      </c>
      <c r="M5" s="84">
        <f>occupation!D5*'occupation age profile_2010'!E13</f>
        <v>11836.448916408668</v>
      </c>
      <c r="N5" s="84">
        <f>occupation!D5*'occupation age profile_2010'!E14</f>
        <v>4203.3900928792573</v>
      </c>
      <c r="O5" s="84">
        <f>occupation!D5*'occupation age profile_2010'!E15</f>
        <v>1956.6222910216718</v>
      </c>
    </row>
    <row r="6" spans="1:15" s="79" customFormat="1" ht="15" x14ac:dyDescent="0.3">
      <c r="A6" s="80" t="s">
        <v>269</v>
      </c>
      <c r="B6" s="83">
        <f>occupation!D6</f>
        <v>3997989</v>
      </c>
      <c r="C6" s="84">
        <f>occupation!D6*'occupation age profile_2010'!G3</f>
        <v>117024.03809349846</v>
      </c>
      <c r="D6" s="84">
        <f>occupation!D6*'occupation age profile_2010'!G4</f>
        <v>559647.41691666096</v>
      </c>
      <c r="E6" s="84">
        <f>occupation!D6*'occupation age profile_2010'!G5</f>
        <v>612468.69395530934</v>
      </c>
      <c r="F6" s="84">
        <f>occupation!D6*'occupation age profile_2010'!G6</f>
        <v>599276.91244178428</v>
      </c>
      <c r="G6" s="84">
        <f>occupation!D6*'occupation age profile_2010'!G7</f>
        <v>662282.33506051498</v>
      </c>
      <c r="H6" s="84">
        <f>occupation!D6*'occupation age profile_2010'!G8</f>
        <v>594716.19618762145</v>
      </c>
      <c r="I6" s="84">
        <f>occupation!D6*'occupation age profile_2010'!G9</f>
        <v>427819.85342232359</v>
      </c>
      <c r="J6" s="84">
        <f>occupation!D6*'occupation age profile_2010'!G10</f>
        <v>206738.68174357561</v>
      </c>
      <c r="K6" s="84">
        <f>occupation!D6*'occupation age profile_2010'!G11</f>
        <v>134590.01580329845</v>
      </c>
      <c r="L6" s="84">
        <f>occupation!D6*'occupation age profile_2010'!G12</f>
        <v>49588.764099929474</v>
      </c>
      <c r="M6" s="84">
        <f>occupation!D6*'occupation age profile_2010'!G13</f>
        <v>20906.792617615181</v>
      </c>
      <c r="N6" s="84">
        <f>occupation!D6*'occupation age profile_2010'!G14</f>
        <v>8341.5079114313976</v>
      </c>
      <c r="O6" s="84">
        <f>occupation!D6*'occupation age profile_2010'!G15</f>
        <v>4587.7917464368884</v>
      </c>
    </row>
    <row r="7" spans="1:15" s="79" customFormat="1" ht="15" x14ac:dyDescent="0.3">
      <c r="A7" s="44" t="s">
        <v>270</v>
      </c>
      <c r="B7" s="82">
        <f>SUM(B8:B10)</f>
        <v>4668395</v>
      </c>
      <c r="C7" s="82">
        <f t="shared" ref="C7:O7" si="2">SUM(C8:C10)</f>
        <v>39285.311558382215</v>
      </c>
      <c r="D7" s="82">
        <f t="shared" si="2"/>
        <v>332101.64476622437</v>
      </c>
      <c r="E7" s="82">
        <f t="shared" si="2"/>
        <v>537210.35202647804</v>
      </c>
      <c r="F7" s="82">
        <f t="shared" si="2"/>
        <v>656495.36378250015</v>
      </c>
      <c r="G7" s="82">
        <f t="shared" si="2"/>
        <v>890163.48615041783</v>
      </c>
      <c r="H7" s="82">
        <f t="shared" si="2"/>
        <v>856269.29121408542</v>
      </c>
      <c r="I7" s="82">
        <f t="shared" si="2"/>
        <v>694272.54725791514</v>
      </c>
      <c r="J7" s="82">
        <f t="shared" si="2"/>
        <v>381444.25954363169</v>
      </c>
      <c r="K7" s="82">
        <f t="shared" si="2"/>
        <v>228155.2981047983</v>
      </c>
      <c r="L7" s="82">
        <f t="shared" si="2"/>
        <v>35905.042887425239</v>
      </c>
      <c r="M7" s="82">
        <f t="shared" si="2"/>
        <v>11776.559698118584</v>
      </c>
      <c r="N7" s="82">
        <f t="shared" si="2"/>
        <v>3525.0883510389367</v>
      </c>
      <c r="O7" s="82">
        <f t="shared" si="2"/>
        <v>1790.7546589841668</v>
      </c>
    </row>
    <row r="8" spans="1:15" s="79" customFormat="1" ht="30" x14ac:dyDescent="0.3">
      <c r="A8" s="80" t="s">
        <v>271</v>
      </c>
      <c r="B8" s="83">
        <f>occupation!D8</f>
        <v>3402349</v>
      </c>
      <c r="C8" s="84">
        <f>occupation!D8*'occupation age profile_2010'!K3</f>
        <v>28928.582265611833</v>
      </c>
      <c r="D8" s="84">
        <f>occupation!D8*'occupation age profile_2010'!K4</f>
        <v>250717.41388978812</v>
      </c>
      <c r="E8" s="84">
        <f>occupation!D8*'occupation age profile_2010'!K5</f>
        <v>395678.92193883425</v>
      </c>
      <c r="F8" s="84">
        <f>occupation!D8*'occupation age profile_2010'!K6</f>
        <v>476593.38630605367</v>
      </c>
      <c r="G8" s="84">
        <f>occupation!D8*'occupation age profile_2010'!K7</f>
        <v>657674.65975155914</v>
      </c>
      <c r="H8" s="84">
        <f>occupation!D8*'occupation age profile_2010'!K8</f>
        <v>628190.80891508434</v>
      </c>
      <c r="I8" s="84">
        <f>occupation!D8*'occupation age profile_2010'!K9</f>
        <v>500697.50393957796</v>
      </c>
      <c r="J8" s="84">
        <f>occupation!D8*'occupation age profile_2010'!K10</f>
        <v>272345.57986307127</v>
      </c>
      <c r="K8" s="84">
        <f>occupation!D8*'occupation age profile_2010'!K11</f>
        <v>158706.68086876723</v>
      </c>
      <c r="L8" s="84">
        <f>occupation!D8*'occupation age profile_2010'!K12</f>
        <v>22629.469953527692</v>
      </c>
      <c r="M8" s="84">
        <f>occupation!D8*'occupation age profile_2010'!K13</f>
        <v>7136.5665501068834</v>
      </c>
      <c r="N8" s="84">
        <f>occupation!D8*'occupation age profile_2010'!K14</f>
        <v>1829.655454810566</v>
      </c>
      <c r="O8" s="84">
        <f>occupation!D8*'occupation age profile_2010'!K15</f>
        <v>1219.7703032070438</v>
      </c>
    </row>
    <row r="9" spans="1:15" s="79" customFormat="1" ht="30" x14ac:dyDescent="0.3">
      <c r="A9" s="80" t="s">
        <v>272</v>
      </c>
      <c r="B9" s="83">
        <f>occupation!D9</f>
        <v>411667</v>
      </c>
      <c r="C9" s="84">
        <f>occupation!D9*'occupation age profile_2010'!M3</f>
        <v>4291.6861968574731</v>
      </c>
      <c r="D9" s="84">
        <f>occupation!D9*'occupation age profile_2010'!M4</f>
        <v>32535.740120734685</v>
      </c>
      <c r="E9" s="84">
        <f>occupation!D9*'occupation age profile_2010'!M5</f>
        <v>50363.422207475276</v>
      </c>
      <c r="F9" s="84">
        <f>occupation!D9*'occupation age profile_2010'!M6</f>
        <v>57096.170163120267</v>
      </c>
      <c r="G9" s="84">
        <f>occupation!D9*'occupation age profile_2010'!M7</f>
        <v>73654.852635184317</v>
      </c>
      <c r="H9" s="84">
        <f>occupation!D9*'occupation age profile_2010'!M8</f>
        <v>72808.852892066614</v>
      </c>
      <c r="I9" s="84">
        <f>occupation!D9*'occupation age profile_2010'!M9</f>
        <v>60189.356723894329</v>
      </c>
      <c r="J9" s="84">
        <f>occupation!D9*'occupation age profile_2010'!M10</f>
        <v>33919.302200625083</v>
      </c>
      <c r="K9" s="84">
        <f>occupation!D9*'occupation age profile_2010'!M11</f>
        <v>20815.118679624953</v>
      </c>
      <c r="L9" s="84">
        <f>occupation!D9*'occupation age profile_2010'!M12</f>
        <v>3895.1238172710537</v>
      </c>
      <c r="M9" s="84">
        <f>occupation!D9*'occupation age profile_2010'!M13</f>
        <v>1471.6870531318234</v>
      </c>
      <c r="N9" s="84">
        <f>occupation!D9*'occupation age profile_2010'!M14</f>
        <v>484.6873528278461</v>
      </c>
      <c r="O9" s="84">
        <f>occupation!D9*'occupation age profile_2010'!M15</f>
        <v>140.99995718628247</v>
      </c>
    </row>
    <row r="10" spans="1:15" s="79" customFormat="1" ht="30" x14ac:dyDescent="0.3">
      <c r="A10" s="80" t="s">
        <v>273</v>
      </c>
      <c r="B10" s="83">
        <f>occupation!D10</f>
        <v>854379</v>
      </c>
      <c r="C10" s="84">
        <f>occupation!D10*'occupation age profile_2010'!O3</f>
        <v>6065.0430959129071</v>
      </c>
      <c r="D10" s="84">
        <f>occupation!D10*'occupation age profile_2010'!O4</f>
        <v>48848.490755701532</v>
      </c>
      <c r="E10" s="84">
        <f>occupation!D10*'occupation age profile_2010'!O5</f>
        <v>91168.007880168458</v>
      </c>
      <c r="F10" s="84">
        <f>occupation!D10*'occupation age profile_2010'!O6</f>
        <v>122805.80731332611</v>
      </c>
      <c r="G10" s="84">
        <f>occupation!D10*'occupation age profile_2010'!O7</f>
        <v>158833.97376367441</v>
      </c>
      <c r="H10" s="84">
        <f>occupation!D10*'occupation age profile_2010'!O8</f>
        <v>155269.62940693455</v>
      </c>
      <c r="I10" s="84">
        <f>occupation!D10*'occupation age profile_2010'!O9</f>
        <v>133385.68659444281</v>
      </c>
      <c r="J10" s="84">
        <f>occupation!D10*'occupation age profile_2010'!O10</f>
        <v>75179.377479935371</v>
      </c>
      <c r="K10" s="84">
        <f>occupation!D10*'occupation age profile_2010'!O11</f>
        <v>48633.498556406113</v>
      </c>
      <c r="L10" s="84">
        <f>occupation!D10*'occupation age profile_2010'!O12</f>
        <v>9380.4491166264943</v>
      </c>
      <c r="M10" s="84">
        <f>occupation!D10*'occupation age profile_2010'!O13</f>
        <v>3168.306094879877</v>
      </c>
      <c r="N10" s="84">
        <f>occupation!D10*'occupation age profile_2010'!O14</f>
        <v>1210.7455434005244</v>
      </c>
      <c r="O10" s="84">
        <f>occupation!D10*'occupation age profile_2010'!O15</f>
        <v>429.98439859084044</v>
      </c>
    </row>
    <row r="11" spans="1:15" s="79" customFormat="1" ht="15" x14ac:dyDescent="0.3">
      <c r="A11" s="43" t="s">
        <v>274</v>
      </c>
      <c r="B11" s="82">
        <f>SUM(B12:B19)</f>
        <v>11824170</v>
      </c>
      <c r="C11" s="85">
        <f t="shared" ref="C11:O11" si="3">SUM(C12:C19)</f>
        <v>163190.60133533663</v>
      </c>
      <c r="D11" s="85">
        <f t="shared" si="3"/>
        <v>1170646.0691202157</v>
      </c>
      <c r="E11" s="85">
        <f t="shared" si="3"/>
        <v>1685828.9670294533</v>
      </c>
      <c r="F11" s="85">
        <f t="shared" si="3"/>
        <v>1819980.9606152005</v>
      </c>
      <c r="G11" s="85">
        <f t="shared" si="3"/>
        <v>2196749.3912761691</v>
      </c>
      <c r="H11" s="85">
        <f t="shared" si="3"/>
        <v>2004095.9140001254</v>
      </c>
      <c r="I11" s="85">
        <f t="shared" si="3"/>
        <v>1477136.6727629588</v>
      </c>
      <c r="J11" s="85">
        <f t="shared" si="3"/>
        <v>761853.0648726417</v>
      </c>
      <c r="K11" s="85">
        <f t="shared" si="3"/>
        <v>419573.61761285015</v>
      </c>
      <c r="L11" s="85">
        <f t="shared" si="3"/>
        <v>86680.74329618091</v>
      </c>
      <c r="M11" s="85">
        <f t="shared" si="3"/>
        <v>26083.989793018758</v>
      </c>
      <c r="N11" s="85">
        <f t="shared" si="3"/>
        <v>7809.4382971616151</v>
      </c>
      <c r="O11" s="85">
        <f t="shared" si="3"/>
        <v>4540.5699886876127</v>
      </c>
    </row>
    <row r="12" spans="1:15" s="79" customFormat="1" ht="15" x14ac:dyDescent="0.3">
      <c r="A12" s="80" t="s">
        <v>275</v>
      </c>
      <c r="B12" s="83">
        <f>occupation!D12</f>
        <v>18864</v>
      </c>
      <c r="C12" s="84">
        <f>occupation!D12*'occupation age profile_2010'!Q3</f>
        <v>147.13269269538338</v>
      </c>
      <c r="D12" s="84">
        <f>occupation!D12*'occupation age profile_2010'!Q4</f>
        <v>1101.171157852295</v>
      </c>
      <c r="E12" s="84">
        <f>occupation!D12*'occupation age profile_2010'!Q5</f>
        <v>1667.8137221960887</v>
      </c>
      <c r="F12" s="84">
        <f>occupation!D12*'occupation age profile_2010'!Q6</f>
        <v>2070.336993481621</v>
      </c>
      <c r="G12" s="84">
        <f>occupation!D12*'occupation age profile_2010'!Q7</f>
        <v>2976.7115650829919</v>
      </c>
      <c r="H12" s="84">
        <f>occupation!D12*'occupation age profile_2010'!Q8</f>
        <v>3366.9808211813724</v>
      </c>
      <c r="I12" s="84">
        <f>occupation!D12*'occupation age profile_2010'!Q9</f>
        <v>3733.9251931993817</v>
      </c>
      <c r="J12" s="84">
        <f>occupation!D12*'occupation age profile_2010'!Q10</f>
        <v>2200.0605335662926</v>
      </c>
      <c r="K12" s="84">
        <f>occupation!D12*'occupation age profile_2010'!Q11</f>
        <v>1230.8101874874001</v>
      </c>
      <c r="L12" s="84">
        <f>occupation!D12*'occupation age profile_2010'!Q12</f>
        <v>210.34650897117132</v>
      </c>
      <c r="M12" s="84">
        <f>occupation!D12*'occupation age profile_2010'!Q13</f>
        <v>91.778348229285669</v>
      </c>
      <c r="N12" s="84">
        <f>occupation!D12*'occupation age profile_2010'!Q14</f>
        <v>38.874806800618238</v>
      </c>
      <c r="O12" s="84">
        <f>occupation!D12*'occupation age profile_2010'!Q15</f>
        <v>28.057469256098383</v>
      </c>
    </row>
    <row r="13" spans="1:15" s="79" customFormat="1" ht="15" x14ac:dyDescent="0.3">
      <c r="A13" s="80" t="s">
        <v>276</v>
      </c>
      <c r="B13" s="83">
        <f>occupation!D13</f>
        <v>7584430</v>
      </c>
      <c r="C13" s="84">
        <f>occupation!D13*'occupation age profile_2010'!S3</f>
        <v>105526.24178827605</v>
      </c>
      <c r="D13" s="84">
        <f>occupation!D13*'occupation age profile_2010'!S4</f>
        <v>701792.04074298986</v>
      </c>
      <c r="E13" s="84">
        <f>occupation!D13*'occupation age profile_2010'!S5</f>
        <v>1048613.8617073006</v>
      </c>
      <c r="F13" s="84">
        <f>occupation!D13*'occupation age profile_2010'!S6</f>
        <v>1220961.4509156032</v>
      </c>
      <c r="G13" s="84">
        <f>occupation!D13*'occupation age profile_2010'!S7</f>
        <v>1491744.607943909</v>
      </c>
      <c r="H13" s="84">
        <f>occupation!D13*'occupation age profile_2010'!S8</f>
        <v>1338156.2445774768</v>
      </c>
      <c r="I13" s="84">
        <f>occupation!D13*'occupation age profile_2010'!S9</f>
        <v>920192.63396464207</v>
      </c>
      <c r="J13" s="84">
        <f>occupation!D13*'occupation age profile_2010'!S10</f>
        <v>449325.99176374148</v>
      </c>
      <c r="K13" s="84">
        <f>occupation!D13*'occupation age profile_2010'!S11</f>
        <v>237288.53690193596</v>
      </c>
      <c r="L13" s="84">
        <f>occupation!D13*'occupation age profile_2010'!S12</f>
        <v>50731.617618303062</v>
      </c>
      <c r="M13" s="84">
        <f>occupation!D13*'occupation age profile_2010'!S13</f>
        <v>13951.894398502982</v>
      </c>
      <c r="N13" s="84">
        <f>occupation!D13*'occupation age profile_2010'!S14</f>
        <v>3732.8173139997953</v>
      </c>
      <c r="O13" s="84">
        <f>occupation!D13*'occupation age profile_2010'!S15</f>
        <v>2412.0603633192081</v>
      </c>
    </row>
    <row r="14" spans="1:15" s="79" customFormat="1" ht="15" x14ac:dyDescent="0.3">
      <c r="A14" s="80" t="s">
        <v>277</v>
      </c>
      <c r="B14" s="83">
        <f>occupation!D14</f>
        <v>528210</v>
      </c>
      <c r="C14" s="84">
        <f>occupation!D14*'occupation age profile_2010'!U3</f>
        <v>4999.0606964085446</v>
      </c>
      <c r="D14" s="84">
        <f>occupation!D14*'occupation age profile_2010'!U4</f>
        <v>44456.96463251183</v>
      </c>
      <c r="E14" s="84">
        <f>occupation!D14*'occupation age profile_2010'!U5</f>
        <v>63225.114472496512</v>
      </c>
      <c r="F14" s="84">
        <f>occupation!D14*'occupation age profile_2010'!U6</f>
        <v>61065.115703383577</v>
      </c>
      <c r="G14" s="84">
        <f>occupation!D14*'occupation age profile_2010'!U7</f>
        <v>79038.61716677151</v>
      </c>
      <c r="H14" s="84">
        <f>occupation!D14*'occupation age profile_2010'!U8</f>
        <v>87880.88637544791</v>
      </c>
      <c r="I14" s="84">
        <f>occupation!D14*'occupation age profile_2010'!U9</f>
        <v>81162.495555130066</v>
      </c>
      <c r="J14" s="84">
        <f>occupation!D14*'occupation age profile_2010'!U10</f>
        <v>58226.053776087967</v>
      </c>
      <c r="K14" s="84">
        <f>occupation!D14*'occupation age profile_2010'!U11</f>
        <v>37218.440329330668</v>
      </c>
      <c r="L14" s="84">
        <f>occupation!D14*'occupation age profile_2010'!U12</f>
        <v>7773.1059383462352</v>
      </c>
      <c r="M14" s="84">
        <f>occupation!D14*'occupation age profile_2010'!U13</f>
        <v>2145.550616811182</v>
      </c>
      <c r="N14" s="84">
        <f>occupation!D14*'occupation age profile_2010'!U14</f>
        <v>621.27054897562846</v>
      </c>
      <c r="O14" s="84">
        <f>occupation!D14*'occupation age profile_2010'!U15</f>
        <v>397.32418829836701</v>
      </c>
    </row>
    <row r="15" spans="1:15" s="79" customFormat="1" ht="15" x14ac:dyDescent="0.3">
      <c r="A15" s="80" t="s">
        <v>278</v>
      </c>
      <c r="B15" s="83">
        <f>occupation!D15</f>
        <v>637724</v>
      </c>
      <c r="C15" s="84">
        <f>occupation!D15*'occupation age profile_2010'!W3</f>
        <v>10257.669895814293</v>
      </c>
      <c r="D15" s="84">
        <f>occupation!D15*'occupation age profile_2010'!W4</f>
        <v>108040.65664412356</v>
      </c>
      <c r="E15" s="84">
        <f>occupation!D15*'occupation age profile_2010'!W5</f>
        <v>147118.88201425699</v>
      </c>
      <c r="F15" s="84">
        <f>occupation!D15*'occupation age profile_2010'!W6</f>
        <v>96792.189087918116</v>
      </c>
      <c r="G15" s="84">
        <f>occupation!D15*'occupation age profile_2010'!W7</f>
        <v>99706.299853774442</v>
      </c>
      <c r="H15" s="84">
        <f>occupation!D15*'occupation age profile_2010'!W8</f>
        <v>74062.125114238719</v>
      </c>
      <c r="I15" s="84">
        <f>occupation!D15*'occupation age profile_2010'!W9</f>
        <v>53779.914183878631</v>
      </c>
      <c r="J15" s="84">
        <f>occupation!D15*'occupation age profile_2010'!W10</f>
        <v>28514.573843904225</v>
      </c>
      <c r="K15" s="84">
        <f>occupation!D15*'occupation age profile_2010'!W11</f>
        <v>16843.560226649606</v>
      </c>
      <c r="L15" s="84">
        <f>occupation!D15*'occupation age profile_2010'!W12</f>
        <v>1821.3192286602084</v>
      </c>
      <c r="M15" s="84">
        <f>occupation!D15*'occupation age profile_2010'!W13</f>
        <v>553.68104551270335</v>
      </c>
      <c r="N15" s="84">
        <f>occupation!D15*'occupation age profile_2010'!W14</f>
        <v>101.99387680497168</v>
      </c>
      <c r="O15" s="84">
        <f>occupation!D15*'occupation age profile_2010'!W15</f>
        <v>131.13498446353501</v>
      </c>
    </row>
    <row r="16" spans="1:15" s="79" customFormat="1" ht="15" x14ac:dyDescent="0.3">
      <c r="A16" s="80" t="s">
        <v>279</v>
      </c>
      <c r="B16" s="83">
        <f>occupation!D16</f>
        <v>30622</v>
      </c>
      <c r="C16" s="84">
        <f>occupation!D16*'occupation age profile_2010'!Y3</f>
        <v>354.24783092324805</v>
      </c>
      <c r="D16" s="84">
        <f>occupation!D16*'occupation age profile_2010'!Y4</f>
        <v>2125.4869855394882</v>
      </c>
      <c r="E16" s="84">
        <f>occupation!D16*'occupation age profile_2010'!Y5</f>
        <v>3501.6035595105673</v>
      </c>
      <c r="F16" s="84">
        <f>occupation!D16*'occupation age profile_2010'!Y6</f>
        <v>4468.9726362625142</v>
      </c>
      <c r="G16" s="84">
        <f>occupation!D16*'occupation age profile_2010'!Y7</f>
        <v>5940.4636262513905</v>
      </c>
      <c r="H16" s="84">
        <f>occupation!D16*'occupation age profile_2010'!Y8</f>
        <v>5272.8427141268076</v>
      </c>
      <c r="I16" s="84">
        <f>occupation!D16*'occupation age profile_2010'!Y9</f>
        <v>4639.2840934371525</v>
      </c>
      <c r="J16" s="84">
        <f>occupation!D16*'occupation age profile_2010'!Y10</f>
        <v>2445.6725250278087</v>
      </c>
      <c r="K16" s="84">
        <f>occupation!D16*'occupation age profile_2010'!Y11</f>
        <v>1580.4903225806452</v>
      </c>
      <c r="L16" s="84">
        <f>occupation!D16*'occupation age profile_2010'!Y12</f>
        <v>177.12391546162402</v>
      </c>
      <c r="M16" s="84">
        <f>occupation!D16*'occupation age profile_2010'!Y13</f>
        <v>81.749499443826465</v>
      </c>
      <c r="N16" s="83">
        <f>occupation!D16*'occupation age profile_2010'!Y14</f>
        <v>13.624916573971079</v>
      </c>
      <c r="O16" s="83">
        <f>occupation!D16*'occupation age profile_2010'!Y15</f>
        <v>20.437374860956616</v>
      </c>
    </row>
    <row r="17" spans="1:16" s="79" customFormat="1" ht="30" x14ac:dyDescent="0.3">
      <c r="A17" s="80" t="s">
        <v>280</v>
      </c>
      <c r="B17" s="83">
        <f>occupation!D17</f>
        <v>1005428</v>
      </c>
      <c r="C17" s="83">
        <f>occupation!D17*'occupation age profile_2010'!AA3</f>
        <v>12306.368802029629</v>
      </c>
      <c r="D17" s="83">
        <f>occupation!D17*'occupation age profile_2010'!AA4</f>
        <v>87637.687457558917</v>
      </c>
      <c r="E17" s="83">
        <f>occupation!D17*'occupation age profile_2010'!AA5</f>
        <v>131870.20724296421</v>
      </c>
      <c r="F17" s="83">
        <f>occupation!D17*'occupation age profile_2010'!AA6</f>
        <v>151968.06777055407</v>
      </c>
      <c r="G17" s="83">
        <f>occupation!D17*'occupation age profile_2010'!AA7</f>
        <v>188584.12781997435</v>
      </c>
      <c r="H17" s="83">
        <f>occupation!D17*'occupation age profile_2010'!AA8</f>
        <v>176408.14402146576</v>
      </c>
      <c r="I17" s="83">
        <f>occupation!D17*'occupation age profile_2010'!AA9</f>
        <v>134707.46394079624</v>
      </c>
      <c r="J17" s="83">
        <f>occupation!D17*'occupation age profile_2010'!AA10</f>
        <v>71569.118644840419</v>
      </c>
      <c r="K17" s="83">
        <f>occupation!D17*'occupation age profile_2010'!AA11</f>
        <v>38800.206411433312</v>
      </c>
      <c r="L17" s="83">
        <f>occupation!D17*'occupation age profile_2010'!AA12</f>
        <v>7976.7964729886071</v>
      </c>
      <c r="M17" s="83">
        <f>occupation!D17*'occupation age profile_2010'!AA13</f>
        <v>2403.8253376424136</v>
      </c>
      <c r="N17" s="83">
        <f>occupation!D17*'occupation age profile_2010'!AA14</f>
        <v>740.82388364226244</v>
      </c>
      <c r="O17" s="83">
        <f>occupation!D17*'occupation age profile_2010'!AA15</f>
        <v>455.16219410980608</v>
      </c>
    </row>
    <row r="18" spans="1:16" s="79" customFormat="1" ht="15" x14ac:dyDescent="0.3">
      <c r="A18" s="80" t="s">
        <v>281</v>
      </c>
      <c r="B18" s="83">
        <f>occupation!D18</f>
        <v>1186856</v>
      </c>
      <c r="C18" s="83">
        <f>occupation!D18*'occupation age profile_2010'!AC3</f>
        <v>18128.604002869237</v>
      </c>
      <c r="D18" s="83">
        <f>occupation!D18*'occupation age profile_2010'!AC4</f>
        <v>117535.45191915499</v>
      </c>
      <c r="E18" s="83">
        <f>occupation!D18*'occupation age profile_2010'!AC5</f>
        <v>144928.67398978889</v>
      </c>
      <c r="F18" s="83">
        <f>occupation!D18*'occupation age profile_2010'!AC6</f>
        <v>145679.85923852655</v>
      </c>
      <c r="G18" s="83">
        <f>occupation!D18*'occupation age profile_2010'!AC7</f>
        <v>186010.160592976</v>
      </c>
      <c r="H18" s="83">
        <f>occupation!D18*'occupation age profile_2010'!AC8</f>
        <v>198897.160860209</v>
      </c>
      <c r="I18" s="83">
        <f>occupation!D18*'occupation age profile_2010'!AC9</f>
        <v>183456.13074726789</v>
      </c>
      <c r="J18" s="83">
        <f>occupation!D18*'occupation age profile_2010'!AC10</f>
        <v>105850.34804990224</v>
      </c>
      <c r="K18" s="83">
        <f>occupation!D18*'occupation age profile_2010'!AC11</f>
        <v>63366.648982404819</v>
      </c>
      <c r="L18" s="83">
        <f>occupation!D18*'occupation age profile_2010'!AC12</f>
        <v>14739.923880785946</v>
      </c>
      <c r="M18" s="83">
        <f>occupation!D18*'occupation age profile_2010'!AC13</f>
        <v>5542.0778351312965</v>
      </c>
      <c r="N18" s="83">
        <f>occupation!D18*'occupation age profile_2010'!AC14</f>
        <v>1936.3886411904527</v>
      </c>
      <c r="O18" s="83">
        <f>occupation!D18*'occupation age profile_2010'!AC15</f>
        <v>784.57125979268346</v>
      </c>
    </row>
    <row r="19" spans="1:16" s="79" customFormat="1" ht="15" x14ac:dyDescent="0.3">
      <c r="A19" s="80" t="s">
        <v>282</v>
      </c>
      <c r="B19" s="83">
        <f>occupation!D19</f>
        <v>832036</v>
      </c>
      <c r="C19" s="84">
        <f>occupation!D19*'occupation age profile_2010'!AE3</f>
        <v>11471.275626320214</v>
      </c>
      <c r="D19" s="84">
        <f>occupation!D19*'occupation age profile_2010'!AE4</f>
        <v>107956.6095804847</v>
      </c>
      <c r="E19" s="84">
        <f>occupation!D19*'occupation age profile_2010'!AE5</f>
        <v>144902.81032093943</v>
      </c>
      <c r="F19" s="84">
        <f>occupation!D19*'occupation age profile_2010'!AE6</f>
        <v>136974.96826947102</v>
      </c>
      <c r="G19" s="84">
        <f>occupation!D19*'occupation age profile_2010'!AE7</f>
        <v>142748.40270742954</v>
      </c>
      <c r="H19" s="84">
        <f>occupation!D19*'occupation age profile_2010'!AE8</f>
        <v>120051.52951597884</v>
      </c>
      <c r="I19" s="84">
        <f>occupation!D19*'occupation age profile_2010'!AE9</f>
        <v>95464.825084607175</v>
      </c>
      <c r="J19" s="84">
        <f>occupation!D19*'occupation age profile_2010'!AE10</f>
        <v>43721.245735571356</v>
      </c>
      <c r="K19" s="84">
        <f>occupation!D19*'occupation age profile_2010'!AE11</f>
        <v>23244.924251027776</v>
      </c>
      <c r="L19" s="84">
        <f>occupation!D19*'occupation age profile_2010'!AE12</f>
        <v>3250.5097326640471</v>
      </c>
      <c r="M19" s="84">
        <f>occupation!D19*'occupation age profile_2010'!AE13</f>
        <v>1313.4327117450655</v>
      </c>
      <c r="N19" s="84">
        <f>occupation!D19*'occupation age profile_2010'!AE14</f>
        <v>623.64430917391599</v>
      </c>
      <c r="O19" s="84">
        <f>occupation!D19*'occupation age profile_2010'!AE15</f>
        <v>311.82215458695799</v>
      </c>
    </row>
    <row r="20" spans="1:16" s="79" customFormat="1" ht="15" x14ac:dyDescent="0.3">
      <c r="A20" s="43" t="s">
        <v>250</v>
      </c>
      <c r="B20" s="86">
        <f>SUM(C20:O20)</f>
        <v>394427</v>
      </c>
      <c r="C20" s="87">
        <f>occupation!D20*'occupation age profile_2010'!AK3</f>
        <v>3142.5782335989152</v>
      </c>
      <c r="D20" s="87">
        <f>occupation!D20*'occupation age profile_2010'!AK4</f>
        <v>20148.161157258291</v>
      </c>
      <c r="E20" s="87">
        <f>occupation!D20*'occupation age profile_2010'!AK5</f>
        <v>30578.846358139799</v>
      </c>
      <c r="F20" s="87">
        <f>occupation!D20*'occupation age profile_2010'!AK6</f>
        <v>34100.317002881849</v>
      </c>
      <c r="G20" s="87">
        <f>occupation!D20*'occupation age profile_2010'!AK7</f>
        <v>48743.394304119342</v>
      </c>
      <c r="H20" s="87">
        <f>occupation!D20*'occupation age profile_2010'!AK8</f>
        <v>68936.131039159169</v>
      </c>
      <c r="I20" s="87">
        <f>occupation!D20*'occupation age profile_2010'!AK9</f>
        <v>79277.665084477587</v>
      </c>
      <c r="J20" s="87">
        <f>occupation!D20*'occupation age profile_2010'!AK10</f>
        <v>50459.554048708815</v>
      </c>
      <c r="K20" s="87">
        <f>occupation!D20*'occupation age profile_2010'!AK11</f>
        <v>39025.918347742554</v>
      </c>
      <c r="L20" s="87">
        <f>occupation!D20*'occupation age profile_2010'!AK12</f>
        <v>11767.952534327853</v>
      </c>
      <c r="M20" s="87">
        <f>occupation!D20*'occupation age profile_2010'!AK13</f>
        <v>5304.4937560038425</v>
      </c>
      <c r="N20" s="87">
        <f>occupation!D20*'occupation age profile_2010'!AK14</f>
        <v>1939.0376334972029</v>
      </c>
      <c r="O20" s="87">
        <f>occupation!D20*'occupation age profile_2010'!AK15</f>
        <v>1002.9505000847601</v>
      </c>
    </row>
    <row r="21" spans="1:16" s="79" customFormat="1" ht="15" x14ac:dyDescent="0.3">
      <c r="A21" s="88" t="s">
        <v>20</v>
      </c>
      <c r="B21" s="82">
        <f>occupation!D21</f>
        <v>10714180</v>
      </c>
      <c r="C21" s="82">
        <f>B21*'occupation age profile_2010'!AG3</f>
        <v>120091.95365562321</v>
      </c>
      <c r="D21" s="82">
        <f>B21*'occupation age profile_2010'!AG4</f>
        <v>1121369.7937246764</v>
      </c>
      <c r="E21" s="82">
        <f>B21*'occupation age profile_2010'!AG5</f>
        <v>1703933.8724981595</v>
      </c>
      <c r="F21" s="82">
        <f>B21*'occupation age profile_2010'!AG6</f>
        <v>1676042.7531359803</v>
      </c>
      <c r="G21" s="82">
        <f>B21*'occupation age profile_2010'!AG7</f>
        <v>1724271.7030761316</v>
      </c>
      <c r="H21" s="82">
        <f>B21*'occupation age profile_2010'!AG8</f>
        <v>1430147.1716204213</v>
      </c>
      <c r="I21" s="82">
        <f>B21*'occupation age profile_2010'!AG9</f>
        <v>1271274.5515215001</v>
      </c>
      <c r="J21" s="82">
        <f>B21*'occupation age profile_2010'!AG10</f>
        <v>785248.44282744545</v>
      </c>
      <c r="K21" s="82">
        <f>B21*'occupation age profile_2010'!AG11</f>
        <v>549601.84679999843</v>
      </c>
      <c r="L21" s="82">
        <f>B21*'occupation age profile_2010'!AG12</f>
        <v>192769.00439554144</v>
      </c>
      <c r="M21" s="82">
        <f>B21*'occupation age profile_2010'!AG13</f>
        <v>91213.301837558029</v>
      </c>
      <c r="N21" s="82">
        <f>B21*'occupation age profile_2010'!AG14</f>
        <v>33562.758466928812</v>
      </c>
      <c r="O21" s="82">
        <f>B21*'occupation age profile_2010'!AG15</f>
        <v>14652.846440034926</v>
      </c>
    </row>
    <row r="22" spans="1:16" s="79" customFormat="1" ht="15" x14ac:dyDescent="0.3">
      <c r="A22" s="57" t="s">
        <v>22</v>
      </c>
      <c r="B22" s="89">
        <f>occupation!D22</f>
        <v>4456703</v>
      </c>
      <c r="C22" s="89">
        <f>B22*'occupation age profile_2010'!AI3</f>
        <v>41337.535072463768</v>
      </c>
      <c r="D22" s="89">
        <f>B22*'occupation age profile_2010'!AI4</f>
        <v>274129.09832313471</v>
      </c>
      <c r="E22" s="89">
        <f>B22*'occupation age profile_2010'!AI5</f>
        <v>359693.96837359096</v>
      </c>
      <c r="F22" s="89">
        <f>B22</f>
        <v>4456703</v>
      </c>
      <c r="G22" s="89">
        <f>B22</f>
        <v>4456703</v>
      </c>
      <c r="H22" s="89">
        <f>B22*'occupation age profile_2010'!AI8</f>
        <v>694757.65543317224</v>
      </c>
      <c r="I22" s="89">
        <f>B22*'occupation age profile_2010'!AI9</f>
        <v>804531.77634782612</v>
      </c>
      <c r="J22" s="89">
        <f>B22*'occupation age profile_2010'!AI10</f>
        <v>561578.0690585078</v>
      </c>
      <c r="K22" s="89">
        <f>B22*'occupation age profile_2010'!AI11</f>
        <v>470176.18595383788</v>
      </c>
      <c r="L22" s="89">
        <f>B22*'occupation age profile_2010'!AI12</f>
        <v>196487.25582823405</v>
      </c>
      <c r="M22" s="89">
        <f>B22*'occupation age profile_2010'!AI13</f>
        <v>87095.889867954902</v>
      </c>
      <c r="N22" s="89">
        <f>B22*'occupation age profile_2010'!AI14</f>
        <v>32840.375085346212</v>
      </c>
      <c r="O22" s="89">
        <f>B22*'occupation age profile_2010'!AI15</f>
        <v>14047.106825550189</v>
      </c>
      <c r="P22" s="90"/>
    </row>
    <row r="23" spans="1:16" s="79" customFormat="1" ht="15" x14ac:dyDescent="0.3">
      <c r="A23" s="59" t="s">
        <v>21</v>
      </c>
      <c r="B23" s="89">
        <f>SUM(B24:B26)</f>
        <v>4350000</v>
      </c>
      <c r="C23" s="89">
        <f t="shared" ref="C23:L23" si="4">SUM(C24:C26)</f>
        <v>472005.26086956519</v>
      </c>
      <c r="D23" s="89">
        <f t="shared" si="4"/>
        <v>1917060.1304347827</v>
      </c>
      <c r="E23" s="89">
        <f t="shared" si="4"/>
        <v>920374.89130434778</v>
      </c>
      <c r="F23" s="89">
        <f t="shared" si="4"/>
        <v>532653.71739130432</v>
      </c>
      <c r="G23" s="89">
        <f t="shared" si="4"/>
        <v>264094.17391304346</v>
      </c>
      <c r="H23" s="89">
        <f t="shared" si="4"/>
        <v>114431.47826086957</v>
      </c>
      <c r="I23" s="89">
        <f t="shared" si="4"/>
        <v>81042.391304347824</v>
      </c>
      <c r="J23" s="89">
        <f t="shared" si="4"/>
        <v>29547.847826086956</v>
      </c>
      <c r="K23" s="89">
        <f t="shared" si="4"/>
        <v>16166.869565217392</v>
      </c>
      <c r="L23" s="89">
        <f t="shared" si="4"/>
        <v>2623.2391304347825</v>
      </c>
      <c r="M23" s="82"/>
      <c r="N23" s="82"/>
      <c r="O23" s="82"/>
    </row>
    <row r="24" spans="1:16" s="92" customFormat="1" ht="15" x14ac:dyDescent="0.3">
      <c r="A24" s="91" t="s">
        <v>283</v>
      </c>
      <c r="B24" s="83">
        <f>occupation!D24</f>
        <v>1690000</v>
      </c>
      <c r="C24" s="83">
        <f>occupation!D24*military!C2</f>
        <v>183376.75652173912</v>
      </c>
      <c r="D24" s="83">
        <f>occupation!D24*military!D2</f>
        <v>744788.87826086965</v>
      </c>
      <c r="E24" s="83">
        <f>occupation!D24*military!E2</f>
        <v>357570.9347826087</v>
      </c>
      <c r="F24" s="83">
        <f>occupation!D24*military!F2</f>
        <v>206939.03043478259</v>
      </c>
      <c r="G24" s="83">
        <f>occupation!D24*military!G2</f>
        <v>102602.10434782608</v>
      </c>
      <c r="H24" s="83">
        <f>occupation!D24*military!H2</f>
        <v>44457.286956521741</v>
      </c>
      <c r="I24" s="83">
        <f>occupation!D24*military!I2</f>
        <v>31485.434782608692</v>
      </c>
      <c r="J24" s="83">
        <f>occupation!D24*military!J2</f>
        <v>11479.508695652174</v>
      </c>
      <c r="K24" s="83">
        <f>occupation!D24*military!K2</f>
        <v>6280.9217391304346</v>
      </c>
      <c r="L24" s="83">
        <f>occupation!D24*military!L2</f>
        <v>1019.1434782608695</v>
      </c>
      <c r="M24" s="83"/>
      <c r="N24" s="83"/>
      <c r="O24" s="83"/>
    </row>
    <row r="25" spans="1:16" s="79" customFormat="1" ht="15" x14ac:dyDescent="0.3">
      <c r="A25" s="62" t="s">
        <v>284</v>
      </c>
      <c r="B25" s="83">
        <f>occupation!D25</f>
        <v>2000000</v>
      </c>
      <c r="C25" s="83">
        <f>occupation!D25*military!C2</f>
        <v>217013.91304347824</v>
      </c>
      <c r="D25" s="83">
        <f>occupation!D25*military!D2</f>
        <v>881406.95652173914</v>
      </c>
      <c r="E25" s="83">
        <f>occupation!D25*military!E2</f>
        <v>423160.86956521735</v>
      </c>
      <c r="F25" s="83">
        <f>occupation!D25*military!F2</f>
        <v>244898.26086956522</v>
      </c>
      <c r="G25" s="83">
        <f>occupation!D25*military!G2</f>
        <v>121422.60869565218</v>
      </c>
      <c r="H25" s="83">
        <f>occupation!D25*military!H2</f>
        <v>52612.17391304348</v>
      </c>
      <c r="I25" s="83">
        <f>occupation!D25*military!I2</f>
        <v>37260.869565217392</v>
      </c>
      <c r="J25" s="83">
        <f>occupation!D25*military!J2</f>
        <v>13585.217391304348</v>
      </c>
      <c r="K25" s="83">
        <f>occupation!D25*military!K2</f>
        <v>7433.04347826087</v>
      </c>
      <c r="L25" s="83">
        <f>occupation!D25*military!L2</f>
        <v>1206.086956521739</v>
      </c>
      <c r="M25" s="83"/>
      <c r="N25" s="83"/>
      <c r="O25" s="83"/>
    </row>
    <row r="26" spans="1:16" ht="15" x14ac:dyDescent="0.3">
      <c r="A26" s="93" t="s">
        <v>285</v>
      </c>
      <c r="B26" s="83">
        <f>occupation!D26</f>
        <v>660000</v>
      </c>
      <c r="C26" s="83">
        <f>occupation!D26*military!C2</f>
        <v>71614.591304347821</v>
      </c>
      <c r="D26" s="83">
        <f>occupation!D26*military!D2</f>
        <v>290864.29565217393</v>
      </c>
      <c r="E26" s="83">
        <f>occupation!D26*military!E2</f>
        <v>139643.08695652173</v>
      </c>
      <c r="F26" s="83">
        <f>occupation!D26*military!F2</f>
        <v>80816.426086956519</v>
      </c>
      <c r="G26" s="83">
        <f>occupation!D26*military!G2</f>
        <v>40069.46086956522</v>
      </c>
      <c r="H26" s="83">
        <f>occupation!D26*military!H2</f>
        <v>17362.017391304347</v>
      </c>
      <c r="I26" s="83">
        <f>occupation!D26*military!I2</f>
        <v>12296.086956521738</v>
      </c>
      <c r="J26" s="83">
        <f>occupation!D26*military!J2</f>
        <v>4483.1217391304353</v>
      </c>
      <c r="K26" s="83">
        <f>occupation!D26*military!K2</f>
        <v>2452.9043478260869</v>
      </c>
      <c r="L26" s="83">
        <f>occupation!D26*military!L2</f>
        <v>398.00869565217391</v>
      </c>
      <c r="M26" s="94"/>
      <c r="N26" s="94"/>
      <c r="O26" s="94"/>
      <c r="P26" s="95"/>
    </row>
    <row r="27" spans="1:16" x14ac:dyDescent="0.3">
      <c r="A27" s="97"/>
      <c r="B27" s="95"/>
      <c r="C27" s="95"/>
      <c r="D27" s="95"/>
      <c r="E27" s="95"/>
      <c r="F27" s="95"/>
      <c r="G27" s="95"/>
      <c r="H27" s="95"/>
      <c r="I27" s="95"/>
      <c r="J27" s="95"/>
      <c r="K27" s="95"/>
      <c r="L27" s="95"/>
      <c r="M27" s="95"/>
      <c r="N27" s="95"/>
      <c r="O27" s="95"/>
      <c r="P27" s="95"/>
    </row>
    <row r="28" spans="1:16" x14ac:dyDescent="0.3">
      <c r="A28" s="95"/>
      <c r="B28" s="95"/>
      <c r="C28" s="95"/>
      <c r="D28" s="95"/>
      <c r="E28" s="95"/>
      <c r="F28" s="95"/>
      <c r="G28" s="95"/>
      <c r="H28" s="95"/>
      <c r="I28" s="95"/>
      <c r="J28" s="95"/>
      <c r="K28" s="95"/>
      <c r="L28" s="95"/>
      <c r="M28" s="95"/>
      <c r="N28" s="95"/>
      <c r="O28" s="95"/>
      <c r="P28" s="95"/>
    </row>
    <row r="29" spans="1:16" x14ac:dyDescent="0.3">
      <c r="A29" s="95"/>
      <c r="B29" s="95"/>
      <c r="C29" s="95"/>
      <c r="D29" s="95"/>
      <c r="E29" s="95"/>
      <c r="F29" s="95"/>
      <c r="G29" s="95"/>
      <c r="H29" s="95"/>
      <c r="I29" s="95"/>
      <c r="J29" s="95"/>
      <c r="K29" s="95"/>
      <c r="L29" s="95"/>
      <c r="M29" s="95"/>
      <c r="N29" s="95"/>
      <c r="O29" s="95"/>
      <c r="P29" s="95"/>
    </row>
    <row r="30" spans="1:16" x14ac:dyDescent="0.3">
      <c r="A30" s="95"/>
      <c r="B30" s="95"/>
      <c r="C30" s="95"/>
      <c r="D30" s="95"/>
      <c r="E30" s="95"/>
      <c r="F30" s="95"/>
      <c r="G30" s="95"/>
      <c r="H30" s="95"/>
      <c r="I30" s="95"/>
      <c r="J30" s="95"/>
      <c r="K30" s="95"/>
      <c r="L30" s="95"/>
      <c r="M30" s="95"/>
      <c r="N30" s="95"/>
      <c r="O30" s="95"/>
      <c r="P30" s="95"/>
    </row>
    <row r="31" spans="1:16" ht="51.75" customHeight="1" x14ac:dyDescent="0.3">
      <c r="A31" s="98"/>
      <c r="B31" s="95"/>
      <c r="C31" s="95"/>
      <c r="D31" s="95"/>
      <c r="E31" s="95"/>
      <c r="F31" s="95"/>
      <c r="G31" s="95"/>
      <c r="H31" s="95"/>
      <c r="I31" s="95"/>
      <c r="J31" s="95"/>
      <c r="K31" s="95"/>
      <c r="L31" s="95"/>
      <c r="M31" s="95"/>
      <c r="N31" s="95"/>
      <c r="O31" s="95"/>
      <c r="P31" s="95"/>
    </row>
    <row r="32" spans="1:16" x14ac:dyDescent="0.3">
      <c r="A32" s="95"/>
      <c r="B32" s="95"/>
      <c r="C32" s="95"/>
      <c r="D32" s="95"/>
      <c r="E32" s="95"/>
      <c r="F32" s="95"/>
      <c r="G32" s="95"/>
      <c r="H32" s="95"/>
      <c r="I32" s="95"/>
      <c r="J32" s="95"/>
      <c r="K32" s="95"/>
      <c r="L32" s="95"/>
      <c r="M32" s="95"/>
      <c r="N32" s="95"/>
      <c r="O32" s="95"/>
      <c r="P32" s="95"/>
    </row>
    <row r="33" spans="1:16" x14ac:dyDescent="0.3">
      <c r="A33" s="95"/>
      <c r="B33" s="95"/>
      <c r="C33" s="95"/>
      <c r="D33" s="95"/>
      <c r="E33" s="95"/>
      <c r="F33" s="95"/>
      <c r="G33" s="95"/>
      <c r="H33" s="95"/>
      <c r="I33" s="95"/>
      <c r="J33" s="95"/>
      <c r="K33" s="95"/>
      <c r="L33" s="95"/>
      <c r="M33" s="95"/>
      <c r="N33" s="95"/>
      <c r="O33" s="95"/>
      <c r="P33" s="95"/>
    </row>
    <row r="34" spans="1:16" x14ac:dyDescent="0.3">
      <c r="A34" s="95"/>
      <c r="B34" s="95"/>
      <c r="C34" s="95"/>
      <c r="D34" s="95"/>
      <c r="E34" s="95"/>
      <c r="F34" s="95"/>
      <c r="G34" s="95"/>
      <c r="H34" s="95"/>
      <c r="I34" s="95"/>
      <c r="J34" s="95"/>
      <c r="K34" s="95"/>
      <c r="L34" s="95"/>
      <c r="M34" s="95"/>
      <c r="N34" s="95"/>
      <c r="O34" s="95"/>
      <c r="P34" s="95"/>
    </row>
    <row r="35" spans="1:16" x14ac:dyDescent="0.3">
      <c r="A35" s="95"/>
      <c r="B35" s="95"/>
      <c r="C35" s="95"/>
      <c r="D35" s="95"/>
      <c r="E35" s="95"/>
      <c r="F35" s="95"/>
      <c r="G35" s="95"/>
      <c r="H35" s="95"/>
      <c r="I35" s="95"/>
      <c r="J35" s="95"/>
      <c r="K35" s="95"/>
      <c r="L35" s="95"/>
      <c r="M35" s="95"/>
      <c r="N35" s="95"/>
      <c r="O35" s="95"/>
      <c r="P35" s="95"/>
    </row>
    <row r="36" spans="1:16" x14ac:dyDescent="0.3">
      <c r="A36" s="95"/>
      <c r="B36" s="95"/>
      <c r="C36" s="95"/>
      <c r="D36" s="95"/>
      <c r="E36" s="95"/>
      <c r="F36" s="95"/>
      <c r="G36" s="95"/>
      <c r="H36" s="95"/>
      <c r="I36" s="95"/>
      <c r="J36" s="95"/>
      <c r="K36" s="95"/>
      <c r="L36" s="95"/>
      <c r="M36" s="95"/>
      <c r="N36" s="95"/>
      <c r="O36" s="95"/>
      <c r="P36" s="95"/>
    </row>
    <row r="37" spans="1:16" x14ac:dyDescent="0.3">
      <c r="A37" s="95"/>
      <c r="B37" s="95"/>
      <c r="C37" s="95"/>
      <c r="D37" s="95"/>
      <c r="E37" s="95"/>
      <c r="F37" s="95"/>
      <c r="G37" s="95"/>
      <c r="H37" s="95"/>
      <c r="I37" s="95"/>
      <c r="J37" s="95"/>
      <c r="K37" s="95"/>
      <c r="L37" s="95"/>
      <c r="M37" s="95"/>
      <c r="N37" s="95"/>
      <c r="O37" s="95"/>
      <c r="P37" s="95"/>
    </row>
    <row r="38" spans="1:16" x14ac:dyDescent="0.3">
      <c r="A38" s="95"/>
      <c r="B38" s="95"/>
      <c r="C38" s="95"/>
      <c r="D38" s="95"/>
      <c r="E38" s="95"/>
      <c r="F38" s="95"/>
      <c r="G38" s="95"/>
      <c r="H38" s="95"/>
      <c r="I38" s="95"/>
      <c r="J38" s="95"/>
      <c r="K38" s="95"/>
      <c r="L38" s="95"/>
      <c r="M38" s="95"/>
      <c r="N38" s="95"/>
      <c r="O38" s="95"/>
      <c r="P38" s="95"/>
    </row>
    <row r="39" spans="1:16" x14ac:dyDescent="0.3">
      <c r="A39" s="95"/>
      <c r="B39" s="95"/>
      <c r="C39" s="95"/>
      <c r="D39" s="95"/>
      <c r="E39" s="95"/>
      <c r="F39" s="95"/>
      <c r="G39" s="95"/>
      <c r="H39" s="95"/>
      <c r="I39" s="95"/>
      <c r="J39" s="95"/>
      <c r="K39" s="95"/>
      <c r="L39" s="95"/>
      <c r="M39" s="95"/>
      <c r="N39" s="95"/>
      <c r="O39" s="95"/>
      <c r="P39" s="95"/>
    </row>
    <row r="40" spans="1:16" x14ac:dyDescent="0.3">
      <c r="A40" s="95"/>
      <c r="B40" s="95"/>
      <c r="C40" s="95"/>
      <c r="D40" s="95"/>
      <c r="E40" s="95"/>
      <c r="F40" s="95"/>
      <c r="G40" s="95"/>
      <c r="H40" s="95"/>
      <c r="I40" s="95"/>
      <c r="J40" s="95"/>
      <c r="K40" s="95"/>
      <c r="L40" s="95"/>
      <c r="M40" s="95"/>
      <c r="N40" s="95"/>
      <c r="O40" s="95"/>
      <c r="P40" s="95"/>
    </row>
    <row r="41" spans="1:16" x14ac:dyDescent="0.3">
      <c r="A41" s="95"/>
      <c r="B41" s="95"/>
      <c r="C41" s="95"/>
      <c r="D41" s="95"/>
      <c r="E41" s="95"/>
      <c r="F41" s="95"/>
      <c r="G41" s="95"/>
      <c r="H41" s="95"/>
      <c r="I41" s="95"/>
      <c r="J41" s="95"/>
      <c r="K41" s="95"/>
      <c r="L41" s="95"/>
      <c r="M41" s="95"/>
      <c r="N41" s="95"/>
      <c r="O41" s="95"/>
      <c r="P41" s="95"/>
    </row>
    <row r="42" spans="1:16" x14ac:dyDescent="0.3">
      <c r="A42" s="95"/>
      <c r="B42" s="95"/>
      <c r="C42" s="95"/>
      <c r="D42" s="95"/>
      <c r="E42" s="95"/>
      <c r="F42" s="95"/>
      <c r="G42" s="95"/>
      <c r="H42" s="95"/>
      <c r="I42" s="95"/>
      <c r="J42" s="95"/>
      <c r="K42" s="95"/>
      <c r="L42" s="95"/>
      <c r="M42" s="95"/>
      <c r="N42" s="95"/>
      <c r="O42" s="95"/>
      <c r="P42" s="95"/>
    </row>
    <row r="43" spans="1:16" x14ac:dyDescent="0.3">
      <c r="A43" s="95"/>
      <c r="B43" s="95"/>
      <c r="C43" s="95"/>
      <c r="D43" s="95"/>
      <c r="E43" s="95"/>
      <c r="F43" s="95"/>
      <c r="G43" s="95"/>
      <c r="H43" s="95"/>
      <c r="I43" s="95"/>
      <c r="J43" s="95"/>
      <c r="K43" s="95"/>
      <c r="L43" s="95"/>
      <c r="M43" s="95"/>
      <c r="N43" s="95"/>
      <c r="O43" s="95"/>
      <c r="P43" s="95"/>
    </row>
    <row r="44" spans="1:16" x14ac:dyDescent="0.3">
      <c r="A44" s="95"/>
      <c r="B44" s="95"/>
      <c r="C44" s="95"/>
      <c r="D44" s="95"/>
      <c r="E44" s="95"/>
      <c r="F44" s="95"/>
      <c r="G44" s="95"/>
      <c r="H44" s="95"/>
      <c r="I44" s="95"/>
      <c r="J44" s="95"/>
      <c r="K44" s="95"/>
      <c r="L44" s="95"/>
      <c r="M44" s="95"/>
      <c r="N44" s="95"/>
      <c r="O44" s="95"/>
      <c r="P44" s="95"/>
    </row>
  </sheetData>
  <phoneticPr fontId="5" type="noConversion"/>
  <pageMargins left="0.75" right="0.75" top="1" bottom="1" header="0.5" footer="0.5"/>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EB6D5-A5C7-4A5F-88F4-99EB40005AC4}">
  <dimension ref="A1:AO95"/>
  <sheetViews>
    <sheetView zoomScale="80" zoomScaleNormal="80" workbookViewId="0">
      <pane xSplit="2" ySplit="1" topLeftCell="C2" activePane="bottomRight" state="frozen"/>
      <selection pane="topRight"/>
      <selection pane="bottomLeft"/>
      <selection pane="bottomRight" activeCell="N2" sqref="N2"/>
    </sheetView>
  </sheetViews>
  <sheetFormatPr defaultColWidth="9" defaultRowHeight="14" x14ac:dyDescent="0.3"/>
  <cols>
    <col min="1" max="1" width="9" style="15"/>
    <col min="2" max="2" width="38.08203125" style="31" customWidth="1"/>
    <col min="3" max="3" width="8" style="15" customWidth="1"/>
    <col min="4" max="4" width="15.25" style="15" customWidth="1"/>
    <col min="5" max="5" width="15.25" style="32" customWidth="1"/>
    <col min="6" max="8" width="11.25" style="32" customWidth="1"/>
    <col min="9" max="21" width="12.5" style="32" customWidth="1"/>
    <col min="22" max="32" width="12.5" style="15" customWidth="1"/>
    <col min="33" max="38" width="14.33203125" style="15" customWidth="1"/>
    <col min="39" max="39" width="18.08203125" style="15" customWidth="1"/>
    <col min="40" max="40" width="9" style="33"/>
    <col min="41" max="16384" width="9" style="15"/>
  </cols>
  <sheetData>
    <row r="1" spans="1:41" ht="15" x14ac:dyDescent="0.3">
      <c r="A1" s="7" t="s">
        <v>51</v>
      </c>
      <c r="B1" s="8" t="s">
        <v>52</v>
      </c>
      <c r="C1" s="9" t="s">
        <v>53</v>
      </c>
      <c r="D1" s="10" t="s">
        <v>54</v>
      </c>
      <c r="E1" s="11" t="s">
        <v>55</v>
      </c>
      <c r="F1" s="11" t="s">
        <v>56</v>
      </c>
      <c r="G1" s="11" t="s">
        <v>57</v>
      </c>
      <c r="H1" s="11" t="s">
        <v>58</v>
      </c>
      <c r="I1" s="11" t="s">
        <v>59</v>
      </c>
      <c r="J1" s="11" t="s">
        <v>60</v>
      </c>
      <c r="K1" s="11" t="s">
        <v>61</v>
      </c>
      <c r="L1" s="11" t="s">
        <v>62</v>
      </c>
      <c r="M1" s="11" t="s">
        <v>63</v>
      </c>
      <c r="N1" s="11" t="s">
        <v>64</v>
      </c>
      <c r="O1" s="11" t="s">
        <v>65</v>
      </c>
      <c r="P1" s="11" t="s">
        <v>66</v>
      </c>
      <c r="Q1" s="11" t="s">
        <v>67</v>
      </c>
      <c r="R1" s="11" t="s">
        <v>68</v>
      </c>
      <c r="S1" s="11" t="s">
        <v>69</v>
      </c>
      <c r="T1" s="11" t="s">
        <v>70</v>
      </c>
      <c r="U1" s="11" t="s">
        <v>71</v>
      </c>
      <c r="V1" s="12" t="s">
        <v>72</v>
      </c>
      <c r="W1" s="12" t="s">
        <v>73</v>
      </c>
      <c r="X1" s="12" t="s">
        <v>74</v>
      </c>
      <c r="Y1" s="12" t="s">
        <v>75</v>
      </c>
      <c r="Z1" s="12" t="s">
        <v>76</v>
      </c>
      <c r="AA1" s="12" t="s">
        <v>77</v>
      </c>
      <c r="AB1" s="12" t="s">
        <v>78</v>
      </c>
      <c r="AC1" s="12" t="s">
        <v>79</v>
      </c>
      <c r="AD1" s="12" t="s">
        <v>80</v>
      </c>
      <c r="AE1" s="12" t="s">
        <v>81</v>
      </c>
      <c r="AF1" s="12" t="s">
        <v>82</v>
      </c>
      <c r="AG1" s="12" t="s">
        <v>83</v>
      </c>
      <c r="AH1" s="12" t="s">
        <v>84</v>
      </c>
      <c r="AI1" s="12" t="s">
        <v>85</v>
      </c>
      <c r="AJ1" s="12" t="s">
        <v>86</v>
      </c>
      <c r="AK1" s="12" t="s">
        <v>87</v>
      </c>
      <c r="AL1" s="12" t="s">
        <v>88</v>
      </c>
      <c r="AM1" s="13" t="s">
        <v>89</v>
      </c>
      <c r="AN1" s="14" t="s">
        <v>90</v>
      </c>
    </row>
    <row r="2" spans="1:41" ht="15.5" x14ac:dyDescent="0.3">
      <c r="A2" s="16">
        <v>1</v>
      </c>
      <c r="B2" s="17" t="s">
        <v>91</v>
      </c>
      <c r="C2" s="18"/>
      <c r="D2" s="19">
        <f>SUM(V2:AL2)</f>
        <v>521346979.70438939</v>
      </c>
      <c r="E2" s="20">
        <f t="shared" ref="E2:P2" si="0">0.92*(1-(1-E3)*(1-E4)*(1-E5)*(1-E6)*(1-E7)*(1-E8)*(1-E9)*(1-E10)*(1-E11)*(1-E12)*(1-E13)*(1-E14)*(1-E15)*(1-E16)*(1-E17)*(1-E18)*(1-E19)*(1-E20)*(1-E21)*(1-E22)*(1-E23)*(1-E24)*(1-E25)*(1-E26)*(1-E27)*(1-E28)*(1-E29)*(1-E30)*(1-E31)*(1-E32)*(1-E33)*(1-E34)*(1-E35)*(1-E36)*(1-E37)*(1-E38)*(1-E39)*(1-E40)*(1-E41)*(1-E42)*(1-E43)*(1-E44)*(1-E45)*(1-E46)*(1-E47)*(1-E48)*(1-E49)*(1-E50)*(1-E51)*(1-E52)*(1-E53)*(1-E54)*(1-E55)*(1-E56)*(1-E57)*(1-E58)*(1-E59)*(1-E60)*(1-E61)*(1-E62)*(1-E63)*(1-E64)*(1-E65)*(1-E66)*(1-E67)*(1-E68)*(1-E69)*(1-E70)*(1-E71)*(1-E72)*(1-E73)*(1-E74)*(1-E75)*(1-E76)*(1-E77)*(1-E78)*(1-E79)*(1-E80)*(1-E81)*(1-E82)*(1-E83)*(1-E84)*(1-E85)*(1-E86)*(1-E87)*(1-E88)*(1-E89)*(1-E90)*(1-E91))</f>
        <v>0.14771878483407047</v>
      </c>
      <c r="F2" s="20">
        <f t="shared" si="0"/>
        <v>0.21737371006800135</v>
      </c>
      <c r="G2" s="20">
        <f t="shared" si="0"/>
        <v>0.18577772714736487</v>
      </c>
      <c r="H2" s="20">
        <f t="shared" si="0"/>
        <v>0.18637130193460555</v>
      </c>
      <c r="I2" s="20">
        <f t="shared" si="0"/>
        <v>0.21360623438967619</v>
      </c>
      <c r="J2" s="20">
        <f t="shared" si="0"/>
        <v>0.26102832804157433</v>
      </c>
      <c r="K2" s="20">
        <f t="shared" si="0"/>
        <v>0.29642345713290441</v>
      </c>
      <c r="L2" s="20">
        <f t="shared" si="0"/>
        <v>0.33393188952078084</v>
      </c>
      <c r="M2" s="20">
        <f t="shared" si="0"/>
        <v>0.36330799017910292</v>
      </c>
      <c r="N2" s="20">
        <f t="shared" si="0"/>
        <v>0.39772374224838142</v>
      </c>
      <c r="O2" s="20">
        <f t="shared" si="0"/>
        <v>0.44058159059447449</v>
      </c>
      <c r="P2" s="20">
        <f t="shared" si="0"/>
        <v>0.48822333901169801</v>
      </c>
      <c r="Q2" s="20">
        <f>0.92*(1-(1-Q3)*(1-Q4)*(1-Q5)*(1-Q6)*(1-Q7)*(1-Q8)*(1-Q9)*(1-Q10)*(1-Q11)*(1-Q12)*(1-Q13)*(1-Q14)*(1-Q15)*(1-Q16)*(1-Q17)*(1-Q18)*(1-Q19)*(1-Q20)*(1-Q21)*(1-Q22)*(1-Q23)*(1-Q24)*(1-Q25)*(1-Q26)*(1-Q27)*(1-Q28)*(1-Q29)*(1-Q30)*(1-Q31)*(1-Q32)*(1-Q33)*(1-Q34)*(1-Q35)*(1-Q36)*(1-Q37)*(1-Q38)*(1-Q39)*(1-Q40)*(1-Q41)*(1-Q42)*(1-Q43)*(1-Q44)*(1-Q45)*(1-Q46)*(1-Q47)*(1-Q48)*(1-Q49)*(1-Q50)*(1-Q51)*(1-Q52)*(1-Q53)*(1-Q54)*(1-Q55)*(1-Q56)*(1-Q57)*(1-Q58)*(1-Q59)*(1-Q60)*(1-Q61)*(1-Q62)*(1-Q63)*(1-Q64)*(1-Q65)*(1-Q66)*(1-Q67)*(1-Q68)*(1-Q69)*(1-Q70)*(1-Q71)*(1-Q72)*(1-Q73)*(1-Q74)*(1-Q75)*(1-Q76)*(1-Q77)*(1-Q78)*(1-Q79)*(1-Q80)*(1-Q81)*(1-Q82)*(1-Q83)*(1-Q84)*(1-Q85)*(1-Q86)*(1-Q87)*(1-Q88)*(1-Q89)*(1-Q90)*(1-Q91))</f>
        <v>0.54842741938454864</v>
      </c>
      <c r="R2" s="20">
        <f>0.92*(1-(1-R3)*(1-R4)*(1-R5)*(1-R6)*(1-R7)*(1-R8)*(1-R9)*(1-R10)*(1-R11)*(1-R12)*(1-R13)*(1-R14)*(1-R15)*(1-R16)*(1-R17)*(1-R18)*(1-R19)*(1-R20)*(1-R21)*(1-R22)*(1-R23)*(1-R24)*(1-R25)*(1-R26)*(1-R27)*(1-R28)*(1-R29)*(1-R30)*(1-R31)*(1-R32)*(1-R33)*(1-R34)*(1-R35)*(1-R36)*(1-R37)*(1-R38)*(1-R39)*(1-R40)*(1-R41)*(1-R42)*(1-R43)*(1-R44)*(1-R45)*(1-R46)*(1-R47)*(1-R48)*(1-R49)*(1-R50)*(1-R51)*(1-R52)*(1-R53)*(1-R54)*(1-R55)*(1-R56)*(1-R57)*(1-R58)*(1-R59)*(1-R60)*(1-R61)*(1-R62)*(1-R63)*(1-R64)*(1-R65)*(1-R66)*(1-R67)*(1-R68)*(1-R69)*(1-R70)*(1-R71)*(1-R72)*(1-R73)*(1-R74)*(1-R75)*(1-R76)*(1-R77)*(1-R78)*(1-R79)*(1-R80)*(1-R81)*(1-R82)*(1-R83)*(1-R84)*(1-R85)*(1-R86)*(1-R87)*(1-R88)*(1-R89)*(1-R90)*(1-R91))</f>
        <v>0.61423517024411189</v>
      </c>
      <c r="S2" s="20">
        <f>0.92*(1-(1-S3)*(1-S4)*(1-S5)*(1-S6)*(1-S7)*(1-S8)*(1-S9)*(1-S10)*(1-S11)*(1-S12)*(1-S13)*(1-S14)*(1-S15)*(1-S16)*(1-S17)*(1-S18)*(1-S19)*(1-S20)*(1-S21)*(1-S22)*(1-S23)*(1-S24)*(1-S25)*(1-S26)*(1-S27)*(1-S28)*(1-S29)*(1-S30)*(1-S31)*(1-S32)*(1-S33)*(1-S34)*(1-S35)*(1-S36)*(1-S37)*(1-S38)*(1-S39)*(1-S40)*(1-S41)*(1-S42)*(1-S43)*(1-S44)*(1-S45)*(1-S46)*(1-S47)*(1-S48)*(1-S49)*(1-S50)*(1-S51)*(1-S52)*(1-S53)*(1-S54)*(1-S55)*(1-S56)*(1-S57)*(1-S58)*(1-S59)*(1-S60)*(1-S61)*(1-S62)*(1-S63)*(1-S64)*(1-S65)*(1-S66)*(1-S67)*(1-S68)*(1-S69)*(1-S70)*(1-S71)*(1-S72)*(1-S73)*(1-S74)*(1-S75)*(1-S76)*(1-S77)*(1-S78)*(1-S79)*(1-S80)*(1-S81)*(1-S82)*(1-S83)*(1-S84)*(1-S85)*(1-S86)*(1-S87)*(1-S88)*(1-S89)*(1-S90)*(1-S91))</f>
        <v>0.66833888890152515</v>
      </c>
      <c r="T2" s="20">
        <f>0.92*(1-(1-T3)*(1-T4)*(1-T5)*(1-T6)*(1-T7)*(1-T8)*(1-T9)*(1-T10)*(1-T11)*(1-T12)*(1-T13)*(1-T14)*(1-T15)*(1-T16)*(1-T17)*(1-T18)*(1-T19)*(1-T20)*(1-T21)*(1-T22)*(1-T23)*(1-T24)*(1-T25)*(1-T26)*(1-T27)*(1-T28)*(1-T29)*(1-T30)*(1-T31)*(1-T32)*(1-T33)*(1-T34)*(1-T35)*(1-T36)*(1-T37)*(1-T38)*(1-T39)*(1-T40)*(1-T41)*(1-T42)*(1-T43)*(1-T44)*(1-T45)*(1-T46)*(1-T47)*(1-T48)*(1-T49)*(1-T50)*(1-T51)*(1-T52)*(1-T53)*(1-T54)*(1-T55)*(1-T56)*(1-T57)*(1-T58)*(1-T59)*(1-T60)*(1-T61)*(1-T62)*(1-T63)*(1-T64)*(1-T65)*(1-T66)*(1-T67)*(1-T68)*(1-T69)*(1-T70)*(1-T71)*(1-T72)*(1-T73)*(1-T74)*(1-T75)*(1-T76)*(1-T77)*(1-T78)*(1-T79)*(1-T80)*(1-T81)*(1-T82)*(1-T83)*(1-T84)*(1-T85)*(1-T86)*(1-T87)*(1-T88)*(1-T89)*(1-T90)*(1-T91))</f>
        <v>0.72467430016707512</v>
      </c>
      <c r="U2" s="20">
        <f>0.92*(1-(1-U3)*(1-U4)*(1-U5)*(1-U6)*(1-U7)*(1-U8)*(1-U9)*(1-U10)*(1-U11)*(1-U12)*(1-U13)*(1-U14)*(1-U15)*(1-U16)*(1-U17)*(1-U18)*(1-U19)*(1-U20)*(1-U21)*(1-U22)*(1-U23)*(1-U24)*(1-U25)*(1-U26)*(1-U27)*(1-U28)*(1-U29)*(1-U30)*(1-U31)*(1-U32)*(1-U33)*(1-U34)*(1-U35)*(1-U36)*(1-U37)*(1-U38)*(1-U39)*(1-U40)*(1-U41)*(1-U42)*(1-U43)*(1-U44)*(1-U45)*(1-U46)*(1-U47)*(1-U48)*(1-U49)*(1-U50)*(1-U51)*(1-U52)*(1-U53)*(1-U54)*(1-U55)*(1-U56)*(1-U57)*(1-U58)*(1-U59)*(1-U60)*(1-U61)*(1-U62)*(1-U63)*(1-U64)*(1-U65)*(1-U66)*(1-U67)*(1-U68)*(1-U69)*(1-U70)*(1-U71)*(1-U72)*(1-U73)*(1-U74)*(1-U75)*(1-U76)*(1-U77)*(1-U78)*(1-U79)*(1-U80)*(1-U81)*(1-U82)*(1-U83)*(1-U84)*(1-U85)*(1-U86)*(1-U87)*(1-U88)*(1-U89)*(1-U90)*(1-U91))</f>
        <v>0.77936479915737844</v>
      </c>
      <c r="V2" s="19">
        <f>E2*'population 2020 in China'!C2</f>
        <v>12398397.601802176</v>
      </c>
      <c r="W2" s="19">
        <f>F2*'population 2020 in China'!D2</f>
        <v>18853948.522137038</v>
      </c>
      <c r="X2" s="19">
        <f>G2*'population 2020 in China'!E2</f>
        <v>15654142.363964347</v>
      </c>
      <c r="Y2" s="19">
        <f>H2*'population 2020 in China'!F2</f>
        <v>15346159.465545718</v>
      </c>
      <c r="Z2" s="19">
        <f>I2*'population 2020 in China'!G2</f>
        <v>18617527.849176541</v>
      </c>
      <c r="AA2" s="19">
        <f>J2*'population 2020 in China'!H2</f>
        <v>25577905.619550813</v>
      </c>
      <c r="AB2" s="19">
        <f>K2*'population 2020 in China'!I2</f>
        <v>38161250.555129267</v>
      </c>
      <c r="AC2" s="19">
        <f>L2*'population 2020 in China'!J2</f>
        <v>33423728.693034209</v>
      </c>
      <c r="AD2" s="19">
        <f>M2*'population 2020 in China'!K2</f>
        <v>34977166.489469521</v>
      </c>
      <c r="AE2" s="19">
        <f>N2*'population 2020 in China'!L2</f>
        <v>47662265.49536825</v>
      </c>
      <c r="AF2" s="19">
        <f>O2*'population 2020 in China'!M2</f>
        <v>54387762.753102511</v>
      </c>
      <c r="AG2" s="19">
        <f>P2*'population 2020 in China'!N2</f>
        <v>48207412.211674519</v>
      </c>
      <c r="AH2" s="19">
        <f>Q2*'population 2020 in China'!O2</f>
        <v>42510879.217585199</v>
      </c>
      <c r="AI2" s="19">
        <f>R2*'population 2020 in China'!P2</f>
        <v>45545394.142571062</v>
      </c>
      <c r="AJ2" s="19">
        <f>S2*'population 2020 in China'!Q2</f>
        <v>30041625.202729106</v>
      </c>
      <c r="AK2" s="19">
        <f>T2*'population 2020 in China'!R2</f>
        <v>19236201.023003746</v>
      </c>
      <c r="AL2" s="19">
        <f>U2*'population 2020 in China'!S2</f>
        <v>20745212.498545412</v>
      </c>
      <c r="AM2" s="21" t="s">
        <v>182</v>
      </c>
      <c r="AN2" s="27" t="s">
        <v>185</v>
      </c>
      <c r="AO2" s="27"/>
    </row>
    <row r="3" spans="1:41" s="28" customFormat="1" ht="15.5" x14ac:dyDescent="0.3">
      <c r="A3" s="16">
        <v>2</v>
      </c>
      <c r="B3" s="22" t="s">
        <v>92</v>
      </c>
      <c r="C3" s="23">
        <v>2015</v>
      </c>
      <c r="D3" s="24">
        <f t="shared" ref="D3:D4" si="1">SUM(V3+W3+X3+Y3+Z3+AA3+AB3+AC3+AD3+AE3+AF3+AG3)</f>
        <v>55500846.192999996</v>
      </c>
      <c r="E3" s="25"/>
      <c r="F3" s="25">
        <v>6.1582311000000001E-2</v>
      </c>
      <c r="G3" s="25">
        <v>3.0824434000000001E-2</v>
      </c>
      <c r="H3" s="25">
        <v>2.8016513999999999E-2</v>
      </c>
      <c r="I3" s="25">
        <v>3.0467213999999999E-2</v>
      </c>
      <c r="J3" s="25">
        <v>4.7676278000000002E-2</v>
      </c>
      <c r="K3" s="25">
        <v>4.9739917000000002E-2</v>
      </c>
      <c r="L3" s="25">
        <v>6.4824340999999994E-2</v>
      </c>
      <c r="M3" s="25">
        <v>5.9803015000000001E-2</v>
      </c>
      <c r="N3" s="25">
        <v>5.9492073999999999E-2</v>
      </c>
      <c r="O3" s="25">
        <v>6.2376139999999997E-2</v>
      </c>
      <c r="P3" s="25">
        <v>5.8883035E-2</v>
      </c>
      <c r="Q3" s="25">
        <v>5.4971351000000002E-2</v>
      </c>
      <c r="R3" s="25">
        <v>6.3238586999999999E-2</v>
      </c>
      <c r="S3" s="25">
        <v>4.4314601000000002E-2</v>
      </c>
      <c r="T3" s="25">
        <v>4.9176396999999997E-2</v>
      </c>
      <c r="U3" s="25">
        <v>4.304156E-2</v>
      </c>
      <c r="V3" s="26"/>
      <c r="W3" s="26">
        <v>4859188.25</v>
      </c>
      <c r="X3" s="26">
        <v>2329429.42</v>
      </c>
      <c r="Y3" s="26">
        <v>2222327.7030000002</v>
      </c>
      <c r="Z3" s="26">
        <v>3248964.33</v>
      </c>
      <c r="AA3" s="26">
        <v>6180072.1349999998</v>
      </c>
      <c r="AB3" s="26">
        <v>4972976.3789999997</v>
      </c>
      <c r="AC3" s="26">
        <v>6211902.1799999997</v>
      </c>
      <c r="AD3" s="26">
        <v>7159132.2970000003</v>
      </c>
      <c r="AE3" s="26">
        <v>7386869.1119999997</v>
      </c>
      <c r="AF3" s="26">
        <v>6243643.1030000001</v>
      </c>
      <c r="AG3" s="26">
        <v>4686341.284</v>
      </c>
      <c r="AH3" s="18">
        <v>4305787.4390000002</v>
      </c>
      <c r="AI3" s="18">
        <v>3259358.8709999998</v>
      </c>
      <c r="AJ3" s="18">
        <v>1506053.7409999999</v>
      </c>
      <c r="AK3" s="18">
        <v>1198384.395</v>
      </c>
      <c r="AL3" s="18">
        <v>976374.32700000005</v>
      </c>
      <c r="AM3" s="23" t="s">
        <v>186</v>
      </c>
      <c r="AN3" s="27" t="s">
        <v>184</v>
      </c>
    </row>
    <row r="4" spans="1:41" s="28" customFormat="1" ht="15" x14ac:dyDescent="0.3">
      <c r="A4" s="26">
        <v>3</v>
      </c>
      <c r="B4" s="23" t="s">
        <v>93</v>
      </c>
      <c r="C4" s="23">
        <v>2017</v>
      </c>
      <c r="D4" s="24">
        <f t="shared" si="1"/>
        <v>18477.9447027774</v>
      </c>
      <c r="E4" s="29">
        <v>0</v>
      </c>
      <c r="F4" s="29">
        <v>0</v>
      </c>
      <c r="G4" s="29">
        <v>0</v>
      </c>
      <c r="H4" s="29">
        <v>2.21723332442E-7</v>
      </c>
      <c r="I4" s="29">
        <v>5.1286681967500004E-7</v>
      </c>
      <c r="J4" s="29">
        <v>2.4752038698099998E-6</v>
      </c>
      <c r="K4" s="29">
        <v>5.4916000467000003E-6</v>
      </c>
      <c r="L4" s="29">
        <v>8.2384004597499992E-6</v>
      </c>
      <c r="M4" s="29">
        <v>1.7532957261699999E-5</v>
      </c>
      <c r="N4" s="29">
        <v>3.2649866139600002E-5</v>
      </c>
      <c r="O4" s="29">
        <v>4.9569159855300003E-5</v>
      </c>
      <c r="P4" s="29">
        <v>6.0812916570900002E-5</v>
      </c>
      <c r="Q4" s="29">
        <v>9.6923457196099996E-5</v>
      </c>
      <c r="R4" s="29">
        <v>1.2405254220100001E-4</v>
      </c>
      <c r="S4" s="29">
        <v>1.21855064477E-4</v>
      </c>
      <c r="T4" s="29">
        <v>1.2562353576699999E-4</v>
      </c>
      <c r="U4" s="29">
        <v>1.3350989651899999E-4</v>
      </c>
      <c r="V4" s="23">
        <v>0</v>
      </c>
      <c r="W4" s="23">
        <v>0</v>
      </c>
      <c r="X4" s="23">
        <v>0</v>
      </c>
      <c r="Y4" s="23">
        <v>15.8884403929</v>
      </c>
      <c r="Z4" s="23">
        <v>44.893880281500003</v>
      </c>
      <c r="AA4" s="23">
        <v>294.51134132200002</v>
      </c>
      <c r="AB4" s="23">
        <v>638.93510868099997</v>
      </c>
      <c r="AC4" s="23">
        <v>786.77720631</v>
      </c>
      <c r="AD4" s="23">
        <v>1916.0529981899999</v>
      </c>
      <c r="AE4" s="23">
        <v>4032.1636153600002</v>
      </c>
      <c r="AF4" s="23">
        <v>5877.2967186100004</v>
      </c>
      <c r="AG4" s="23">
        <v>4871.4253936300001</v>
      </c>
      <c r="AH4" s="18">
        <v>7995.6766309799996</v>
      </c>
      <c r="AI4" s="18">
        <v>7579.8272126399997</v>
      </c>
      <c r="AJ4" s="18">
        <v>4962.0315442600004</v>
      </c>
      <c r="AK4" s="18">
        <v>3546.2156205599999</v>
      </c>
      <c r="AL4" s="18">
        <v>3937.0706882200002</v>
      </c>
      <c r="AM4" s="23" t="s">
        <v>186</v>
      </c>
      <c r="AN4" s="27" t="s">
        <v>183</v>
      </c>
    </row>
    <row r="5" spans="1:41" ht="15" x14ac:dyDescent="0.3">
      <c r="A5" s="16">
        <v>4</v>
      </c>
      <c r="B5" s="18" t="s">
        <v>94</v>
      </c>
      <c r="C5" s="18">
        <v>2017</v>
      </c>
      <c r="D5" s="24">
        <f t="shared" ref="D5:D68" si="2">SUM(V5+W5+X5+Y5+Z5+AA5+AB5+AC5+AD5+AE5+AF5+AG5)</f>
        <v>301537.99583977996</v>
      </c>
      <c r="E5" s="29">
        <v>7.1954313161400006E-5</v>
      </c>
      <c r="F5" s="29">
        <v>1.6500672570700001E-4</v>
      </c>
      <c r="G5" s="29">
        <v>2.6509011422600002E-4</v>
      </c>
      <c r="H5" s="29">
        <v>1.7011595284300001E-4</v>
      </c>
      <c r="I5" s="29">
        <v>1.4659431273900001E-4</v>
      </c>
      <c r="J5" s="29">
        <v>1.7056911822600001E-4</v>
      </c>
      <c r="K5" s="29">
        <v>2.41575751935E-4</v>
      </c>
      <c r="L5" s="29">
        <v>3.2219496542999998E-4</v>
      </c>
      <c r="M5" s="29">
        <v>3.7675211686399998E-4</v>
      </c>
      <c r="N5" s="29">
        <v>4.0120536343799998E-4</v>
      </c>
      <c r="O5" s="29">
        <v>3.8746022421099998E-4</v>
      </c>
      <c r="P5" s="29">
        <v>3.6493777485100001E-4</v>
      </c>
      <c r="Q5" s="29">
        <v>3.1694062422E-4</v>
      </c>
      <c r="R5" s="29">
        <v>2.73887016477E-4</v>
      </c>
      <c r="S5" s="29">
        <v>2.37158994876E-4</v>
      </c>
      <c r="T5" s="29">
        <v>1.9494568261900001E-4</v>
      </c>
      <c r="U5" s="29">
        <v>1.24266829167E-4</v>
      </c>
      <c r="V5" s="18">
        <v>3786.8589470799998</v>
      </c>
      <c r="W5" s="18">
        <v>10609.2119625</v>
      </c>
      <c r="X5" s="18">
        <v>17049.3857121</v>
      </c>
      <c r="Y5" s="18">
        <v>12190.848297299999</v>
      </c>
      <c r="Z5" s="18">
        <v>12832.164081200001</v>
      </c>
      <c r="AA5" s="18">
        <v>20295.163063799999</v>
      </c>
      <c r="AB5" s="18">
        <v>28107.0659968</v>
      </c>
      <c r="AC5" s="18">
        <v>30771.365997699999</v>
      </c>
      <c r="AD5" s="18">
        <v>41173.654549400002</v>
      </c>
      <c r="AE5" s="18">
        <v>49548.226869500002</v>
      </c>
      <c r="AF5" s="18">
        <v>45940.561862000002</v>
      </c>
      <c r="AG5" s="18">
        <v>29233.488500399999</v>
      </c>
      <c r="AH5" s="18">
        <v>26146.073485600002</v>
      </c>
      <c r="AI5" s="18">
        <v>16734.996300899998</v>
      </c>
      <c r="AJ5" s="18">
        <v>9657.3044766799994</v>
      </c>
      <c r="AK5" s="18">
        <v>5503.1084834900003</v>
      </c>
      <c r="AL5" s="18">
        <v>3664.5036520399999</v>
      </c>
      <c r="AM5" s="18" t="s">
        <v>186</v>
      </c>
      <c r="AN5" s="21" t="s">
        <v>183</v>
      </c>
    </row>
    <row r="6" spans="1:41" ht="15" x14ac:dyDescent="0.3">
      <c r="A6" s="16">
        <v>5</v>
      </c>
      <c r="B6" s="18" t="s">
        <v>95</v>
      </c>
      <c r="C6" s="18">
        <v>2017</v>
      </c>
      <c r="D6" s="24">
        <f t="shared" si="2"/>
        <v>16175827.68568752</v>
      </c>
      <c r="E6" s="29">
        <v>1.35906823249E-5</v>
      </c>
      <c r="F6" s="29">
        <v>5.6525153150800003E-5</v>
      </c>
      <c r="G6" s="29">
        <v>4.3475630429E-4</v>
      </c>
      <c r="H6" s="29">
        <v>1.79071093164E-3</v>
      </c>
      <c r="I6" s="29">
        <v>4.2500651290599996E-3</v>
      </c>
      <c r="J6" s="29">
        <v>8.80066196386E-3</v>
      </c>
      <c r="K6" s="29">
        <v>1.38489008954E-2</v>
      </c>
      <c r="L6" s="29">
        <v>1.82546806981E-2</v>
      </c>
      <c r="M6" s="29">
        <v>2.1298578108E-2</v>
      </c>
      <c r="N6" s="29">
        <v>2.4341440047599999E-2</v>
      </c>
      <c r="O6" s="29">
        <v>2.7782659861700001E-2</v>
      </c>
      <c r="P6" s="29">
        <v>3.2621748260900002E-2</v>
      </c>
      <c r="Q6" s="29">
        <v>3.88699134169E-2</v>
      </c>
      <c r="R6" s="29">
        <v>4.5063165314099998E-2</v>
      </c>
      <c r="S6" s="29">
        <v>5.12196436107E-2</v>
      </c>
      <c r="T6" s="29">
        <v>5.6611403805299998E-2</v>
      </c>
      <c r="U6" s="29">
        <v>5.5766874589000003E-2</v>
      </c>
      <c r="V6" s="18">
        <v>715.18230146099995</v>
      </c>
      <c r="W6" s="18">
        <v>3634.3691024599998</v>
      </c>
      <c r="X6" s="18">
        <v>27956.272943600001</v>
      </c>
      <c r="Y6" s="18">
        <v>128326.18136</v>
      </c>
      <c r="Z6" s="18">
        <v>372047.64955999999</v>
      </c>
      <c r="AA6" s="18">
        <v>1047151.33354</v>
      </c>
      <c r="AB6" s="18">
        <v>1611315.27938</v>
      </c>
      <c r="AC6" s="18">
        <v>1743452.9401199999</v>
      </c>
      <c r="AD6" s="18">
        <v>2327678.0182500002</v>
      </c>
      <c r="AE6" s="18">
        <v>3006174.56244</v>
      </c>
      <c r="AF6" s="18">
        <v>3294184.6993100001</v>
      </c>
      <c r="AG6" s="18">
        <v>2613191.1973799998</v>
      </c>
      <c r="AH6" s="18">
        <v>3206588.3577700001</v>
      </c>
      <c r="AI6" s="18">
        <v>2753448.0565300002</v>
      </c>
      <c r="AJ6" s="18">
        <v>2085707.08017</v>
      </c>
      <c r="AK6" s="18">
        <v>1598079.59885</v>
      </c>
      <c r="AL6" s="18">
        <v>1644509.1571299999</v>
      </c>
      <c r="AM6" s="18" t="s">
        <v>186</v>
      </c>
      <c r="AN6" s="21" t="s">
        <v>183</v>
      </c>
    </row>
    <row r="7" spans="1:41" ht="15" x14ac:dyDescent="0.3">
      <c r="A7" s="16">
        <v>6</v>
      </c>
      <c r="B7" s="18" t="s">
        <v>96</v>
      </c>
      <c r="C7" s="18">
        <v>2017</v>
      </c>
      <c r="D7" s="24">
        <f t="shared" si="2"/>
        <v>830253.26053371001</v>
      </c>
      <c r="E7" s="29">
        <v>0</v>
      </c>
      <c r="F7" s="29">
        <v>0</v>
      </c>
      <c r="G7" s="29">
        <v>0</v>
      </c>
      <c r="H7" s="29">
        <v>2.4327316902899998E-5</v>
      </c>
      <c r="I7" s="29">
        <v>6.1067021070699998E-5</v>
      </c>
      <c r="J7" s="29">
        <v>2.16347788406E-4</v>
      </c>
      <c r="K7" s="29">
        <v>3.6711348573799997E-4</v>
      </c>
      <c r="L7" s="29">
        <v>4.5048807514500001E-4</v>
      </c>
      <c r="M7" s="29">
        <v>7.1323348025599997E-4</v>
      </c>
      <c r="N7" s="29">
        <v>1.29712581096E-3</v>
      </c>
      <c r="O7" s="29">
        <v>2.1798768406700001E-3</v>
      </c>
      <c r="P7" s="29">
        <v>2.6850828351700001E-3</v>
      </c>
      <c r="Q7" s="29">
        <v>4.8784043676000002E-3</v>
      </c>
      <c r="R7" s="29">
        <v>7.0997719879900001E-3</v>
      </c>
      <c r="S7" s="29">
        <v>7.5036235070799996E-3</v>
      </c>
      <c r="T7" s="29">
        <v>7.9226518276800002E-3</v>
      </c>
      <c r="U7" s="29">
        <v>5.3440779480399998E-3</v>
      </c>
      <c r="V7" s="18">
        <v>0</v>
      </c>
      <c r="W7" s="18">
        <v>0</v>
      </c>
      <c r="X7" s="18">
        <v>0</v>
      </c>
      <c r="Y7" s="18">
        <v>1743.22445644</v>
      </c>
      <c r="Z7" s="18">
        <v>5345.5091557699998</v>
      </c>
      <c r="AA7" s="18">
        <v>25741.9429079</v>
      </c>
      <c r="AB7" s="18">
        <v>42712.052532900001</v>
      </c>
      <c r="AC7" s="18">
        <v>43022.394053600001</v>
      </c>
      <c r="AD7" s="18">
        <v>77943.935758099993</v>
      </c>
      <c r="AE7" s="18">
        <v>160191.58289200001</v>
      </c>
      <c r="AF7" s="18">
        <v>258464.35449999999</v>
      </c>
      <c r="AG7" s="18">
        <v>215088.26427700001</v>
      </c>
      <c r="AH7" s="18">
        <v>402442.35776799999</v>
      </c>
      <c r="AI7" s="18">
        <v>433808.20710699999</v>
      </c>
      <c r="AJ7" s="18">
        <v>305553.39397400001</v>
      </c>
      <c r="AK7" s="18">
        <v>223647.83156399999</v>
      </c>
      <c r="AL7" s="18">
        <v>157591.406219</v>
      </c>
      <c r="AM7" s="18" t="s">
        <v>186</v>
      </c>
      <c r="AN7" s="21" t="s">
        <v>183</v>
      </c>
    </row>
    <row r="8" spans="1:41" ht="15" x14ac:dyDescent="0.3">
      <c r="A8" s="16">
        <v>7</v>
      </c>
      <c r="B8" s="18" t="s">
        <v>97</v>
      </c>
      <c r="C8" s="18">
        <v>2017</v>
      </c>
      <c r="D8" s="24">
        <f t="shared" si="2"/>
        <v>81602.339162843011</v>
      </c>
      <c r="E8" s="29">
        <v>0</v>
      </c>
      <c r="F8" s="29">
        <v>0</v>
      </c>
      <c r="G8" s="29">
        <v>0</v>
      </c>
      <c r="H8" s="29">
        <v>6.3991760208499996E-6</v>
      </c>
      <c r="I8" s="29">
        <v>1.1166855359100001E-5</v>
      </c>
      <c r="J8" s="29">
        <v>2.8109405503400001E-5</v>
      </c>
      <c r="K8" s="29">
        <v>5.7930136776900003E-5</v>
      </c>
      <c r="L8" s="29">
        <v>7.0933654021000002E-5</v>
      </c>
      <c r="M8" s="29">
        <v>6.7667224136199998E-5</v>
      </c>
      <c r="N8" s="29">
        <v>1.20621865826E-4</v>
      </c>
      <c r="O8" s="29">
        <v>1.9467471781400001E-4</v>
      </c>
      <c r="P8" s="29">
        <v>2.2388198822900001E-4</v>
      </c>
      <c r="Q8" s="29">
        <v>3.2915227584300001E-4</v>
      </c>
      <c r="R8" s="29">
        <v>4.9083506452000003E-4</v>
      </c>
      <c r="S8" s="29">
        <v>5.3786191261599996E-4</v>
      </c>
      <c r="T8" s="29">
        <v>5.9210455305900005E-4</v>
      </c>
      <c r="U8" s="29">
        <v>5.0116282132600003E-4</v>
      </c>
      <c r="V8" s="18">
        <v>0</v>
      </c>
      <c r="W8" s="18">
        <v>0</v>
      </c>
      <c r="X8" s="18">
        <v>0</v>
      </c>
      <c r="Y8" s="18">
        <v>458.55486477800002</v>
      </c>
      <c r="Z8" s="18">
        <v>977.49817308499996</v>
      </c>
      <c r="AA8" s="18">
        <v>3344.56839704</v>
      </c>
      <c r="AB8" s="18">
        <v>6739.86377094</v>
      </c>
      <c r="AC8" s="18">
        <v>6774.3169482000003</v>
      </c>
      <c r="AD8" s="18">
        <v>7394.8644653000001</v>
      </c>
      <c r="AE8" s="18">
        <v>14896.475563800001</v>
      </c>
      <c r="AF8" s="18">
        <v>23082.1983444</v>
      </c>
      <c r="AG8" s="18">
        <v>17933.998635299999</v>
      </c>
      <c r="AH8" s="18">
        <v>27153.3166103</v>
      </c>
      <c r="AI8" s="18">
        <v>29990.874606199999</v>
      </c>
      <c r="AJ8" s="18">
        <v>21902.1559103</v>
      </c>
      <c r="AK8" s="18">
        <v>16714.466969599998</v>
      </c>
      <c r="AL8" s="18">
        <v>14778.779877700001</v>
      </c>
      <c r="AM8" s="18" t="s">
        <v>186</v>
      </c>
      <c r="AN8" s="21" t="s">
        <v>183</v>
      </c>
    </row>
    <row r="9" spans="1:41" ht="15" x14ac:dyDescent="0.3">
      <c r="A9" s="16">
        <v>8</v>
      </c>
      <c r="B9" s="18" t="s">
        <v>98</v>
      </c>
      <c r="C9" s="18">
        <v>2017</v>
      </c>
      <c r="D9" s="24">
        <f t="shared" si="2"/>
        <v>165737.42912027502</v>
      </c>
      <c r="E9" s="29">
        <v>0</v>
      </c>
      <c r="F9" s="29">
        <v>1.00428931293E-5</v>
      </c>
      <c r="G9" s="29">
        <v>2.7149903760100002E-5</v>
      </c>
      <c r="H9" s="29">
        <v>1.51100704386E-5</v>
      </c>
      <c r="I9" s="29">
        <v>2.60100186403E-5</v>
      </c>
      <c r="J9" s="29">
        <v>6.1329549108499998E-5</v>
      </c>
      <c r="K9" s="29">
        <v>1.3302515280500001E-4</v>
      </c>
      <c r="L9" s="29">
        <v>1.7343618177500001E-4</v>
      </c>
      <c r="M9" s="29">
        <v>2.8439346199299998E-4</v>
      </c>
      <c r="N9" s="29">
        <v>3.18964112757E-4</v>
      </c>
      <c r="O9" s="29">
        <v>2.9836646896699999E-4</v>
      </c>
      <c r="P9" s="29">
        <v>1.8477341820100001E-4</v>
      </c>
      <c r="Q9" s="29">
        <v>2.5449855694100002E-4</v>
      </c>
      <c r="R9" s="29">
        <v>2.9200433881300001E-4</v>
      </c>
      <c r="S9" s="29">
        <v>2.1624044565699999E-4</v>
      </c>
      <c r="T9" s="29">
        <v>2.07499081952E-4</v>
      </c>
      <c r="U9" s="29">
        <v>1.7018131309199999E-4</v>
      </c>
      <c r="V9" s="18">
        <v>0</v>
      </c>
      <c r="W9" s="18">
        <v>645.81665428500003</v>
      </c>
      <c r="X9" s="18">
        <v>1746.1350676100001</v>
      </c>
      <c r="Y9" s="18">
        <v>1082.70930466</v>
      </c>
      <c r="Z9" s="18">
        <v>2276.76463672</v>
      </c>
      <c r="AA9" s="18">
        <v>7297.2064917999996</v>
      </c>
      <c r="AB9" s="18">
        <v>15476.863121099999</v>
      </c>
      <c r="AC9" s="18">
        <v>16563.1167551</v>
      </c>
      <c r="AD9" s="18">
        <v>31079.542556600001</v>
      </c>
      <c r="AE9" s="18">
        <v>39391.1188138</v>
      </c>
      <c r="AF9" s="18">
        <v>35376.965935499997</v>
      </c>
      <c r="AG9" s="18">
        <v>14801.189783100001</v>
      </c>
      <c r="AH9" s="18">
        <v>20994.757237400001</v>
      </c>
      <c r="AI9" s="18">
        <v>17841.9687595</v>
      </c>
      <c r="AJ9" s="18">
        <v>8805.4765877099999</v>
      </c>
      <c r="AK9" s="18">
        <v>5857.4723932500001</v>
      </c>
      <c r="AL9" s="18">
        <v>5018.47300447</v>
      </c>
      <c r="AM9" s="18" t="s">
        <v>186</v>
      </c>
      <c r="AN9" s="21" t="s">
        <v>183</v>
      </c>
    </row>
    <row r="10" spans="1:41" ht="15" x14ac:dyDescent="0.3">
      <c r="A10" s="16">
        <v>9</v>
      </c>
      <c r="B10" s="18" t="s">
        <v>99</v>
      </c>
      <c r="C10" s="18">
        <v>2017</v>
      </c>
      <c r="D10" s="24">
        <f t="shared" si="2"/>
        <v>12306.179990013999</v>
      </c>
      <c r="E10" s="29">
        <v>0</v>
      </c>
      <c r="F10" s="29">
        <v>0</v>
      </c>
      <c r="G10" s="29">
        <v>0</v>
      </c>
      <c r="H10" s="29">
        <v>1.1524419078199999E-6</v>
      </c>
      <c r="I10" s="29">
        <v>1.4029483189899999E-6</v>
      </c>
      <c r="J10" s="29">
        <v>2.1370334777799999E-6</v>
      </c>
      <c r="K10" s="29">
        <v>3.6733968057499998E-6</v>
      </c>
      <c r="L10" s="29">
        <v>5.4098815613499999E-6</v>
      </c>
      <c r="M10" s="29">
        <v>1.1928027329199999E-5</v>
      </c>
      <c r="N10" s="29">
        <v>1.72927421447E-5</v>
      </c>
      <c r="O10" s="29">
        <v>3.6467778699300003E-5</v>
      </c>
      <c r="P10" s="29">
        <v>3.91912591199E-5</v>
      </c>
      <c r="Q10" s="29">
        <v>5.7482095733599999E-5</v>
      </c>
      <c r="R10" s="29">
        <v>6.0499978068700003E-5</v>
      </c>
      <c r="S10" s="29">
        <v>5.4750814879500001E-5</v>
      </c>
      <c r="T10" s="29">
        <v>4.78006507646E-5</v>
      </c>
      <c r="U10" s="29">
        <v>3.50406687847E-5</v>
      </c>
      <c r="V10" s="18">
        <v>0</v>
      </c>
      <c r="W10" s="18">
        <v>0</v>
      </c>
      <c r="X10" s="18">
        <v>0</v>
      </c>
      <c r="Y10" s="18">
        <v>82.581693412000007</v>
      </c>
      <c r="Z10" s="18">
        <v>122.807413381</v>
      </c>
      <c r="AA10" s="18">
        <v>254.270558983</v>
      </c>
      <c r="AB10" s="18">
        <v>427.37169940699999</v>
      </c>
      <c r="AC10" s="18">
        <v>516.64987089099998</v>
      </c>
      <c r="AD10" s="18">
        <v>1303.53561014</v>
      </c>
      <c r="AE10" s="18">
        <v>2135.61394359</v>
      </c>
      <c r="AF10" s="18">
        <v>4323.9279494000002</v>
      </c>
      <c r="AG10" s="18">
        <v>3139.4212508099999</v>
      </c>
      <c r="AH10" s="18">
        <v>4741.9623018299999</v>
      </c>
      <c r="AI10" s="18">
        <v>3696.6551589800001</v>
      </c>
      <c r="AJ10" s="18">
        <v>2229.4966826899999</v>
      </c>
      <c r="AK10" s="18">
        <v>1349.36059929</v>
      </c>
      <c r="AL10" s="18">
        <v>1033.31357142</v>
      </c>
      <c r="AM10" s="18" t="s">
        <v>186</v>
      </c>
      <c r="AN10" s="21" t="s">
        <v>183</v>
      </c>
    </row>
    <row r="11" spans="1:41" ht="15" x14ac:dyDescent="0.3">
      <c r="A11" s="16">
        <v>10</v>
      </c>
      <c r="B11" s="18" t="s">
        <v>100</v>
      </c>
      <c r="C11" s="18">
        <v>2017</v>
      </c>
      <c r="D11" s="24">
        <f t="shared" si="2"/>
        <v>8439.8299362567996</v>
      </c>
      <c r="E11" s="29">
        <v>0</v>
      </c>
      <c r="F11" s="29">
        <v>0</v>
      </c>
      <c r="G11" s="29">
        <v>0</v>
      </c>
      <c r="H11" s="29">
        <v>2.9994404292100002E-7</v>
      </c>
      <c r="I11" s="29">
        <v>5.5537862553800005E-7</v>
      </c>
      <c r="J11" s="29">
        <v>1.7136585884799999E-6</v>
      </c>
      <c r="K11" s="29">
        <v>4.1941186284600003E-6</v>
      </c>
      <c r="L11" s="29">
        <v>5.9986353556400004E-6</v>
      </c>
      <c r="M11" s="29">
        <v>9.9417344008200002E-6</v>
      </c>
      <c r="N11" s="29">
        <v>1.1273400798100001E-5</v>
      </c>
      <c r="O11" s="29">
        <v>1.63595947864E-5</v>
      </c>
      <c r="P11" s="29">
        <v>3.35378609318E-5</v>
      </c>
      <c r="Q11" s="29">
        <v>6.0366312535200002E-5</v>
      </c>
      <c r="R11" s="29">
        <v>9.6327569900699997E-5</v>
      </c>
      <c r="S11" s="29">
        <v>1.10735965846E-4</v>
      </c>
      <c r="T11" s="29">
        <v>1.45197069742E-4</v>
      </c>
      <c r="U11" s="29">
        <v>1.63538087418E-4</v>
      </c>
      <c r="V11" s="18">
        <v>0</v>
      </c>
      <c r="W11" s="18">
        <v>0</v>
      </c>
      <c r="X11" s="18">
        <v>0</v>
      </c>
      <c r="Y11" s="18">
        <v>21.493426129500001</v>
      </c>
      <c r="Z11" s="18">
        <v>48.614258193300003</v>
      </c>
      <c r="AA11" s="18">
        <v>203.89756585200001</v>
      </c>
      <c r="AB11" s="18">
        <v>487.96885236200001</v>
      </c>
      <c r="AC11" s="18">
        <v>572.88655875999996</v>
      </c>
      <c r="AD11" s="18">
        <v>1086.44922273</v>
      </c>
      <c r="AE11" s="18">
        <v>1392.23667649</v>
      </c>
      <c r="AF11" s="18">
        <v>1939.7321152100001</v>
      </c>
      <c r="AG11" s="18">
        <v>2686.55126053</v>
      </c>
      <c r="AH11" s="18">
        <v>4979.9059554799996</v>
      </c>
      <c r="AI11" s="18">
        <v>5885.7799474200001</v>
      </c>
      <c r="AJ11" s="18">
        <v>4509.2594187499999</v>
      </c>
      <c r="AK11" s="18">
        <v>4098.75578924</v>
      </c>
      <c r="AL11" s="18">
        <v>4822.5718386199997</v>
      </c>
      <c r="AM11" s="18" t="s">
        <v>186</v>
      </c>
      <c r="AN11" s="21" t="s">
        <v>183</v>
      </c>
    </row>
    <row r="12" spans="1:41" ht="15" x14ac:dyDescent="0.3">
      <c r="A12" s="16">
        <v>11</v>
      </c>
      <c r="B12" s="18" t="s">
        <v>101</v>
      </c>
      <c r="C12" s="18">
        <v>2017</v>
      </c>
      <c r="D12" s="24">
        <f t="shared" si="2"/>
        <v>19738.6229958029</v>
      </c>
      <c r="E12" s="29">
        <v>0</v>
      </c>
      <c r="F12" s="29">
        <v>0</v>
      </c>
      <c r="G12" s="29">
        <v>0</v>
      </c>
      <c r="H12" s="29">
        <v>2.1302231556800001E-7</v>
      </c>
      <c r="I12" s="29">
        <v>7.2199277574400005E-7</v>
      </c>
      <c r="J12" s="29">
        <v>2.9666210385299999E-6</v>
      </c>
      <c r="K12" s="29">
        <v>5.2607961404899997E-6</v>
      </c>
      <c r="L12" s="29">
        <v>8.1466398003599996E-6</v>
      </c>
      <c r="M12" s="29">
        <v>1.52119271936E-5</v>
      </c>
      <c r="N12" s="29">
        <v>3.1715185944399998E-5</v>
      </c>
      <c r="O12" s="29">
        <v>5.5554046868800003E-5</v>
      </c>
      <c r="P12" s="29">
        <v>7.1793546440899997E-5</v>
      </c>
      <c r="Q12" s="29">
        <v>1.1513203850600001E-4</v>
      </c>
      <c r="R12" s="29">
        <v>1.5309556464900001E-4</v>
      </c>
      <c r="S12" s="29">
        <v>2.0468500332200001E-4</v>
      </c>
      <c r="T12" s="29">
        <v>2.1984938325699999E-4</v>
      </c>
      <c r="U12" s="29">
        <v>2.8631251551499998E-4</v>
      </c>
      <c r="V12" s="18">
        <v>0</v>
      </c>
      <c r="W12" s="18">
        <v>0</v>
      </c>
      <c r="X12" s="18">
        <v>0</v>
      </c>
      <c r="Y12" s="18">
        <v>15.264706691100001</v>
      </c>
      <c r="Z12" s="18">
        <v>63.199900708800001</v>
      </c>
      <c r="AA12" s="18">
        <v>352.98196879699998</v>
      </c>
      <c r="AB12" s="18">
        <v>612.06659766500002</v>
      </c>
      <c r="AC12" s="18">
        <v>778.02202021100004</v>
      </c>
      <c r="AD12" s="18">
        <v>1662.4036125600001</v>
      </c>
      <c r="AE12" s="18">
        <v>3916.7469093499999</v>
      </c>
      <c r="AF12" s="18">
        <v>6586.9325708599999</v>
      </c>
      <c r="AG12" s="18">
        <v>5751.0047089600002</v>
      </c>
      <c r="AH12" s="18">
        <v>9497.7758334999999</v>
      </c>
      <c r="AI12" s="18">
        <v>9354.4046694499993</v>
      </c>
      <c r="AJ12" s="18">
        <v>8334.9320103299997</v>
      </c>
      <c r="AK12" s="18">
        <v>6206.1086494900001</v>
      </c>
      <c r="AL12" s="18">
        <v>8443.0637652500009</v>
      </c>
      <c r="AM12" s="18" t="s">
        <v>186</v>
      </c>
      <c r="AN12" s="21" t="s">
        <v>183</v>
      </c>
    </row>
    <row r="13" spans="1:41" ht="15" x14ac:dyDescent="0.3">
      <c r="A13" s="16">
        <v>12</v>
      </c>
      <c r="B13" s="18" t="s">
        <v>102</v>
      </c>
      <c r="C13" s="18">
        <v>2017</v>
      </c>
      <c r="D13" s="24">
        <f t="shared" si="2"/>
        <v>83795.972865820004</v>
      </c>
      <c r="E13" s="29">
        <v>0</v>
      </c>
      <c r="F13" s="29">
        <v>0</v>
      </c>
      <c r="G13" s="29">
        <v>0</v>
      </c>
      <c r="H13" s="29">
        <v>2.47628793759E-5</v>
      </c>
      <c r="I13" s="29">
        <v>3.4632272190099998E-5</v>
      </c>
      <c r="J13" s="29">
        <v>7.7866949570400002E-5</v>
      </c>
      <c r="K13" s="29">
        <v>1.04221429013E-4</v>
      </c>
      <c r="L13" s="29">
        <v>9.3667354981099999E-5</v>
      </c>
      <c r="M13" s="29">
        <v>1.09876262897E-4</v>
      </c>
      <c r="N13" s="29">
        <v>9.3762742885700006E-5</v>
      </c>
      <c r="O13" s="29">
        <v>1.19603347391E-4</v>
      </c>
      <c r="P13" s="29">
        <v>1.35902013445E-4</v>
      </c>
      <c r="Q13" s="29">
        <v>9.6839431393799994E-5</v>
      </c>
      <c r="R13" s="29">
        <v>1.01646146527E-4</v>
      </c>
      <c r="S13" s="29">
        <v>1.0757801957899999E-4</v>
      </c>
      <c r="T13" s="29">
        <v>1.14108907959E-4</v>
      </c>
      <c r="U13" s="29">
        <v>1.2611325140000001E-4</v>
      </c>
      <c r="V13" s="18">
        <v>0</v>
      </c>
      <c r="W13" s="18">
        <v>0</v>
      </c>
      <c r="X13" s="18">
        <v>0</v>
      </c>
      <c r="Y13" s="18">
        <v>1774.50720226</v>
      </c>
      <c r="Z13" s="18">
        <v>3031.56443489</v>
      </c>
      <c r="AA13" s="18">
        <v>9264.8027548999999</v>
      </c>
      <c r="AB13" s="18">
        <v>12125.4392095</v>
      </c>
      <c r="AC13" s="18">
        <v>8945.4014092699999</v>
      </c>
      <c r="AD13" s="18">
        <v>12007.407748</v>
      </c>
      <c r="AE13" s="18">
        <v>11579.3571037</v>
      </c>
      <c r="AF13" s="18">
        <v>14181.12932</v>
      </c>
      <c r="AG13" s="18">
        <v>10886.3636833</v>
      </c>
      <c r="AH13" s="18">
        <v>7988.7005177399997</v>
      </c>
      <c r="AI13" s="18">
        <v>6210.75117968</v>
      </c>
      <c r="AJ13" s="18">
        <v>4380.6616119999999</v>
      </c>
      <c r="AK13" s="18">
        <v>3221.1696034900001</v>
      </c>
      <c r="AL13" s="18">
        <v>3718.9510671899998</v>
      </c>
      <c r="AM13" s="18" t="s">
        <v>186</v>
      </c>
      <c r="AN13" s="21" t="s">
        <v>183</v>
      </c>
    </row>
    <row r="14" spans="1:41" ht="15" x14ac:dyDescent="0.3">
      <c r="A14" s="16">
        <v>13</v>
      </c>
      <c r="B14" s="18" t="s">
        <v>103</v>
      </c>
      <c r="C14" s="18">
        <v>2017</v>
      </c>
      <c r="D14" s="24">
        <f t="shared" si="2"/>
        <v>134235.84359069</v>
      </c>
      <c r="E14" s="29">
        <v>0</v>
      </c>
      <c r="F14" s="29">
        <v>0</v>
      </c>
      <c r="G14" s="29">
        <v>0</v>
      </c>
      <c r="H14" s="29">
        <v>2.2290741355100002E-5</v>
      </c>
      <c r="I14" s="29">
        <v>4.2828260996100001E-5</v>
      </c>
      <c r="J14" s="29">
        <v>7.6710907311599999E-5</v>
      </c>
      <c r="K14" s="29">
        <v>8.8696405341000002E-5</v>
      </c>
      <c r="L14" s="29">
        <v>9.3574522198699994E-5</v>
      </c>
      <c r="M14" s="29">
        <v>1.42844214467E-4</v>
      </c>
      <c r="N14" s="29">
        <v>2.41762284858E-4</v>
      </c>
      <c r="O14" s="29">
        <v>2.7243955615299998E-4</v>
      </c>
      <c r="P14" s="29">
        <v>2.8383323538399999E-4</v>
      </c>
      <c r="Q14" s="29">
        <v>2.67010011438E-4</v>
      </c>
      <c r="R14" s="29">
        <v>2.8561523242799999E-4</v>
      </c>
      <c r="S14" s="29">
        <v>2.5971089333500001E-4</v>
      </c>
      <c r="T14" s="29">
        <v>2.1473546754600001E-4</v>
      </c>
      <c r="U14" s="29">
        <v>1.6851367798200001E-4</v>
      </c>
      <c r="V14" s="18">
        <v>0</v>
      </c>
      <c r="W14" s="18">
        <v>0</v>
      </c>
      <c r="X14" s="18">
        <v>0</v>
      </c>
      <c r="Y14" s="18">
        <v>1597.26989123</v>
      </c>
      <c r="Z14" s="18">
        <v>3748.98042515</v>
      </c>
      <c r="AA14" s="18">
        <v>9127.3029411799998</v>
      </c>
      <c r="AB14" s="18">
        <v>10319.432819199999</v>
      </c>
      <c r="AC14" s="18">
        <v>8936.5445328299993</v>
      </c>
      <c r="AD14" s="18">
        <v>15610.384132200001</v>
      </c>
      <c r="AE14" s="18">
        <v>29856.933967299999</v>
      </c>
      <c r="AF14" s="18">
        <v>32302.581583800002</v>
      </c>
      <c r="AG14" s="18">
        <v>22736.413297800002</v>
      </c>
      <c r="AH14" s="18">
        <v>22026.9236537</v>
      </c>
      <c r="AI14" s="18">
        <v>17451.5945354</v>
      </c>
      <c r="AJ14" s="18">
        <v>10575.630217399999</v>
      </c>
      <c r="AK14" s="18">
        <v>6061.7488063199999</v>
      </c>
      <c r="AL14" s="18">
        <v>4969.2965322399996</v>
      </c>
      <c r="AM14" s="18" t="s">
        <v>186</v>
      </c>
      <c r="AN14" s="21" t="s">
        <v>183</v>
      </c>
    </row>
    <row r="15" spans="1:41" ht="15" x14ac:dyDescent="0.3">
      <c r="A15" s="16">
        <v>14</v>
      </c>
      <c r="B15" s="18" t="s">
        <v>104</v>
      </c>
      <c r="C15" s="18">
        <v>2017</v>
      </c>
      <c r="D15" s="24">
        <f t="shared" si="2"/>
        <v>36245.634622329999</v>
      </c>
      <c r="E15" s="29">
        <v>0</v>
      </c>
      <c r="F15" s="29">
        <v>0</v>
      </c>
      <c r="G15" s="29">
        <v>0</v>
      </c>
      <c r="H15" s="29">
        <v>2.9446536253099999E-5</v>
      </c>
      <c r="I15" s="29">
        <v>4.0129062222500001E-5</v>
      </c>
      <c r="J15" s="29">
        <v>8.1296371955799998E-5</v>
      </c>
      <c r="K15" s="29">
        <v>6.7453085625199998E-5</v>
      </c>
      <c r="L15" s="29">
        <v>3.1170662442900002E-5</v>
      </c>
      <c r="M15" s="29">
        <v>2.3359637933400001E-5</v>
      </c>
      <c r="N15" s="29">
        <v>2.6879260739200001E-5</v>
      </c>
      <c r="O15" s="29">
        <v>2.4111271619100001E-5</v>
      </c>
      <c r="P15" s="29">
        <v>1.74036800984E-5</v>
      </c>
      <c r="Q15" s="29">
        <v>3.0698761132E-5</v>
      </c>
      <c r="R15" s="29">
        <v>3.3344708978600001E-5</v>
      </c>
      <c r="S15" s="29">
        <v>3.19519721287E-5</v>
      </c>
      <c r="T15" s="29">
        <v>3.5406011718999997E-5</v>
      </c>
      <c r="U15" s="29">
        <v>4.3108814374E-5</v>
      </c>
      <c r="V15" s="18">
        <v>0</v>
      </c>
      <c r="W15" s="18">
        <v>0</v>
      </c>
      <c r="X15" s="18">
        <v>0</v>
      </c>
      <c r="Y15" s="18">
        <v>2110.0382464200002</v>
      </c>
      <c r="Z15" s="18">
        <v>3512.82606248</v>
      </c>
      <c r="AA15" s="18">
        <v>9672.9088324599998</v>
      </c>
      <c r="AB15" s="18">
        <v>7847.7827468900005</v>
      </c>
      <c r="AC15" s="18">
        <v>2976.8321557999998</v>
      </c>
      <c r="AD15" s="18">
        <v>2552.7901874499998</v>
      </c>
      <c r="AE15" s="18">
        <v>3319.5115230400002</v>
      </c>
      <c r="AF15" s="18">
        <v>2858.82636985</v>
      </c>
      <c r="AG15" s="18">
        <v>1394.11849794</v>
      </c>
      <c r="AH15" s="18">
        <v>2532.48330773</v>
      </c>
      <c r="AI15" s="18">
        <v>2037.4208321900001</v>
      </c>
      <c r="AJ15" s="18">
        <v>1301.10888202</v>
      </c>
      <c r="AK15" s="18">
        <v>999.47307969799999</v>
      </c>
      <c r="AL15" s="18">
        <v>1271.23479036</v>
      </c>
      <c r="AM15" s="18" t="s">
        <v>186</v>
      </c>
      <c r="AN15" s="21" t="s">
        <v>183</v>
      </c>
    </row>
    <row r="16" spans="1:41" ht="15" x14ac:dyDescent="0.3">
      <c r="A16" s="16">
        <v>15</v>
      </c>
      <c r="B16" s="18" t="s">
        <v>105</v>
      </c>
      <c r="C16" s="18">
        <v>2017</v>
      </c>
      <c r="D16" s="24">
        <f t="shared" si="2"/>
        <v>162458.51274735003</v>
      </c>
      <c r="E16" s="29">
        <v>2.6833796648600001E-4</v>
      </c>
      <c r="F16" s="29">
        <v>9.1746196037400003E-5</v>
      </c>
      <c r="G16" s="29">
        <v>4.2110142508699999E-5</v>
      </c>
      <c r="H16" s="29">
        <v>1.7114786775599998E-5</v>
      </c>
      <c r="I16" s="29">
        <v>2.68709715115E-5</v>
      </c>
      <c r="J16" s="29">
        <v>6.4084637605299997E-5</v>
      </c>
      <c r="K16" s="29">
        <v>7.9657737067000004E-5</v>
      </c>
      <c r="L16" s="29">
        <v>9.7020976499799996E-5</v>
      </c>
      <c r="M16" s="29">
        <v>1.48462904616E-4</v>
      </c>
      <c r="N16" s="29">
        <v>2.5023458847699999E-4</v>
      </c>
      <c r="O16" s="29">
        <v>3.1382018313000002E-4</v>
      </c>
      <c r="P16" s="29">
        <v>3.2025632611E-4</v>
      </c>
      <c r="Q16" s="29">
        <v>4.3522511592800002E-4</v>
      </c>
      <c r="R16" s="29">
        <v>5.1183662103400005E-4</v>
      </c>
      <c r="S16" s="29">
        <v>4.6099742720499999E-4</v>
      </c>
      <c r="T16" s="29">
        <v>4.23359706977E-4</v>
      </c>
      <c r="U16" s="29">
        <v>2.9410613718499999E-4</v>
      </c>
      <c r="V16" s="18">
        <v>14122.8904798</v>
      </c>
      <c r="W16" s="18">
        <v>5899.1368145699998</v>
      </c>
      <c r="X16" s="18">
        <v>2708.5116178799999</v>
      </c>
      <c r="Y16" s="18">
        <v>1226.4382380500001</v>
      </c>
      <c r="Z16" s="18">
        <v>2352.1812777700002</v>
      </c>
      <c r="AA16" s="18">
        <v>7625.0258107600002</v>
      </c>
      <c r="AB16" s="18">
        <v>9267.7524410999995</v>
      </c>
      <c r="AC16" s="18">
        <v>9265.6610755199999</v>
      </c>
      <c r="AD16" s="18">
        <v>16224.478970100001</v>
      </c>
      <c r="AE16" s="18">
        <v>30903.3245064</v>
      </c>
      <c r="AF16" s="18">
        <v>37209.0414303</v>
      </c>
      <c r="AG16" s="18">
        <v>25654.0700851</v>
      </c>
      <c r="AH16" s="18">
        <v>35903.6994596</v>
      </c>
      <c r="AI16" s="18">
        <v>31274.086638600002</v>
      </c>
      <c r="AJ16" s="18">
        <v>18772.1668326</v>
      </c>
      <c r="AK16" s="18">
        <v>11950.982723900001</v>
      </c>
      <c r="AL16" s="18">
        <v>8672.88983181</v>
      </c>
      <c r="AM16" s="18" t="s">
        <v>186</v>
      </c>
      <c r="AN16" s="21" t="s">
        <v>183</v>
      </c>
    </row>
    <row r="17" spans="1:40" ht="15" x14ac:dyDescent="0.3">
      <c r="A17" s="16">
        <v>16</v>
      </c>
      <c r="B17" s="17" t="s">
        <v>106</v>
      </c>
      <c r="C17" s="18">
        <v>2017</v>
      </c>
      <c r="D17" s="24">
        <f t="shared" si="2"/>
        <v>134412.315631226</v>
      </c>
      <c r="E17" s="29">
        <v>0</v>
      </c>
      <c r="F17" s="29">
        <v>0</v>
      </c>
      <c r="G17" s="29">
        <v>0</v>
      </c>
      <c r="H17" s="29">
        <v>9.2479875880400008E-6</v>
      </c>
      <c r="I17" s="29">
        <v>1.3300714075399999E-5</v>
      </c>
      <c r="J17" s="29">
        <v>3.1809795994099999E-5</v>
      </c>
      <c r="K17" s="29">
        <v>6.5412688817599994E-5</v>
      </c>
      <c r="L17" s="29">
        <v>9.7371825220899996E-5</v>
      </c>
      <c r="M17" s="29">
        <v>1.1669035088899999E-4</v>
      </c>
      <c r="N17" s="29">
        <v>1.9422903520099999E-4</v>
      </c>
      <c r="O17" s="29">
        <v>3.3565464643200001E-4</v>
      </c>
      <c r="P17" s="29">
        <v>4.4134090710100003E-4</v>
      </c>
      <c r="Q17" s="29">
        <v>8.6386345993599996E-4</v>
      </c>
      <c r="R17" s="29">
        <v>1.2327213486300001E-3</v>
      </c>
      <c r="S17" s="29">
        <v>1.38619924738E-3</v>
      </c>
      <c r="T17" s="29">
        <v>1.3993196314300001E-3</v>
      </c>
      <c r="U17" s="29">
        <v>1.3958416976499999E-3</v>
      </c>
      <c r="V17" s="18">
        <v>0</v>
      </c>
      <c r="W17" s="18">
        <v>0</v>
      </c>
      <c r="X17" s="18">
        <v>0</v>
      </c>
      <c r="Y17" s="18">
        <v>662.69492737600001</v>
      </c>
      <c r="Z17" s="18">
        <v>1164.29555149</v>
      </c>
      <c r="AA17" s="18">
        <v>3784.85485457</v>
      </c>
      <c r="AB17" s="18">
        <v>7610.4343364699998</v>
      </c>
      <c r="AC17" s="18">
        <v>9299.2836624200008</v>
      </c>
      <c r="AD17" s="18">
        <v>12752.335662900001</v>
      </c>
      <c r="AE17" s="18">
        <v>23986.8845358</v>
      </c>
      <c r="AF17" s="18">
        <v>39797.999558800002</v>
      </c>
      <c r="AG17" s="18">
        <v>35353.532541400004</v>
      </c>
      <c r="AH17" s="18">
        <v>71264.158643500006</v>
      </c>
      <c r="AI17" s="18">
        <v>75321.344242100007</v>
      </c>
      <c r="AJ17" s="18">
        <v>56447.092375799999</v>
      </c>
      <c r="AK17" s="18">
        <v>39501.259912599999</v>
      </c>
      <c r="AL17" s="18">
        <v>41161.944649500001</v>
      </c>
      <c r="AM17" s="18" t="s">
        <v>186</v>
      </c>
      <c r="AN17" s="21" t="s">
        <v>183</v>
      </c>
    </row>
    <row r="18" spans="1:40" ht="15" x14ac:dyDescent="0.3">
      <c r="A18" s="16">
        <v>17</v>
      </c>
      <c r="B18" s="18" t="s">
        <v>107</v>
      </c>
      <c r="C18" s="18">
        <v>2017</v>
      </c>
      <c r="D18" s="24">
        <f t="shared" si="2"/>
        <v>472747.65361470002</v>
      </c>
      <c r="E18" s="29">
        <v>9.8720787911700005E-4</v>
      </c>
      <c r="F18" s="29">
        <v>6.1849433510900004E-4</v>
      </c>
      <c r="G18" s="29">
        <v>4.0990938150400002E-4</v>
      </c>
      <c r="H18" s="29">
        <v>1.7695219821400001E-4</v>
      </c>
      <c r="I18" s="29">
        <v>2.24371701262E-4</v>
      </c>
      <c r="J18" s="29">
        <v>4.2534440464300001E-4</v>
      </c>
      <c r="K18" s="29">
        <v>5.0894406061799998E-4</v>
      </c>
      <c r="L18" s="29">
        <v>4.4430332048300001E-4</v>
      </c>
      <c r="M18" s="29">
        <v>3.65811159346E-4</v>
      </c>
      <c r="N18" s="29">
        <v>4.4936827862499998E-4</v>
      </c>
      <c r="O18" s="29">
        <v>4.1477992068599998E-4</v>
      </c>
      <c r="P18" s="29">
        <v>3.1743040616199998E-4</v>
      </c>
      <c r="Q18" s="29">
        <v>4.4713370795100002E-4</v>
      </c>
      <c r="R18" s="29">
        <v>4.9759147659399997E-4</v>
      </c>
      <c r="S18" s="29">
        <v>4.6151183039699998E-4</v>
      </c>
      <c r="T18" s="29">
        <v>4.0814215705800002E-4</v>
      </c>
      <c r="U18" s="29">
        <v>3.4500093635400002E-4</v>
      </c>
      <c r="V18" s="18">
        <v>51958.951517000001</v>
      </c>
      <c r="W18" s="18">
        <v>39768.312323700004</v>
      </c>
      <c r="X18" s="18">
        <v>26365.463024699999</v>
      </c>
      <c r="Y18" s="18">
        <v>12679.927339</v>
      </c>
      <c r="Z18" s="18">
        <v>19641.556235399999</v>
      </c>
      <c r="AA18" s="18">
        <v>50609.205090299998</v>
      </c>
      <c r="AB18" s="18">
        <v>59212.728900000002</v>
      </c>
      <c r="AC18" s="18">
        <v>42431.339469099999</v>
      </c>
      <c r="AD18" s="18">
        <v>39977.124198500002</v>
      </c>
      <c r="AE18" s="18">
        <v>55495.9403523</v>
      </c>
      <c r="AF18" s="18">
        <v>49179.428511999999</v>
      </c>
      <c r="AG18" s="18">
        <v>25427.6766527</v>
      </c>
      <c r="AH18" s="18">
        <v>36886.141795900003</v>
      </c>
      <c r="AI18" s="18">
        <v>30403.6654499</v>
      </c>
      <c r="AJ18" s="18">
        <v>18793.117541899999</v>
      </c>
      <c r="AK18" s="18">
        <v>11521.4074934</v>
      </c>
      <c r="AL18" s="18">
        <v>10173.7262409</v>
      </c>
      <c r="AM18" s="18" t="s">
        <v>186</v>
      </c>
      <c r="AN18" s="21" t="s">
        <v>183</v>
      </c>
    </row>
    <row r="19" spans="1:40" ht="15" x14ac:dyDescent="0.3">
      <c r="A19" s="16">
        <v>18</v>
      </c>
      <c r="B19" s="18" t="s">
        <v>108</v>
      </c>
      <c r="C19" s="18">
        <v>2017</v>
      </c>
      <c r="D19" s="24">
        <f t="shared" si="2"/>
        <v>247975.78146891002</v>
      </c>
      <c r="E19" s="29">
        <v>0</v>
      </c>
      <c r="F19" s="29">
        <v>0</v>
      </c>
      <c r="G19" s="29">
        <v>3.9449148850500002E-5</v>
      </c>
      <c r="H19" s="29">
        <v>2.4415066654399999E-5</v>
      </c>
      <c r="I19" s="29">
        <v>3.6562356867500001E-5</v>
      </c>
      <c r="J19" s="29">
        <v>8.1845191544999995E-5</v>
      </c>
      <c r="K19" s="29">
        <v>2.18324147307E-4</v>
      </c>
      <c r="L19" s="29">
        <v>2.3109333198899999E-4</v>
      </c>
      <c r="M19" s="29">
        <v>3.5165604895099999E-4</v>
      </c>
      <c r="N19" s="29">
        <v>3.8872332606000002E-4</v>
      </c>
      <c r="O19" s="29">
        <v>4.9958641708400004E-4</v>
      </c>
      <c r="P19" s="29">
        <v>4.6949383519499999E-4</v>
      </c>
      <c r="Q19" s="29">
        <v>4.3875020112900002E-4</v>
      </c>
      <c r="R19" s="29">
        <v>4.6454364167500001E-4</v>
      </c>
      <c r="S19" s="29">
        <v>3.5253430170600002E-4</v>
      </c>
      <c r="T19" s="29">
        <v>4.7941317067799998E-4</v>
      </c>
      <c r="U19" s="29">
        <v>3.2663140512400002E-4</v>
      </c>
      <c r="V19" s="18">
        <v>0</v>
      </c>
      <c r="W19" s="18">
        <v>0</v>
      </c>
      <c r="X19" s="18">
        <v>2537.3180712100002</v>
      </c>
      <c r="Y19" s="18">
        <v>1749.5432949999999</v>
      </c>
      <c r="Z19" s="18">
        <v>3200.3715037900001</v>
      </c>
      <c r="AA19" s="18">
        <v>9738.2234793099997</v>
      </c>
      <c r="AB19" s="18">
        <v>25400.7953161</v>
      </c>
      <c r="AC19" s="18">
        <v>22069.598153300001</v>
      </c>
      <c r="AD19" s="18">
        <v>38429.941150899998</v>
      </c>
      <c r="AE19" s="18">
        <v>48006.2813016</v>
      </c>
      <c r="AF19" s="18">
        <v>59234.985650499999</v>
      </c>
      <c r="AG19" s="18">
        <v>37608.723547200003</v>
      </c>
      <c r="AH19" s="18">
        <v>36194.5323909</v>
      </c>
      <c r="AI19" s="18">
        <v>28384.430980599998</v>
      </c>
      <c r="AJ19" s="18">
        <v>14355.4643944</v>
      </c>
      <c r="AK19" s="18">
        <v>13533.308772599999</v>
      </c>
      <c r="AL19" s="18">
        <v>9632.0262996300007</v>
      </c>
      <c r="AM19" s="18" t="s">
        <v>186</v>
      </c>
      <c r="AN19" s="21" t="s">
        <v>183</v>
      </c>
    </row>
    <row r="20" spans="1:40" ht="15" x14ac:dyDescent="0.3">
      <c r="A20" s="16">
        <v>19</v>
      </c>
      <c r="B20" s="18" t="s">
        <v>109</v>
      </c>
      <c r="C20" s="18">
        <v>2017</v>
      </c>
      <c r="D20" s="24">
        <f t="shared" si="2"/>
        <v>3325.3041169233002</v>
      </c>
      <c r="E20" s="29">
        <v>0</v>
      </c>
      <c r="F20" s="29">
        <v>0</v>
      </c>
      <c r="G20" s="29">
        <v>0</v>
      </c>
      <c r="H20" s="29">
        <v>2.8658823631400002E-7</v>
      </c>
      <c r="I20" s="29">
        <v>4.17376556161E-7</v>
      </c>
      <c r="J20" s="29">
        <v>1.1441293875500001E-6</v>
      </c>
      <c r="K20" s="29">
        <v>1.48748780215E-6</v>
      </c>
      <c r="L20" s="29">
        <v>1.7021307739299999E-6</v>
      </c>
      <c r="M20" s="29">
        <v>2.8785592345500001E-6</v>
      </c>
      <c r="N20" s="29">
        <v>5.6087624580199997E-6</v>
      </c>
      <c r="O20" s="29">
        <v>8.2376272238000005E-6</v>
      </c>
      <c r="P20" s="29">
        <v>1.01431326217E-5</v>
      </c>
      <c r="Q20" s="29">
        <v>7.7827049405899997E-6</v>
      </c>
      <c r="R20" s="29">
        <v>1.05253876826E-5</v>
      </c>
      <c r="S20" s="29">
        <v>1.11908952992E-5</v>
      </c>
      <c r="T20" s="29">
        <v>1.7642177209499999E-5</v>
      </c>
      <c r="U20" s="29">
        <v>1.76690202786E-5</v>
      </c>
      <c r="V20" s="18">
        <v>0</v>
      </c>
      <c r="W20" s="18">
        <v>0</v>
      </c>
      <c r="X20" s="18">
        <v>0</v>
      </c>
      <c r="Y20" s="18">
        <v>20.5360253871</v>
      </c>
      <c r="Z20" s="18">
        <v>36.535203707199997</v>
      </c>
      <c r="AA20" s="18">
        <v>136.13428837000001</v>
      </c>
      <c r="AB20" s="18">
        <v>173.061915989</v>
      </c>
      <c r="AC20" s="18">
        <v>162.55714494</v>
      </c>
      <c r="AD20" s="18">
        <v>314.57723296099999</v>
      </c>
      <c r="AE20" s="18">
        <v>692.66890145100001</v>
      </c>
      <c r="AF20" s="18">
        <v>976.71846898700005</v>
      </c>
      <c r="AG20" s="18">
        <v>812.51493513100002</v>
      </c>
      <c r="AH20" s="18">
        <v>642.03172137499996</v>
      </c>
      <c r="AI20" s="18">
        <v>643.11944920899998</v>
      </c>
      <c r="AJ20" s="18">
        <v>455.70198098999998</v>
      </c>
      <c r="AK20" s="18">
        <v>498.01940989799999</v>
      </c>
      <c r="AL20" s="18">
        <v>521.04136170599998</v>
      </c>
      <c r="AM20" s="18" t="s">
        <v>186</v>
      </c>
      <c r="AN20" s="21" t="s">
        <v>183</v>
      </c>
    </row>
    <row r="21" spans="1:40" ht="15" x14ac:dyDescent="0.3">
      <c r="A21" s="16">
        <v>20</v>
      </c>
      <c r="B21" s="18" t="s">
        <v>110</v>
      </c>
      <c r="C21" s="18">
        <v>2017</v>
      </c>
      <c r="D21" s="24">
        <f t="shared" si="2"/>
        <v>105492.42739502</v>
      </c>
      <c r="E21" s="29">
        <v>8.7756641765200001E-5</v>
      </c>
      <c r="F21" s="29">
        <v>1.03683768055E-4</v>
      </c>
      <c r="G21" s="29">
        <v>9.1385002866900002E-5</v>
      </c>
      <c r="H21" s="29">
        <v>7.6230624664300003E-5</v>
      </c>
      <c r="I21" s="29">
        <v>1.03803756924E-4</v>
      </c>
      <c r="J21" s="29">
        <v>1.14524716506E-4</v>
      </c>
      <c r="K21" s="29">
        <v>1.2945902603100001E-4</v>
      </c>
      <c r="L21" s="29">
        <v>8.2959250639200004E-5</v>
      </c>
      <c r="M21" s="29">
        <v>6.4610098398400003E-5</v>
      </c>
      <c r="N21" s="29">
        <v>7.7833553635899995E-5</v>
      </c>
      <c r="O21" s="29">
        <v>9.8300360903300006E-5</v>
      </c>
      <c r="P21" s="29">
        <v>1.10360857692E-4</v>
      </c>
      <c r="Q21" s="29">
        <v>1.8422083887399999E-4</v>
      </c>
      <c r="R21" s="29">
        <v>1.8185295812200001E-4</v>
      </c>
      <c r="S21" s="29">
        <v>1.4159033158800001E-4</v>
      </c>
      <c r="T21" s="29">
        <v>9.8718991941199995E-5</v>
      </c>
      <c r="U21" s="29">
        <v>4.4170064026199997E-5</v>
      </c>
      <c r="V21" s="18">
        <v>4618.55897396</v>
      </c>
      <c r="W21" s="18">
        <v>6666.8330926299996</v>
      </c>
      <c r="X21" s="18">
        <v>5878.0502884199996</v>
      </c>
      <c r="Y21" s="18">
        <v>5462.3738781000002</v>
      </c>
      <c r="Z21" s="18">
        <v>9086.8593285400002</v>
      </c>
      <c r="AA21" s="18">
        <v>13626.325854500001</v>
      </c>
      <c r="AB21" s="18">
        <v>15062.108367500001</v>
      </c>
      <c r="AC21" s="18">
        <v>7922.7912199700004</v>
      </c>
      <c r="AD21" s="18">
        <v>7060.6187917799998</v>
      </c>
      <c r="AE21" s="18">
        <v>9612.2260895599993</v>
      </c>
      <c r="AF21" s="18">
        <v>11655.2343554</v>
      </c>
      <c r="AG21" s="18">
        <v>8840.4471546599998</v>
      </c>
      <c r="AH21" s="18">
        <v>15197.270863</v>
      </c>
      <c r="AI21" s="18">
        <v>11111.531294300001</v>
      </c>
      <c r="AJ21" s="18">
        <v>5765.66705551</v>
      </c>
      <c r="AK21" s="18">
        <v>2786.7299571499998</v>
      </c>
      <c r="AL21" s="18">
        <v>1302.53031614</v>
      </c>
      <c r="AM21" s="18" t="s">
        <v>186</v>
      </c>
      <c r="AN21" s="21" t="s">
        <v>183</v>
      </c>
    </row>
    <row r="22" spans="1:40" ht="15" x14ac:dyDescent="0.3">
      <c r="A22" s="16">
        <v>21</v>
      </c>
      <c r="B22" s="18" t="s">
        <v>111</v>
      </c>
      <c r="C22" s="18">
        <v>2017</v>
      </c>
      <c r="D22" s="24">
        <f t="shared" si="2"/>
        <v>259780.75423837002</v>
      </c>
      <c r="E22" s="29">
        <v>1.8681364424E-4</v>
      </c>
      <c r="F22" s="29">
        <v>1.2251452813700001E-4</v>
      </c>
      <c r="G22" s="29">
        <v>8.5840249807400004E-5</v>
      </c>
      <c r="H22" s="29">
        <v>5.93815817024E-5</v>
      </c>
      <c r="I22" s="29">
        <v>4.4500252207999999E-5</v>
      </c>
      <c r="J22" s="29">
        <v>1.08516907307E-4</v>
      </c>
      <c r="K22" s="29">
        <v>1.8425164677599999E-4</v>
      </c>
      <c r="L22" s="29">
        <v>1.6490157747299999E-4</v>
      </c>
      <c r="M22" s="29">
        <v>2.20673838104E-4</v>
      </c>
      <c r="N22" s="29">
        <v>3.9870868691499998E-4</v>
      </c>
      <c r="O22" s="29">
        <v>5.3008344129600005E-4</v>
      </c>
      <c r="P22" s="29">
        <v>5.2552235286999999E-4</v>
      </c>
      <c r="Q22" s="29">
        <v>7.3864225974900005E-4</v>
      </c>
      <c r="R22" s="29">
        <v>8.1251182146899995E-4</v>
      </c>
      <c r="S22" s="29">
        <v>7.1197154730600004E-4</v>
      </c>
      <c r="T22" s="29">
        <v>5.0077339534999995E-4</v>
      </c>
      <c r="U22" s="29">
        <v>3.6236799049899998E-4</v>
      </c>
      <c r="V22" s="18">
        <v>9830.90330326</v>
      </c>
      <c r="W22" s="18">
        <v>7877.8916180300002</v>
      </c>
      <c r="X22" s="18">
        <v>5521.2639274599996</v>
      </c>
      <c r="Y22" s="18">
        <v>4255.2770832599999</v>
      </c>
      <c r="Z22" s="18">
        <v>3895.3493161599999</v>
      </c>
      <c r="AA22" s="18">
        <v>12911.825148800001</v>
      </c>
      <c r="AB22" s="18">
        <v>21436.556228400001</v>
      </c>
      <c r="AC22" s="18">
        <v>15748.5975506</v>
      </c>
      <c r="AD22" s="18">
        <v>24115.798724</v>
      </c>
      <c r="AE22" s="18">
        <v>49239.612173900001</v>
      </c>
      <c r="AF22" s="18">
        <v>62850.834051099999</v>
      </c>
      <c r="AG22" s="18">
        <v>42096.845113399999</v>
      </c>
      <c r="AH22" s="18">
        <v>60934.105091400001</v>
      </c>
      <c r="AI22" s="18">
        <v>49645.860567900003</v>
      </c>
      <c r="AJ22" s="18">
        <v>28992.030913400002</v>
      </c>
      <c r="AK22" s="18">
        <v>14136.2873203</v>
      </c>
      <c r="AL22" s="18">
        <v>10685.862262299999</v>
      </c>
      <c r="AM22" s="18" t="s">
        <v>186</v>
      </c>
      <c r="AN22" s="21" t="s">
        <v>183</v>
      </c>
    </row>
    <row r="23" spans="1:40" ht="15" x14ac:dyDescent="0.3">
      <c r="A23" s="16">
        <v>22</v>
      </c>
      <c r="B23" s="18" t="s">
        <v>112</v>
      </c>
      <c r="C23" s="18">
        <v>2017</v>
      </c>
      <c r="D23" s="24">
        <f t="shared" si="2"/>
        <v>35171.023658696999</v>
      </c>
      <c r="E23" s="29">
        <v>0</v>
      </c>
      <c r="F23" s="29">
        <v>0</v>
      </c>
      <c r="G23" s="29">
        <v>0</v>
      </c>
      <c r="H23" s="29">
        <v>8.2886190939600003E-6</v>
      </c>
      <c r="I23" s="29">
        <v>9.7041880782199994E-6</v>
      </c>
      <c r="J23" s="29">
        <v>1.5439937410099999E-5</v>
      </c>
      <c r="K23" s="29">
        <v>1.4526117117399999E-5</v>
      </c>
      <c r="L23" s="29">
        <v>1.70225592626E-5</v>
      </c>
      <c r="M23" s="29">
        <v>2.7027718597799999E-5</v>
      </c>
      <c r="N23" s="29">
        <v>4.8411345124999998E-5</v>
      </c>
      <c r="O23" s="29">
        <v>8.4257901419699995E-5</v>
      </c>
      <c r="P23" s="29">
        <v>1.20493222764E-4</v>
      </c>
      <c r="Q23" s="29">
        <v>1.5535840893100001E-4</v>
      </c>
      <c r="R23" s="29">
        <v>1.4934450321500001E-4</v>
      </c>
      <c r="S23" s="29">
        <v>1.3683445061600001E-4</v>
      </c>
      <c r="T23" s="29">
        <v>8.6953595060600003E-5</v>
      </c>
      <c r="U23" s="29">
        <v>4.8202492710500001E-5</v>
      </c>
      <c r="V23" s="18">
        <v>0</v>
      </c>
      <c r="W23" s="18">
        <v>0</v>
      </c>
      <c r="X23" s="18">
        <v>0</v>
      </c>
      <c r="Y23" s="18">
        <v>593.94508381499998</v>
      </c>
      <c r="Z23" s="18">
        <v>849.46273180200001</v>
      </c>
      <c r="AA23" s="18">
        <v>1837.14659641</v>
      </c>
      <c r="AB23" s="18">
        <v>1690.0489192299999</v>
      </c>
      <c r="AC23" s="18">
        <v>1625.6842691100001</v>
      </c>
      <c r="AD23" s="18">
        <v>2953.6505164599998</v>
      </c>
      <c r="AE23" s="18">
        <v>5978.7015980100005</v>
      </c>
      <c r="AF23" s="18">
        <v>9990.3078683799995</v>
      </c>
      <c r="AG23" s="18">
        <v>9652.0760754799994</v>
      </c>
      <c r="AH23" s="18">
        <v>12816.237168600001</v>
      </c>
      <c r="AI23" s="18">
        <v>9125.2095901800003</v>
      </c>
      <c r="AJ23" s="18">
        <v>5572.0081229300004</v>
      </c>
      <c r="AK23" s="18">
        <v>2454.6049485499998</v>
      </c>
      <c r="AL23" s="18">
        <v>1421.4424268499999</v>
      </c>
      <c r="AM23" s="18" t="s">
        <v>186</v>
      </c>
      <c r="AN23" s="21" t="s">
        <v>183</v>
      </c>
    </row>
    <row r="24" spans="1:40" ht="15" x14ac:dyDescent="0.3">
      <c r="A24" s="16">
        <v>23</v>
      </c>
      <c r="B24" s="18" t="s">
        <v>113</v>
      </c>
      <c r="C24" s="18">
        <v>2017</v>
      </c>
      <c r="D24" s="24">
        <f t="shared" si="2"/>
        <v>3698909.0900480002</v>
      </c>
      <c r="E24" s="29">
        <v>1.31129672605E-2</v>
      </c>
      <c r="F24" s="29">
        <v>1.0262422181399999E-2</v>
      </c>
      <c r="G24" s="29">
        <v>3.0212211756E-3</v>
      </c>
      <c r="H24" s="29">
        <v>1.2249689930399999E-3</v>
      </c>
      <c r="I24" s="29">
        <v>1.12085690034E-3</v>
      </c>
      <c r="J24" s="29">
        <v>2.8311256664599999E-3</v>
      </c>
      <c r="K24" s="29">
        <v>4.0550291680800004E-3</v>
      </c>
      <c r="L24" s="29">
        <v>2.1844734701300002E-3</v>
      </c>
      <c r="M24" s="29">
        <v>2.1194544764999998E-3</v>
      </c>
      <c r="N24" s="29">
        <v>2.3610412802300002E-3</v>
      </c>
      <c r="O24" s="29">
        <v>2.1547091395E-3</v>
      </c>
      <c r="P24" s="29">
        <v>2.15041049783E-3</v>
      </c>
      <c r="Q24" s="29">
        <v>4.1579595420899998E-3</v>
      </c>
      <c r="R24" s="29">
        <v>4.8968777801400003E-3</v>
      </c>
      <c r="S24" s="29">
        <v>5.3004679152600003E-3</v>
      </c>
      <c r="T24" s="29">
        <v>5.5818396711099999E-3</v>
      </c>
      <c r="U24" s="29">
        <v>4.7393616196599996E-3</v>
      </c>
      <c r="V24" s="18">
        <v>690324.38869199995</v>
      </c>
      <c r="W24" s="18">
        <v>660099.17270200001</v>
      </c>
      <c r="X24" s="18">
        <v>194350.858045</v>
      </c>
      <c r="Y24" s="18">
        <v>87780.457014600004</v>
      </c>
      <c r="Z24" s="18">
        <v>98117.133370399999</v>
      </c>
      <c r="AA24" s="18">
        <v>336866.45432899997</v>
      </c>
      <c r="AB24" s="18">
        <v>471794.136711</v>
      </c>
      <c r="AC24" s="18">
        <v>208628.813169</v>
      </c>
      <c r="AD24" s="18">
        <v>231620.909552</v>
      </c>
      <c r="AE24" s="18">
        <v>291587.28484600002</v>
      </c>
      <c r="AF24" s="18">
        <v>255480.96444400001</v>
      </c>
      <c r="AG24" s="18">
        <v>172258.517173</v>
      </c>
      <c r="AH24" s="18">
        <v>343011.099659</v>
      </c>
      <c r="AI24" s="18">
        <v>299207.77837100002</v>
      </c>
      <c r="AJ24" s="18">
        <v>215839.45506599999</v>
      </c>
      <c r="AK24" s="18">
        <v>157569.322032</v>
      </c>
      <c r="AL24" s="18">
        <v>139758.9154</v>
      </c>
      <c r="AM24" s="18" t="s">
        <v>186</v>
      </c>
      <c r="AN24" s="21" t="s">
        <v>183</v>
      </c>
    </row>
    <row r="25" spans="1:40" ht="15" x14ac:dyDescent="0.3">
      <c r="A25" s="16">
        <v>24</v>
      </c>
      <c r="B25" s="18" t="s">
        <v>114</v>
      </c>
      <c r="C25" s="18">
        <v>2017</v>
      </c>
      <c r="D25" s="24">
        <f t="shared" si="2"/>
        <v>7830908.3218022995</v>
      </c>
      <c r="E25" s="29">
        <v>5.7577971795899998E-4</v>
      </c>
      <c r="F25" s="29">
        <v>2.59406432963E-3</v>
      </c>
      <c r="G25" s="29">
        <v>5.0179345107500004E-3</v>
      </c>
      <c r="H25" s="29">
        <v>6.3055113013299998E-3</v>
      </c>
      <c r="I25" s="29">
        <v>6.8760189501700002E-3</v>
      </c>
      <c r="J25" s="29">
        <v>7.6715250978000001E-3</v>
      </c>
      <c r="K25" s="29">
        <v>8.1527144401100007E-3</v>
      </c>
      <c r="L25" s="29">
        <v>8.4346838375300003E-3</v>
      </c>
      <c r="M25" s="29">
        <v>8.8882757197099992E-3</v>
      </c>
      <c r="N25" s="29">
        <v>8.7010509547600003E-3</v>
      </c>
      <c r="O25" s="29">
        <v>8.2167931332999995E-3</v>
      </c>
      <c r="P25" s="29">
        <v>7.1194037229800004E-3</v>
      </c>
      <c r="Q25" s="29">
        <v>6.2756573517299998E-3</v>
      </c>
      <c r="R25" s="29">
        <v>5.2295374548300003E-3</v>
      </c>
      <c r="S25" s="29">
        <v>4.1881789011900001E-3</v>
      </c>
      <c r="T25" s="29">
        <v>3.4394305807400002E-3</v>
      </c>
      <c r="U25" s="29">
        <v>2.4295256233100001E-3</v>
      </c>
      <c r="V25" s="18">
        <v>30301.294703299998</v>
      </c>
      <c r="W25" s="18">
        <v>166795.94263599999</v>
      </c>
      <c r="X25" s="18">
        <v>322759.09740799997</v>
      </c>
      <c r="Y25" s="18">
        <v>451844.93017399998</v>
      </c>
      <c r="Z25" s="18">
        <v>601907.13545099995</v>
      </c>
      <c r="AA25" s="18">
        <v>912801.99073099997</v>
      </c>
      <c r="AB25" s="18">
        <v>948530.38997000002</v>
      </c>
      <c r="AC25" s="18">
        <v>805528.47920299997</v>
      </c>
      <c r="AD25" s="18">
        <v>971334.98865700001</v>
      </c>
      <c r="AE25" s="18">
        <v>1074555.2907499999</v>
      </c>
      <c r="AF25" s="18">
        <v>974249.980354</v>
      </c>
      <c r="AG25" s="18">
        <v>570298.80176499998</v>
      </c>
      <c r="AH25" s="18">
        <v>517708.43469899998</v>
      </c>
      <c r="AI25" s="18">
        <v>319533.88987200003</v>
      </c>
      <c r="AJ25" s="18">
        <v>170545.90997199999</v>
      </c>
      <c r="AK25" s="18">
        <v>97091.372737900005</v>
      </c>
      <c r="AL25" s="18">
        <v>71644.2295304</v>
      </c>
      <c r="AM25" s="18" t="s">
        <v>186</v>
      </c>
      <c r="AN25" s="21" t="s">
        <v>183</v>
      </c>
    </row>
    <row r="26" spans="1:40" ht="15" x14ac:dyDescent="0.3">
      <c r="A26" s="16">
        <v>25</v>
      </c>
      <c r="B26" s="18" t="s">
        <v>115</v>
      </c>
      <c r="C26" s="18">
        <v>2017</v>
      </c>
      <c r="D26" s="24">
        <f t="shared" si="2"/>
        <v>7423226.4346190998</v>
      </c>
      <c r="E26" s="29">
        <v>0</v>
      </c>
      <c r="F26" s="29">
        <v>0</v>
      </c>
      <c r="G26" s="29">
        <v>0</v>
      </c>
      <c r="H26" s="29">
        <v>1.4853631216100001E-4</v>
      </c>
      <c r="I26" s="29">
        <v>5.0581403141900004E-4</v>
      </c>
      <c r="J26" s="29">
        <v>1.0331036548899999E-3</v>
      </c>
      <c r="K26" s="29">
        <v>1.9839910879100001E-3</v>
      </c>
      <c r="L26" s="29">
        <v>3.9189872583199996E-3</v>
      </c>
      <c r="M26" s="29">
        <v>7.6820696161899998E-3</v>
      </c>
      <c r="N26" s="29">
        <v>1.2481068592200001E-2</v>
      </c>
      <c r="O26" s="29">
        <v>1.8317222109200001E-2</v>
      </c>
      <c r="P26" s="29">
        <v>2.60602755938E-2</v>
      </c>
      <c r="Q26" s="29">
        <v>3.6407307263699999E-2</v>
      </c>
      <c r="R26" s="29">
        <v>5.3175340281400002E-2</v>
      </c>
      <c r="S26" s="29">
        <v>7.2924516375299994E-2</v>
      </c>
      <c r="T26" s="29">
        <v>9.6880040497399997E-2</v>
      </c>
      <c r="U26" s="29">
        <v>0.115304549871</v>
      </c>
      <c r="V26" s="18">
        <v>0</v>
      </c>
      <c r="W26" s="18">
        <v>0</v>
      </c>
      <c r="X26" s="18">
        <v>0</v>
      </c>
      <c r="Y26" s="18">
        <v>10644.241558899999</v>
      </c>
      <c r="Z26" s="18">
        <v>44277.495107199997</v>
      </c>
      <c r="AA26" s="18">
        <v>122923.887506</v>
      </c>
      <c r="AB26" s="18">
        <v>230826.15315100001</v>
      </c>
      <c r="AC26" s="18">
        <v>374270.45458700001</v>
      </c>
      <c r="AD26" s="18">
        <v>839515.887629</v>
      </c>
      <c r="AE26" s="18">
        <v>1541374.61041</v>
      </c>
      <c r="AF26" s="18">
        <v>2171835.5236499999</v>
      </c>
      <c r="AG26" s="18">
        <v>2087558.18102</v>
      </c>
      <c r="AH26" s="18">
        <v>3003411.0639900002</v>
      </c>
      <c r="AI26" s="18">
        <v>3249107.4330099998</v>
      </c>
      <c r="AJ26" s="18">
        <v>2969543.1009900002</v>
      </c>
      <c r="AK26" s="18">
        <v>2734818.1627099998</v>
      </c>
      <c r="AL26" s="18">
        <v>3400213.6276799999</v>
      </c>
      <c r="AM26" s="18" t="s">
        <v>186</v>
      </c>
      <c r="AN26" s="21" t="s">
        <v>183</v>
      </c>
    </row>
    <row r="27" spans="1:40" ht="15" x14ac:dyDescent="0.3">
      <c r="A27" s="16">
        <v>26</v>
      </c>
      <c r="B27" s="18" t="s">
        <v>116</v>
      </c>
      <c r="C27" s="18">
        <v>2017</v>
      </c>
      <c r="D27" s="24">
        <f t="shared" si="2"/>
        <v>2081.3352023090997</v>
      </c>
      <c r="E27" s="29">
        <v>6.4452811987199997E-6</v>
      </c>
      <c r="F27" s="29">
        <v>4.3457769964499998E-6</v>
      </c>
      <c r="G27" s="29">
        <v>3.2371666448499999E-6</v>
      </c>
      <c r="H27" s="29">
        <v>3.5654238209099999E-6</v>
      </c>
      <c r="I27" s="29">
        <v>2.7490188077499998E-6</v>
      </c>
      <c r="J27" s="29">
        <v>2.1900515770800001E-6</v>
      </c>
      <c r="K27" s="29">
        <v>1.64160990808E-6</v>
      </c>
      <c r="L27" s="29">
        <v>1.2187486552400001E-6</v>
      </c>
      <c r="M27" s="29">
        <v>8.0280456087800003E-7</v>
      </c>
      <c r="N27" s="29">
        <v>4.9237274440199999E-7</v>
      </c>
      <c r="O27" s="29">
        <v>2.65694098362E-7</v>
      </c>
      <c r="P27" s="29">
        <v>1.2833952261400001E-7</v>
      </c>
      <c r="Q27" s="29">
        <v>5.3799989813000002E-8</v>
      </c>
      <c r="R27" s="29">
        <v>2.5108512678900001E-8</v>
      </c>
      <c r="S27" s="29">
        <v>1.0253694075499999E-8</v>
      </c>
      <c r="T27" s="29">
        <v>4.1256724578900001E-9</v>
      </c>
      <c r="U27" s="29">
        <v>1.4252352978199999E-9</v>
      </c>
      <c r="V27" s="18">
        <v>339.22560307200001</v>
      </c>
      <c r="W27" s="18">
        <v>279.43468640899999</v>
      </c>
      <c r="X27" s="18">
        <v>208.23417600600001</v>
      </c>
      <c r="Y27" s="18">
        <v>255.50636071400001</v>
      </c>
      <c r="Z27" s="18">
        <v>240.64491919899999</v>
      </c>
      <c r="AA27" s="18">
        <v>260.58245952200002</v>
      </c>
      <c r="AB27" s="18">
        <v>190.99158098800001</v>
      </c>
      <c r="AC27" s="18">
        <v>116.393030581</v>
      </c>
      <c r="AD27" s="18">
        <v>87.732582457700005</v>
      </c>
      <c r="AE27" s="18">
        <v>60.806053703300002</v>
      </c>
      <c r="AF27" s="18">
        <v>31.503041877699999</v>
      </c>
      <c r="AG27" s="18">
        <v>10.2807077794</v>
      </c>
      <c r="AH27" s="18">
        <v>4.4382450925099999</v>
      </c>
      <c r="AI27" s="18">
        <v>1.53417674372</v>
      </c>
      <c r="AJ27" s="18">
        <v>0.41753806158200002</v>
      </c>
      <c r="AK27" s="18">
        <v>0.116463262882</v>
      </c>
      <c r="AL27" s="18">
        <v>4.2028740138899998E-2</v>
      </c>
      <c r="AM27" s="18" t="s">
        <v>186</v>
      </c>
      <c r="AN27" s="21" t="s">
        <v>183</v>
      </c>
    </row>
    <row r="28" spans="1:40" ht="15" x14ac:dyDescent="0.3">
      <c r="A28" s="16">
        <v>27</v>
      </c>
      <c r="B28" s="18" t="s">
        <v>117</v>
      </c>
      <c r="C28" s="18">
        <v>2017</v>
      </c>
      <c r="D28" s="24">
        <f t="shared" si="2"/>
        <v>617599.40309893002</v>
      </c>
      <c r="E28" s="29">
        <v>0</v>
      </c>
      <c r="F28" s="29">
        <v>0</v>
      </c>
      <c r="G28" s="29">
        <v>0</v>
      </c>
      <c r="H28" s="29">
        <v>0</v>
      </c>
      <c r="I28" s="29">
        <v>0</v>
      </c>
      <c r="J28" s="29">
        <v>0</v>
      </c>
      <c r="K28" s="29">
        <v>0</v>
      </c>
      <c r="L28" s="29">
        <v>0</v>
      </c>
      <c r="M28" s="29">
        <v>5.7389584230999999E-5</v>
      </c>
      <c r="N28" s="29">
        <v>4.6823864666999999E-4</v>
      </c>
      <c r="O28" s="29">
        <v>1.6518032303999999E-3</v>
      </c>
      <c r="P28" s="29">
        <v>4.4648154037300004E-3</v>
      </c>
      <c r="Q28" s="29">
        <v>1.08690936099E-2</v>
      </c>
      <c r="R28" s="29">
        <v>2.1669441232699999E-2</v>
      </c>
      <c r="S28" s="29">
        <v>3.9963925273899997E-2</v>
      </c>
      <c r="T28" s="29">
        <v>7.5561196465800007E-2</v>
      </c>
      <c r="U28" s="29">
        <v>0.17159105829099999</v>
      </c>
      <c r="V28" s="18">
        <v>0</v>
      </c>
      <c r="W28" s="18">
        <v>0</v>
      </c>
      <c r="X28" s="18">
        <v>0</v>
      </c>
      <c r="Y28" s="18">
        <v>0</v>
      </c>
      <c r="Z28" s="18">
        <v>0</v>
      </c>
      <c r="AA28" s="18">
        <v>0</v>
      </c>
      <c r="AB28" s="18">
        <v>0</v>
      </c>
      <c r="AC28" s="18">
        <v>0</v>
      </c>
      <c r="AD28" s="18">
        <v>6271.4880151300003</v>
      </c>
      <c r="AE28" s="18">
        <v>57825.582548799997</v>
      </c>
      <c r="AF28" s="18">
        <v>195850.20690300001</v>
      </c>
      <c r="AG28" s="18">
        <v>357652.12563199998</v>
      </c>
      <c r="AH28" s="18">
        <v>896643.47320300003</v>
      </c>
      <c r="AI28" s="18">
        <v>1324038.4946699999</v>
      </c>
      <c r="AJ28" s="18">
        <v>1627362.1454100001</v>
      </c>
      <c r="AK28" s="18">
        <v>2133010.5975000001</v>
      </c>
      <c r="AL28" s="18">
        <v>5060046.2519100001</v>
      </c>
      <c r="AM28" s="18" t="s">
        <v>186</v>
      </c>
      <c r="AN28" s="21" t="s">
        <v>183</v>
      </c>
    </row>
    <row r="29" spans="1:40" ht="15" x14ac:dyDescent="0.3">
      <c r="A29" s="16">
        <v>28</v>
      </c>
      <c r="B29" s="18" t="s">
        <v>118</v>
      </c>
      <c r="C29" s="18">
        <v>2017</v>
      </c>
      <c r="D29" s="24">
        <f t="shared" si="2"/>
        <v>439282.019531723</v>
      </c>
      <c r="E29" s="29">
        <v>0</v>
      </c>
      <c r="F29" s="29">
        <v>0</v>
      </c>
      <c r="G29" s="29">
        <v>0</v>
      </c>
      <c r="H29" s="29">
        <v>0</v>
      </c>
      <c r="I29" s="29">
        <v>4.7083317506700002E-6</v>
      </c>
      <c r="J29" s="29">
        <v>3.1597963303799998E-5</v>
      </c>
      <c r="K29" s="29">
        <v>8.4273237853199997E-5</v>
      </c>
      <c r="L29" s="29">
        <v>1.6089539134300001E-4</v>
      </c>
      <c r="M29" s="29">
        <v>2.9081475346700003E-4</v>
      </c>
      <c r="N29" s="29">
        <v>5.8865428975699995E-4</v>
      </c>
      <c r="O29" s="29">
        <v>1.1311602498099999E-3</v>
      </c>
      <c r="P29" s="29">
        <v>2.1389812212200001E-3</v>
      </c>
      <c r="Q29" s="29">
        <v>3.8001487067300002E-3</v>
      </c>
      <c r="R29" s="29">
        <v>6.6149042630399999E-3</v>
      </c>
      <c r="S29" s="29">
        <v>1.0506229346599999E-2</v>
      </c>
      <c r="T29" s="29">
        <v>1.4876134644E-2</v>
      </c>
      <c r="U29" s="29">
        <v>1.8442337255E-2</v>
      </c>
      <c r="V29" s="18">
        <v>0</v>
      </c>
      <c r="W29" s="18">
        <v>0</v>
      </c>
      <c r="X29" s="18">
        <v>0</v>
      </c>
      <c r="Y29" s="18">
        <v>0</v>
      </c>
      <c r="Z29" s="18">
        <v>412.20912067299997</v>
      </c>
      <c r="AA29" s="18">
        <v>3759.7339606800001</v>
      </c>
      <c r="AB29" s="18">
        <v>9804.4588989700005</v>
      </c>
      <c r="AC29" s="18">
        <v>15365.625048100001</v>
      </c>
      <c r="AD29" s="18">
        <v>31780.630710400001</v>
      </c>
      <c r="AE29" s="18">
        <v>72697.884083900004</v>
      </c>
      <c r="AF29" s="18">
        <v>134119.614482</v>
      </c>
      <c r="AG29" s="18">
        <v>171341.86322699999</v>
      </c>
      <c r="AH29" s="18">
        <v>313492.25007299997</v>
      </c>
      <c r="AI29" s="18">
        <v>404182.25129799999</v>
      </c>
      <c r="AJ29" s="18">
        <v>427822.20858899999</v>
      </c>
      <c r="AK29" s="18">
        <v>419937.09600399999</v>
      </c>
      <c r="AL29" s="18">
        <v>543845.65767800005</v>
      </c>
      <c r="AM29" s="18" t="s">
        <v>186</v>
      </c>
      <c r="AN29" s="21" t="s">
        <v>183</v>
      </c>
    </row>
    <row r="30" spans="1:40" ht="15" x14ac:dyDescent="0.3">
      <c r="A30" s="16">
        <v>29</v>
      </c>
      <c r="B30" s="18" t="s">
        <v>119</v>
      </c>
      <c r="C30" s="18">
        <v>2017</v>
      </c>
      <c r="D30" s="24">
        <f t="shared" si="2"/>
        <v>38324.749616889305</v>
      </c>
      <c r="E30" s="29">
        <v>0</v>
      </c>
      <c r="F30" s="29">
        <v>2.9547660331100001E-7</v>
      </c>
      <c r="G30" s="29">
        <v>2.3694485010199999E-6</v>
      </c>
      <c r="H30" s="29">
        <v>7.3979555372500002E-6</v>
      </c>
      <c r="I30" s="29">
        <v>1.60218095674E-5</v>
      </c>
      <c r="J30" s="29">
        <v>2.6730680596099999E-5</v>
      </c>
      <c r="K30" s="29">
        <v>3.6860384477699999E-5</v>
      </c>
      <c r="L30" s="29">
        <v>4.53044524881E-5</v>
      </c>
      <c r="M30" s="29">
        <v>5.1000743089099998E-5</v>
      </c>
      <c r="N30" s="29">
        <v>5.5781373856800003E-5</v>
      </c>
      <c r="O30" s="29">
        <v>5.9330137339999998E-5</v>
      </c>
      <c r="P30" s="29">
        <v>6.1519901121399997E-5</v>
      </c>
      <c r="Q30" s="29">
        <v>6.0177474130899997E-5</v>
      </c>
      <c r="R30" s="29">
        <v>5.6910820751699998E-5</v>
      </c>
      <c r="S30" s="29">
        <v>5.1529815991999997E-5</v>
      </c>
      <c r="T30" s="29">
        <v>4.5078816590999997E-5</v>
      </c>
      <c r="U30" s="29">
        <v>3.7579417598300002E-5</v>
      </c>
      <c r="V30" s="18">
        <v>0</v>
      </c>
      <c r="W30" s="18">
        <v>18.999953571300001</v>
      </c>
      <c r="X30" s="18">
        <v>152.37007833800001</v>
      </c>
      <c r="Y30" s="18">
        <v>530.15151016000004</v>
      </c>
      <c r="Z30" s="18">
        <v>1402.51536003</v>
      </c>
      <c r="AA30" s="18">
        <v>3180.53259832</v>
      </c>
      <c r="AB30" s="18">
        <v>4288.5126562900005</v>
      </c>
      <c r="AC30" s="18">
        <v>4326.6250541899999</v>
      </c>
      <c r="AD30" s="18">
        <v>5573.5120340599997</v>
      </c>
      <c r="AE30" s="18">
        <v>6888.8341947999998</v>
      </c>
      <c r="AF30" s="18">
        <v>7034.6744699800001</v>
      </c>
      <c r="AG30" s="18">
        <v>4928.0217071500001</v>
      </c>
      <c r="AH30" s="18">
        <v>4964.3256509399998</v>
      </c>
      <c r="AI30" s="18">
        <v>3477.3550153900001</v>
      </c>
      <c r="AJ30" s="18">
        <v>2098.3344449699998</v>
      </c>
      <c r="AK30" s="18">
        <v>1272.5259877999999</v>
      </c>
      <c r="AL30" s="18">
        <v>1108.1786697499999</v>
      </c>
      <c r="AM30" s="18" t="s">
        <v>186</v>
      </c>
      <c r="AN30" s="21" t="s">
        <v>183</v>
      </c>
    </row>
    <row r="31" spans="1:40" ht="15" x14ac:dyDescent="0.3">
      <c r="A31" s="16">
        <v>30</v>
      </c>
      <c r="B31" s="18" t="s">
        <v>120</v>
      </c>
      <c r="C31" s="18">
        <v>2017</v>
      </c>
      <c r="D31" s="24">
        <f t="shared" si="2"/>
        <v>37528.061374780002</v>
      </c>
      <c r="E31" s="29">
        <v>2.8861671725599999E-5</v>
      </c>
      <c r="F31" s="29">
        <v>3.2846229019899999E-5</v>
      </c>
      <c r="G31" s="29">
        <v>3.3172939268799999E-5</v>
      </c>
      <c r="H31" s="29">
        <v>3.0147431367200001E-5</v>
      </c>
      <c r="I31" s="29">
        <v>2.85534410054E-5</v>
      </c>
      <c r="J31" s="29">
        <v>2.7031738621199999E-5</v>
      </c>
      <c r="K31" s="29">
        <v>2.5731203205599999E-5</v>
      </c>
      <c r="L31" s="29">
        <v>2.65543808503E-5</v>
      </c>
      <c r="M31" s="29">
        <v>3.1200273434699998E-5</v>
      </c>
      <c r="N31" s="29">
        <v>3.86290734298E-5</v>
      </c>
      <c r="O31" s="29">
        <v>4.7402437848200003E-5</v>
      </c>
      <c r="P31" s="29">
        <v>5.6884733404100003E-5</v>
      </c>
      <c r="Q31" s="29">
        <v>6.5887952095299994E-5</v>
      </c>
      <c r="R31" s="29">
        <v>7.7406987813400004E-5</v>
      </c>
      <c r="S31" s="29">
        <v>8.6335408580500006E-5</v>
      </c>
      <c r="T31" s="29">
        <v>8.5559819626600001E-5</v>
      </c>
      <c r="U31" s="29">
        <v>6.8017537347999995E-5</v>
      </c>
      <c r="V31" s="18">
        <v>1519.0441148699999</v>
      </c>
      <c r="W31" s="18">
        <v>2112.0958499499998</v>
      </c>
      <c r="X31" s="18">
        <v>2133.53366585</v>
      </c>
      <c r="Y31" s="18">
        <v>2160.2798800099999</v>
      </c>
      <c r="Z31" s="18">
        <v>2499.5624486699999</v>
      </c>
      <c r="AA31" s="18">
        <v>3216.34467313</v>
      </c>
      <c r="AB31" s="18">
        <v>2993.7012174400002</v>
      </c>
      <c r="AC31" s="18">
        <v>2536.0027433999999</v>
      </c>
      <c r="AD31" s="18">
        <v>3409.7081193600002</v>
      </c>
      <c r="AE31" s="18">
        <v>4770.6193017799997</v>
      </c>
      <c r="AF31" s="18">
        <v>5620.4093329500001</v>
      </c>
      <c r="AG31" s="18">
        <v>4556.76002737</v>
      </c>
      <c r="AH31" s="18">
        <v>5435.3914437800004</v>
      </c>
      <c r="AI31" s="18">
        <v>4729.7094783599996</v>
      </c>
      <c r="AJ31" s="18">
        <v>3515.6413601999998</v>
      </c>
      <c r="AK31" s="18">
        <v>2415.2599854800001</v>
      </c>
      <c r="AL31" s="18">
        <v>2005.76735078</v>
      </c>
      <c r="AM31" s="18" t="s">
        <v>186</v>
      </c>
      <c r="AN31" s="21" t="s">
        <v>183</v>
      </c>
    </row>
    <row r="32" spans="1:40" ht="15" x14ac:dyDescent="0.3">
      <c r="A32" s="16">
        <v>31</v>
      </c>
      <c r="B32" s="18" t="s">
        <v>121</v>
      </c>
      <c r="C32" s="18">
        <v>2017</v>
      </c>
      <c r="D32" s="24">
        <f t="shared" si="2"/>
        <v>2393.6256242749996</v>
      </c>
      <c r="E32" s="29">
        <v>3.4083815845199998E-6</v>
      </c>
      <c r="F32" s="29">
        <v>2.7635517130000002E-6</v>
      </c>
      <c r="G32" s="29">
        <v>2.19887795422E-6</v>
      </c>
      <c r="H32" s="29">
        <v>1.76446367174E-6</v>
      </c>
      <c r="I32" s="29">
        <v>1.5924314478199999E-6</v>
      </c>
      <c r="J32" s="29">
        <v>1.6211623398699999E-6</v>
      </c>
      <c r="K32" s="29">
        <v>1.74740648128E-6</v>
      </c>
      <c r="L32" s="29">
        <v>1.9354843377399999E-6</v>
      </c>
      <c r="M32" s="29">
        <v>2.1189473686899999E-6</v>
      </c>
      <c r="N32" s="29">
        <v>2.1908296472100001E-6</v>
      </c>
      <c r="O32" s="29">
        <v>2.5053265162099998E-6</v>
      </c>
      <c r="P32" s="29">
        <v>3.10870441977E-6</v>
      </c>
      <c r="Q32" s="29">
        <v>3.8061153850600001E-6</v>
      </c>
      <c r="R32" s="29">
        <v>4.4769334441500003E-6</v>
      </c>
      <c r="S32" s="29">
        <v>5.03684214373E-6</v>
      </c>
      <c r="T32" s="29">
        <v>5.2805623452600001E-6</v>
      </c>
      <c r="U32" s="29">
        <v>6.1008235982200002E-6</v>
      </c>
      <c r="V32" s="18">
        <v>179.36728146300001</v>
      </c>
      <c r="W32" s="18">
        <v>177.72004358999999</v>
      </c>
      <c r="X32" s="18">
        <v>141.46387545799999</v>
      </c>
      <c r="Y32" s="18">
        <v>126.42540049199999</v>
      </c>
      <c r="Z32" s="18">
        <v>139.39044724499999</v>
      </c>
      <c r="AA32" s="18">
        <v>192.89655481599999</v>
      </c>
      <c r="AB32" s="18">
        <v>203.290932244</v>
      </c>
      <c r="AC32" s="18">
        <v>184.85138285100001</v>
      </c>
      <c r="AD32" s="18">
        <v>231.57161751999999</v>
      </c>
      <c r="AE32" s="18">
        <v>270.56516680700003</v>
      </c>
      <c r="AF32" s="18">
        <v>297.05661058700002</v>
      </c>
      <c r="AG32" s="18">
        <v>249.02631120199999</v>
      </c>
      <c r="AH32" s="18">
        <v>313.98489512600003</v>
      </c>
      <c r="AI32" s="18">
        <v>273.54878212599999</v>
      </c>
      <c r="AJ32" s="18">
        <v>205.103988861</v>
      </c>
      <c r="AK32" s="18">
        <v>149.06441620999999</v>
      </c>
      <c r="AL32" s="18">
        <v>179.907056055</v>
      </c>
      <c r="AM32" s="18" t="s">
        <v>186</v>
      </c>
      <c r="AN32" s="21" t="s">
        <v>183</v>
      </c>
    </row>
    <row r="33" spans="1:40" ht="15" x14ac:dyDescent="0.3">
      <c r="A33" s="16">
        <v>32</v>
      </c>
      <c r="B33" s="18" t="s">
        <v>122</v>
      </c>
      <c r="C33" s="18">
        <v>2017</v>
      </c>
      <c r="D33" s="24">
        <f t="shared" si="2"/>
        <v>4325590.3369660005</v>
      </c>
      <c r="E33" s="29">
        <v>4.6664733937100003E-3</v>
      </c>
      <c r="F33" s="29">
        <v>5.4128881643699996E-3</v>
      </c>
      <c r="G33" s="29">
        <v>5.3625740988100003E-3</v>
      </c>
      <c r="H33" s="29">
        <v>4.8673440803299996E-3</v>
      </c>
      <c r="I33" s="29">
        <v>4.4613810200900004E-3</v>
      </c>
      <c r="J33" s="29">
        <v>4.1319632162299998E-3</v>
      </c>
      <c r="K33" s="29">
        <v>3.8565399797100002E-3</v>
      </c>
      <c r="L33" s="29">
        <v>3.6478749900700001E-3</v>
      </c>
      <c r="M33" s="29">
        <v>3.4874843913099999E-3</v>
      </c>
      <c r="N33" s="29">
        <v>3.26105987345E-3</v>
      </c>
      <c r="O33" s="29">
        <v>3.0135502236300002E-3</v>
      </c>
      <c r="P33" s="29">
        <v>2.7211284468299998E-3</v>
      </c>
      <c r="Q33" s="29">
        <v>2.4502343024600001E-3</v>
      </c>
      <c r="R33" s="29">
        <v>2.1096892307799998E-3</v>
      </c>
      <c r="S33" s="29">
        <v>1.75281580941E-3</v>
      </c>
      <c r="T33" s="29">
        <v>1.40030778506E-3</v>
      </c>
      <c r="U33" s="29">
        <v>1.20210480555E-3</v>
      </c>
      <c r="V33" s="18">
        <v>245570.386184</v>
      </c>
      <c r="W33" s="18">
        <v>348053.88377900003</v>
      </c>
      <c r="X33" s="18">
        <v>344861.27067300002</v>
      </c>
      <c r="Y33" s="18">
        <v>348756.21391499997</v>
      </c>
      <c r="Z33" s="18">
        <v>390515.16494599998</v>
      </c>
      <c r="AA33" s="18">
        <v>491626.47592699999</v>
      </c>
      <c r="AB33" s="18">
        <v>448691.47911000001</v>
      </c>
      <c r="AC33" s="18">
        <v>348378.072246</v>
      </c>
      <c r="AD33" s="18">
        <v>381130.66042700002</v>
      </c>
      <c r="AE33" s="18">
        <v>402733.29771700001</v>
      </c>
      <c r="AF33" s="18">
        <v>357301.23895999999</v>
      </c>
      <c r="AG33" s="18">
        <v>217972.19308200001</v>
      </c>
      <c r="AH33" s="18">
        <v>202132.64777400001</v>
      </c>
      <c r="AI33" s="18">
        <v>128905.990368</v>
      </c>
      <c r="AJ33" s="18">
        <v>71375.884807499999</v>
      </c>
      <c r="AK33" s="18">
        <v>39529.217523200001</v>
      </c>
      <c r="AL33" s="18">
        <v>35448.856680199999</v>
      </c>
      <c r="AM33" s="18" t="s">
        <v>186</v>
      </c>
      <c r="AN33" s="21" t="s">
        <v>183</v>
      </c>
    </row>
    <row r="34" spans="1:40" ht="15" x14ac:dyDescent="0.3">
      <c r="A34" s="16">
        <v>33</v>
      </c>
      <c r="B34" s="18" t="s">
        <v>123</v>
      </c>
      <c r="C34" s="18">
        <v>2017</v>
      </c>
      <c r="D34" s="24">
        <f t="shared" si="2"/>
        <v>1773480.8639057002</v>
      </c>
      <c r="E34" s="29">
        <v>2.3081458532199999E-4</v>
      </c>
      <c r="F34" s="29">
        <v>4.8101983956799998E-4</v>
      </c>
      <c r="G34" s="29">
        <v>8.16054456035E-4</v>
      </c>
      <c r="H34" s="29">
        <v>9.58501653571E-4</v>
      </c>
      <c r="I34" s="29">
        <v>1.27504906304E-3</v>
      </c>
      <c r="J34" s="29">
        <v>1.2928703509200001E-3</v>
      </c>
      <c r="K34" s="29">
        <v>1.4533355651299999E-3</v>
      </c>
      <c r="L34" s="29">
        <v>1.6192546937799999E-3</v>
      </c>
      <c r="M34" s="29">
        <v>1.85972824299E-3</v>
      </c>
      <c r="N34" s="29">
        <v>2.17485024178E-3</v>
      </c>
      <c r="O34" s="29">
        <v>2.55086486318E-3</v>
      </c>
      <c r="P34" s="29">
        <v>3.0682228417300002E-3</v>
      </c>
      <c r="Q34" s="29">
        <v>3.9297679688699997E-3</v>
      </c>
      <c r="R34" s="29">
        <v>5.3394025542900002E-3</v>
      </c>
      <c r="S34" s="29">
        <v>6.9925742138200004E-3</v>
      </c>
      <c r="T34" s="29">
        <v>9.1014740167000008E-3</v>
      </c>
      <c r="U34" s="29">
        <v>1.34611422042E-2</v>
      </c>
      <c r="V34" s="18">
        <v>12147.5030467</v>
      </c>
      <c r="W34" s="18">
        <v>30928.714090400001</v>
      </c>
      <c r="X34" s="18">
        <v>52480.604862300002</v>
      </c>
      <c r="Y34" s="18">
        <v>68678.472636299994</v>
      </c>
      <c r="Z34" s="18">
        <v>111612.802622</v>
      </c>
      <c r="AA34" s="18">
        <v>153830.66177999999</v>
      </c>
      <c r="AB34" s="18">
        <v>169087.488331</v>
      </c>
      <c r="AC34" s="18">
        <v>154645.91380099999</v>
      </c>
      <c r="AD34" s="18">
        <v>203240.74182600001</v>
      </c>
      <c r="AE34" s="18">
        <v>268592.73320000002</v>
      </c>
      <c r="AF34" s="18">
        <v>302454.14688900003</v>
      </c>
      <c r="AG34" s="18">
        <v>245781.08082100001</v>
      </c>
      <c r="AH34" s="18">
        <v>324186.604482</v>
      </c>
      <c r="AI34" s="18">
        <v>326247.22560000001</v>
      </c>
      <c r="AJ34" s="18">
        <v>284743.34325400001</v>
      </c>
      <c r="AK34" s="18">
        <v>256924.892612</v>
      </c>
      <c r="AL34" s="18">
        <v>396955.54057700001</v>
      </c>
      <c r="AM34" s="18" t="s">
        <v>186</v>
      </c>
      <c r="AN34" s="21" t="s">
        <v>183</v>
      </c>
    </row>
    <row r="35" spans="1:40" ht="15" x14ac:dyDescent="0.3">
      <c r="A35" s="16">
        <v>34</v>
      </c>
      <c r="B35" s="18" t="s">
        <v>124</v>
      </c>
      <c r="C35" s="18">
        <v>2017</v>
      </c>
      <c r="D35" s="24">
        <f t="shared" si="2"/>
        <v>2057942.3991324601</v>
      </c>
      <c r="E35" s="29">
        <v>7.7480544445599996E-5</v>
      </c>
      <c r="F35" s="29">
        <v>1.5863699229600001E-4</v>
      </c>
      <c r="G35" s="29">
        <v>2.8276868397800002E-4</v>
      </c>
      <c r="H35" s="29">
        <v>6.3612949487499995E-4</v>
      </c>
      <c r="I35" s="29">
        <v>1.0056760467200001E-3</v>
      </c>
      <c r="J35" s="29">
        <v>1.5540655654799999E-3</v>
      </c>
      <c r="K35" s="29">
        <v>2.05134567395E-3</v>
      </c>
      <c r="L35" s="29">
        <v>2.4180857315100001E-3</v>
      </c>
      <c r="M35" s="29">
        <v>2.5444874200899999E-3</v>
      </c>
      <c r="N35" s="29">
        <v>2.6870919801699998E-3</v>
      </c>
      <c r="O35" s="29">
        <v>2.9452499816799999E-3</v>
      </c>
      <c r="P35" s="29">
        <v>3.4727496833000002E-3</v>
      </c>
      <c r="Q35" s="29">
        <v>4.2390246396300001E-3</v>
      </c>
      <c r="R35" s="29">
        <v>5.1209654466599997E-3</v>
      </c>
      <c r="S35" s="29">
        <v>6.8262202145699998E-3</v>
      </c>
      <c r="T35" s="29">
        <v>9.3302046608499997E-3</v>
      </c>
      <c r="U35" s="29">
        <v>1.39146205189E-2</v>
      </c>
      <c r="V35" s="18">
        <v>4077.8983037600001</v>
      </c>
      <c r="W35" s="18">
        <v>10200.815537</v>
      </c>
      <c r="X35" s="18">
        <v>18186.0820872</v>
      </c>
      <c r="Y35" s="18">
        <v>45584.665659899998</v>
      </c>
      <c r="Z35" s="18">
        <v>88035.661839599998</v>
      </c>
      <c r="AA35" s="18">
        <v>184916.43328</v>
      </c>
      <c r="AB35" s="18">
        <v>238670.236321</v>
      </c>
      <c r="AC35" s="18">
        <v>230939.29084999999</v>
      </c>
      <c r="AD35" s="18">
        <v>278076.781342</v>
      </c>
      <c r="AE35" s="18">
        <v>331853.34411300003</v>
      </c>
      <c r="AF35" s="18">
        <v>349216.24782500003</v>
      </c>
      <c r="AG35" s="18">
        <v>278184.94197400002</v>
      </c>
      <c r="AH35" s="18">
        <v>349697.81696700002</v>
      </c>
      <c r="AI35" s="18">
        <v>312899.89597399998</v>
      </c>
      <c r="AJ35" s="18">
        <v>277969.10315699998</v>
      </c>
      <c r="AK35" s="18">
        <v>263381.53920599999</v>
      </c>
      <c r="AL35" s="18">
        <v>410328.03495200002</v>
      </c>
      <c r="AM35" s="18" t="s">
        <v>186</v>
      </c>
      <c r="AN35" s="21" t="s">
        <v>183</v>
      </c>
    </row>
    <row r="36" spans="1:40" ht="15" x14ac:dyDescent="0.3">
      <c r="A36" s="16">
        <v>35</v>
      </c>
      <c r="B36" s="18" t="s">
        <v>125</v>
      </c>
      <c r="C36" s="18">
        <v>2017</v>
      </c>
      <c r="D36" s="24">
        <f t="shared" si="2"/>
        <v>60830698.633883595</v>
      </c>
      <c r="E36" s="29">
        <v>7.1976250698900003E-4</v>
      </c>
      <c r="F36" s="29">
        <v>1.74549113014E-3</v>
      </c>
      <c r="G36" s="29">
        <v>4.1527537588600004E-3</v>
      </c>
      <c r="H36" s="29">
        <v>9.7852856000599994E-3</v>
      </c>
      <c r="I36" s="29">
        <v>2.25189803728E-2</v>
      </c>
      <c r="J36" s="29">
        <v>4.17410262691E-2</v>
      </c>
      <c r="K36" s="29">
        <v>6.2159905137699999E-2</v>
      </c>
      <c r="L36" s="29">
        <v>7.6188645228499996E-2</v>
      </c>
      <c r="M36" s="29">
        <v>8.1398647997699997E-2</v>
      </c>
      <c r="N36" s="29">
        <v>8.53673974319E-2</v>
      </c>
      <c r="O36" s="29">
        <v>9.0664702165100003E-2</v>
      </c>
      <c r="P36" s="29">
        <v>0.100826575217</v>
      </c>
      <c r="Q36" s="29">
        <v>0.116572077004</v>
      </c>
      <c r="R36" s="29">
        <v>0.135235824309</v>
      </c>
      <c r="S36" s="29">
        <v>0.15872075833900001</v>
      </c>
      <c r="T36" s="29">
        <v>0.18921042396099999</v>
      </c>
      <c r="U36" s="29">
        <v>0.23545905797700001</v>
      </c>
      <c r="V36" s="18">
        <v>37879.524454600003</v>
      </c>
      <c r="W36" s="18">
        <v>112235.302941</v>
      </c>
      <c r="X36" s="18">
        <v>267083.670239</v>
      </c>
      <c r="Y36" s="18">
        <v>701196.82996899995</v>
      </c>
      <c r="Z36" s="18">
        <v>1971280.2443500001</v>
      </c>
      <c r="AA36" s="18">
        <v>4966622.4046</v>
      </c>
      <c r="AB36" s="18">
        <v>7232255.1138599999</v>
      </c>
      <c r="AC36" s="18">
        <v>7276524.7084900001</v>
      </c>
      <c r="AD36" s="18">
        <v>8895865.5675000008</v>
      </c>
      <c r="AE36" s="18">
        <v>10542880.452</v>
      </c>
      <c r="AF36" s="18">
        <v>10750091.9026</v>
      </c>
      <c r="AG36" s="18">
        <v>8076782.9128799997</v>
      </c>
      <c r="AH36" s="18">
        <v>9616650.6109100003</v>
      </c>
      <c r="AI36" s="18">
        <v>8263170.4582700003</v>
      </c>
      <c r="AJ36" s="18">
        <v>6463242.0419100001</v>
      </c>
      <c r="AK36" s="18">
        <v>5341208.1011199998</v>
      </c>
      <c r="AL36" s="18">
        <v>6943450.6953100003</v>
      </c>
      <c r="AM36" s="18" t="s">
        <v>186</v>
      </c>
      <c r="AN36" s="21" t="s">
        <v>183</v>
      </c>
    </row>
    <row r="37" spans="1:40" ht="15" x14ac:dyDescent="0.3">
      <c r="A37" s="16">
        <v>36</v>
      </c>
      <c r="B37" s="18" t="s">
        <v>126</v>
      </c>
      <c r="C37" s="18">
        <v>2017</v>
      </c>
      <c r="D37" s="24">
        <f t="shared" si="2"/>
        <v>8494222.5303817</v>
      </c>
      <c r="E37" s="29">
        <v>3.0004175959499999E-4</v>
      </c>
      <c r="F37" s="29">
        <v>6.5932420183799996E-4</v>
      </c>
      <c r="G37" s="29">
        <v>1.06179433466E-3</v>
      </c>
      <c r="H37" s="29">
        <v>1.3468127368199999E-3</v>
      </c>
      <c r="I37" s="29">
        <v>1.6531309594999999E-3</v>
      </c>
      <c r="J37" s="29">
        <v>2.0341230908999999E-3</v>
      </c>
      <c r="K37" s="29">
        <v>2.5660863410299998E-3</v>
      </c>
      <c r="L37" s="29">
        <v>3.6414246659699999E-3</v>
      </c>
      <c r="M37" s="29">
        <v>5.8765769725799997E-3</v>
      </c>
      <c r="N37" s="29">
        <v>1.12920620198E-2</v>
      </c>
      <c r="O37" s="29">
        <v>2.0525465621100001E-2</v>
      </c>
      <c r="P37" s="29">
        <v>3.4551439720700003E-2</v>
      </c>
      <c r="Q37" s="29">
        <v>5.2217238127100003E-2</v>
      </c>
      <c r="R37" s="29">
        <v>7.1947050918899996E-2</v>
      </c>
      <c r="S37" s="29">
        <v>9.2206837041099998E-2</v>
      </c>
      <c r="T37" s="29">
        <v>0.112357088402</v>
      </c>
      <c r="U37" s="29">
        <v>0.13056348788899999</v>
      </c>
      <c r="V37" s="18">
        <v>15789.9696396</v>
      </c>
      <c r="W37" s="18">
        <v>42390.549964899998</v>
      </c>
      <c r="X37" s="18">
        <v>68292.234519200007</v>
      </c>
      <c r="Y37" s="18">
        <v>96510.194270000007</v>
      </c>
      <c r="Z37" s="18">
        <v>144714.836858</v>
      </c>
      <c r="AA37" s="18">
        <v>242033.85060100001</v>
      </c>
      <c r="AB37" s="18">
        <v>298552.79549799999</v>
      </c>
      <c r="AC37" s="18">
        <v>347763.80382600002</v>
      </c>
      <c r="AD37" s="18">
        <v>642210.58609500004</v>
      </c>
      <c r="AE37" s="18">
        <v>1394548.0914100001</v>
      </c>
      <c r="AF37" s="18">
        <v>2433674.9393099998</v>
      </c>
      <c r="AG37" s="18">
        <v>2767740.67839</v>
      </c>
      <c r="AH37" s="18">
        <v>4307650.0962899998</v>
      </c>
      <c r="AI37" s="18">
        <v>4396091.7022099998</v>
      </c>
      <c r="AJ37" s="18">
        <v>3754734.8626700002</v>
      </c>
      <c r="AK37" s="18">
        <v>3171718.96459</v>
      </c>
      <c r="AL37" s="18">
        <v>3850184.8369700001</v>
      </c>
      <c r="AM37" s="18" t="s">
        <v>186</v>
      </c>
      <c r="AN37" s="21" t="s">
        <v>183</v>
      </c>
    </row>
    <row r="38" spans="1:40" ht="15" x14ac:dyDescent="0.3">
      <c r="A38" s="16">
        <v>37</v>
      </c>
      <c r="B38" s="18" t="s">
        <v>127</v>
      </c>
      <c r="C38" s="18">
        <v>2017</v>
      </c>
      <c r="D38" s="24">
        <f t="shared" si="2"/>
        <v>3489255.0184637001</v>
      </c>
      <c r="E38" s="29">
        <v>1.9441474081E-4</v>
      </c>
      <c r="F38" s="29">
        <v>3.62345511743E-4</v>
      </c>
      <c r="G38" s="29">
        <v>5.3804623830899995E-4</v>
      </c>
      <c r="H38" s="29">
        <v>6.8319024674199996E-4</v>
      </c>
      <c r="I38" s="29">
        <v>8.7599761306E-4</v>
      </c>
      <c r="J38" s="29">
        <v>1.1790729046699999E-3</v>
      </c>
      <c r="K38" s="29">
        <v>1.62848967556E-3</v>
      </c>
      <c r="L38" s="29">
        <v>2.37712987781E-3</v>
      </c>
      <c r="M38" s="29">
        <v>3.5319950527899998E-3</v>
      </c>
      <c r="N38" s="29">
        <v>5.2495501206999999E-3</v>
      </c>
      <c r="O38" s="29">
        <v>7.5288151492700003E-3</v>
      </c>
      <c r="P38" s="29">
        <v>1.0133398976099999E-2</v>
      </c>
      <c r="Q38" s="29">
        <v>1.21453483127E-2</v>
      </c>
      <c r="R38" s="29">
        <v>1.1024959011899999E-2</v>
      </c>
      <c r="S38" s="29">
        <v>8.8777231370899996E-3</v>
      </c>
      <c r="T38" s="29">
        <v>7.66382803981E-3</v>
      </c>
      <c r="U38" s="29">
        <v>8.1899122685500005E-3</v>
      </c>
      <c r="V38" s="18">
        <v>10232.1027806</v>
      </c>
      <c r="W38" s="18">
        <v>23298.877674899999</v>
      </c>
      <c r="X38" s="18">
        <v>34605.967730299999</v>
      </c>
      <c r="Y38" s="18">
        <v>48956.006917699997</v>
      </c>
      <c r="Z38" s="18">
        <v>76680.4516382</v>
      </c>
      <c r="AA38" s="18">
        <v>140290.705487</v>
      </c>
      <c r="AB38" s="18">
        <v>189466.35706000001</v>
      </c>
      <c r="AC38" s="18">
        <v>227018.372176</v>
      </c>
      <c r="AD38" s="18">
        <v>385988.85933900002</v>
      </c>
      <c r="AE38" s="18">
        <v>648307.85614699998</v>
      </c>
      <c r="AF38" s="18">
        <v>892676.71822699998</v>
      </c>
      <c r="AG38" s="18">
        <v>811732.74328599998</v>
      </c>
      <c r="AH38" s="18">
        <v>1001928.6879500001</v>
      </c>
      <c r="AI38" s="18">
        <v>673644.07718499994</v>
      </c>
      <c r="AJ38" s="18">
        <v>361507.81509599998</v>
      </c>
      <c r="AK38" s="18">
        <v>216341.544333</v>
      </c>
      <c r="AL38" s="18">
        <v>241512.14648200001</v>
      </c>
      <c r="AM38" s="18" t="s">
        <v>186</v>
      </c>
      <c r="AN38" s="21" t="s">
        <v>183</v>
      </c>
    </row>
    <row r="39" spans="1:40" ht="15" x14ac:dyDescent="0.3">
      <c r="A39" s="16">
        <v>38</v>
      </c>
      <c r="B39" s="18" t="s">
        <v>128</v>
      </c>
      <c r="C39" s="18">
        <v>2017</v>
      </c>
      <c r="D39" s="24">
        <f t="shared" si="2"/>
        <v>837358.75140635995</v>
      </c>
      <c r="E39" s="29">
        <v>3.2510098673299998E-5</v>
      </c>
      <c r="F39" s="29">
        <v>6.8238988746500005E-5</v>
      </c>
      <c r="G39" s="29">
        <v>1.07066741717E-4</v>
      </c>
      <c r="H39" s="29">
        <v>1.42473058601E-4</v>
      </c>
      <c r="I39" s="29">
        <v>1.93854981159E-4</v>
      </c>
      <c r="J39" s="29">
        <v>2.7962751523800001E-4</v>
      </c>
      <c r="K39" s="29">
        <v>4.0862698655500001E-4</v>
      </c>
      <c r="L39" s="29">
        <v>6.0275308768800002E-4</v>
      </c>
      <c r="M39" s="29">
        <v>8.8144200390100004E-4</v>
      </c>
      <c r="N39" s="29">
        <v>1.2965121424700001E-3</v>
      </c>
      <c r="O39" s="29">
        <v>1.8120473620800001E-3</v>
      </c>
      <c r="P39" s="29">
        <v>2.34096937434E-3</v>
      </c>
      <c r="Q39" s="29">
        <v>2.7316306301200001E-3</v>
      </c>
      <c r="R39" s="29">
        <v>2.7204845040700002E-3</v>
      </c>
      <c r="S39" s="29">
        <v>2.39704098451E-3</v>
      </c>
      <c r="T39" s="29">
        <v>1.9531801379500001E-3</v>
      </c>
      <c r="U39" s="29">
        <v>1.9056131170599999E-3</v>
      </c>
      <c r="V39" s="18">
        <v>1710.85925514</v>
      </c>
      <c r="W39" s="18">
        <v>4387.3266011599999</v>
      </c>
      <c r="X39" s="18">
        <v>6886.7786108600003</v>
      </c>
      <c r="Y39" s="18">
        <v>10209.3420331</v>
      </c>
      <c r="Z39" s="18">
        <v>16969.443688899999</v>
      </c>
      <c r="AA39" s="18">
        <v>33271.924298700003</v>
      </c>
      <c r="AB39" s="18">
        <v>47541.934145599997</v>
      </c>
      <c r="AC39" s="18">
        <v>57564.037383499999</v>
      </c>
      <c r="AD39" s="18">
        <v>96326.308748399999</v>
      </c>
      <c r="AE39" s="18">
        <v>160115.177084</v>
      </c>
      <c r="AF39" s="18">
        <v>214851.790385</v>
      </c>
      <c r="AG39" s="18">
        <v>187523.829172</v>
      </c>
      <c r="AH39" s="18">
        <v>225344.87585000001</v>
      </c>
      <c r="AI39" s="18">
        <v>166225.960712</v>
      </c>
      <c r="AJ39" s="18">
        <v>97609.322696200004</v>
      </c>
      <c r="AK39" s="18">
        <v>55136.134195300001</v>
      </c>
      <c r="AL39" s="18">
        <v>56194.572941400002</v>
      </c>
      <c r="AM39" s="18" t="s">
        <v>186</v>
      </c>
      <c r="AN39" s="21" t="s">
        <v>183</v>
      </c>
    </row>
    <row r="40" spans="1:40" ht="15" x14ac:dyDescent="0.3">
      <c r="A40" s="16">
        <v>39</v>
      </c>
      <c r="B40" s="18" t="s">
        <v>129</v>
      </c>
      <c r="C40" s="18">
        <v>2017</v>
      </c>
      <c r="D40" s="24">
        <f t="shared" si="2"/>
        <v>1457434.4452680461</v>
      </c>
      <c r="E40" s="29">
        <v>0</v>
      </c>
      <c r="F40" s="29">
        <v>0</v>
      </c>
      <c r="G40" s="29">
        <v>0</v>
      </c>
      <c r="H40" s="29">
        <v>1.09637112688E-6</v>
      </c>
      <c r="I40" s="29">
        <v>1.58433242386E-4</v>
      </c>
      <c r="J40" s="29">
        <v>4.1790031398999998E-4</v>
      </c>
      <c r="K40" s="29">
        <v>6.6754337572600005E-4</v>
      </c>
      <c r="L40" s="29">
        <v>7.6539587003199999E-4</v>
      </c>
      <c r="M40" s="29">
        <v>1.04186663254E-3</v>
      </c>
      <c r="N40" s="29">
        <v>2.25016795549E-3</v>
      </c>
      <c r="O40" s="29">
        <v>3.7129014665199999E-3</v>
      </c>
      <c r="P40" s="29">
        <v>5.1311012766399999E-3</v>
      </c>
      <c r="Q40" s="29">
        <v>7.7728395666499996E-3</v>
      </c>
      <c r="R40" s="29">
        <v>1.32232553976E-2</v>
      </c>
      <c r="S40" s="29">
        <v>1.84616301676E-2</v>
      </c>
      <c r="T40" s="29">
        <v>2.2943885432600002E-2</v>
      </c>
      <c r="U40" s="29">
        <v>3.4927039690600001E-2</v>
      </c>
      <c r="V40" s="18">
        <v>0</v>
      </c>
      <c r="W40" s="18">
        <v>0</v>
      </c>
      <c r="X40" s="18">
        <v>0</v>
      </c>
      <c r="Y40" s="18">
        <v>78.561251146199993</v>
      </c>
      <c r="Z40" s="18">
        <v>13868.6542324</v>
      </c>
      <c r="AA40" s="18">
        <v>49722.587152300002</v>
      </c>
      <c r="AB40" s="18">
        <v>77664.431645999997</v>
      </c>
      <c r="AC40" s="18">
        <v>73098.688474199997</v>
      </c>
      <c r="AD40" s="18">
        <v>113858.541237</v>
      </c>
      <c r="AE40" s="18">
        <v>277886.808388</v>
      </c>
      <c r="AF40" s="18">
        <v>440231.11506099999</v>
      </c>
      <c r="AG40" s="18">
        <v>411025.05782599997</v>
      </c>
      <c r="AH40" s="18">
        <v>641216.304321</v>
      </c>
      <c r="AI40" s="18">
        <v>807964.18814099999</v>
      </c>
      <c r="AJ40" s="18">
        <v>751772.53585900005</v>
      </c>
      <c r="AK40" s="18">
        <v>647681.09475299995</v>
      </c>
      <c r="AL40" s="18">
        <v>1029962.6635199999</v>
      </c>
      <c r="AM40" s="18" t="s">
        <v>186</v>
      </c>
      <c r="AN40" s="21" t="s">
        <v>183</v>
      </c>
    </row>
    <row r="41" spans="1:40" ht="15" x14ac:dyDescent="0.3">
      <c r="A41" s="16">
        <v>40</v>
      </c>
      <c r="B41" s="18" t="s">
        <v>130</v>
      </c>
      <c r="C41" s="18">
        <v>2017</v>
      </c>
      <c r="D41" s="24">
        <f t="shared" si="2"/>
        <v>1423154.5968737998</v>
      </c>
      <c r="E41" s="29">
        <v>0</v>
      </c>
      <c r="F41" s="29">
        <v>0</v>
      </c>
      <c r="G41" s="29">
        <v>0</v>
      </c>
      <c r="H41" s="29">
        <v>0</v>
      </c>
      <c r="I41" s="29">
        <v>0</v>
      </c>
      <c r="J41" s="29">
        <v>0</v>
      </c>
      <c r="K41" s="29">
        <v>6.2375928539199995E-4</v>
      </c>
      <c r="L41" s="29">
        <v>8.06428964568E-4</v>
      </c>
      <c r="M41" s="29">
        <v>1.15402288545E-3</v>
      </c>
      <c r="N41" s="29">
        <v>1.93034412099E-3</v>
      </c>
      <c r="O41" s="29">
        <v>3.4014154329899998E-3</v>
      </c>
      <c r="P41" s="29">
        <v>6.3137154901399999E-3</v>
      </c>
      <c r="Q41" s="29">
        <v>1.1100370686E-2</v>
      </c>
      <c r="R41" s="29">
        <v>1.8631775727500001E-2</v>
      </c>
      <c r="S41" s="29">
        <v>2.9014689866999999E-2</v>
      </c>
      <c r="T41" s="29">
        <v>4.1843436385299998E-2</v>
      </c>
      <c r="U41" s="29">
        <v>6.0084024439099999E-2</v>
      </c>
      <c r="V41" s="18">
        <v>0</v>
      </c>
      <c r="W41" s="18">
        <v>0</v>
      </c>
      <c r="X41" s="18">
        <v>0</v>
      </c>
      <c r="Y41" s="18">
        <v>0</v>
      </c>
      <c r="Z41" s="18">
        <v>0</v>
      </c>
      <c r="AA41" s="18">
        <v>0</v>
      </c>
      <c r="AB41" s="18">
        <v>72569.891650399994</v>
      </c>
      <c r="AC41" s="18">
        <v>77016.447926399997</v>
      </c>
      <c r="AD41" s="18">
        <v>126116.029408</v>
      </c>
      <c r="AE41" s="18">
        <v>238392.16753999999</v>
      </c>
      <c r="AF41" s="18">
        <v>403300.88699299999</v>
      </c>
      <c r="AG41" s="18">
        <v>505759.17335599998</v>
      </c>
      <c r="AH41" s="18">
        <v>915721.56670199998</v>
      </c>
      <c r="AI41" s="18">
        <v>1138433.3570099999</v>
      </c>
      <c r="AJ41" s="18">
        <v>1181500.3674000001</v>
      </c>
      <c r="AK41" s="18">
        <v>1181194.58583</v>
      </c>
      <c r="AL41" s="18">
        <v>1771816.67762</v>
      </c>
      <c r="AM41" s="18" t="s">
        <v>186</v>
      </c>
      <c r="AN41" s="21" t="s">
        <v>183</v>
      </c>
    </row>
    <row r="42" spans="1:40" ht="15" x14ac:dyDescent="0.3">
      <c r="A42" s="16">
        <v>41</v>
      </c>
      <c r="B42" s="18" t="s">
        <v>131</v>
      </c>
      <c r="C42" s="18">
        <v>2017</v>
      </c>
      <c r="D42" s="24">
        <f t="shared" si="2"/>
        <v>9032713.9897850007</v>
      </c>
      <c r="E42" s="29">
        <v>0</v>
      </c>
      <c r="F42" s="29">
        <v>0</v>
      </c>
      <c r="G42" s="29">
        <v>0</v>
      </c>
      <c r="H42" s="29">
        <v>0</v>
      </c>
      <c r="I42" s="29">
        <v>0</v>
      </c>
      <c r="J42" s="29">
        <v>0</v>
      </c>
      <c r="K42" s="29">
        <v>0</v>
      </c>
      <c r="L42" s="29">
        <v>0</v>
      </c>
      <c r="M42" s="29">
        <v>8.9378358975400005E-3</v>
      </c>
      <c r="N42" s="29">
        <v>1.6347263098000001E-2</v>
      </c>
      <c r="O42" s="29">
        <v>2.5679302549099999E-2</v>
      </c>
      <c r="P42" s="29">
        <v>3.7355592530099999E-2</v>
      </c>
      <c r="Q42" s="29">
        <v>5.1523192159899998E-2</v>
      </c>
      <c r="R42" s="29">
        <v>7.0236811766600002E-2</v>
      </c>
      <c r="S42" s="29">
        <v>9.1764524508100007E-2</v>
      </c>
      <c r="T42" s="29">
        <v>0.111179775984</v>
      </c>
      <c r="U42" s="29">
        <v>0.13381775360100001</v>
      </c>
      <c r="V42" s="18">
        <v>0</v>
      </c>
      <c r="W42" s="18">
        <v>0</v>
      </c>
      <c r="X42" s="18">
        <v>0</v>
      </c>
      <c r="Y42" s="18">
        <v>0</v>
      </c>
      <c r="Z42" s="18">
        <v>0</v>
      </c>
      <c r="AA42" s="18">
        <v>0</v>
      </c>
      <c r="AB42" s="18">
        <v>0</v>
      </c>
      <c r="AC42" s="18">
        <v>0</v>
      </c>
      <c r="AD42" s="18">
        <v>976754.37317499996</v>
      </c>
      <c r="AE42" s="18">
        <v>2018834.8437699999</v>
      </c>
      <c r="AF42" s="18">
        <v>3044750.3054800001</v>
      </c>
      <c r="AG42" s="18">
        <v>2992374.4673600001</v>
      </c>
      <c r="AH42" s="18">
        <v>4250397.6909499997</v>
      </c>
      <c r="AI42" s="18">
        <v>4291592.35836</v>
      </c>
      <c r="AJ42" s="18">
        <v>3736729.25428</v>
      </c>
      <c r="AK42" s="18">
        <v>3138487.0613699998</v>
      </c>
      <c r="AL42" s="18">
        <v>3946150.3809699998</v>
      </c>
      <c r="AM42" s="18" t="s">
        <v>186</v>
      </c>
      <c r="AN42" s="21" t="s">
        <v>183</v>
      </c>
    </row>
    <row r="43" spans="1:40" ht="15" x14ac:dyDescent="0.3">
      <c r="A43" s="16">
        <v>42</v>
      </c>
      <c r="B43" s="18" t="s">
        <v>132</v>
      </c>
      <c r="C43" s="18">
        <v>2017</v>
      </c>
      <c r="D43" s="24">
        <f t="shared" si="2"/>
        <v>30580.994649540004</v>
      </c>
      <c r="E43" s="29">
        <v>5.9949222672799997E-5</v>
      </c>
      <c r="F43" s="29">
        <v>2.0184916651299999E-5</v>
      </c>
      <c r="G43" s="29">
        <v>3.7157901793799998E-5</v>
      </c>
      <c r="H43" s="29">
        <v>1.6127848187800001E-5</v>
      </c>
      <c r="I43" s="29">
        <v>1.5551361336199999E-5</v>
      </c>
      <c r="J43" s="29">
        <v>1.8969700662900001E-5</v>
      </c>
      <c r="K43" s="29">
        <v>1.6837523579900002E-5</v>
      </c>
      <c r="L43" s="29">
        <v>1.7306308950200001E-5</v>
      </c>
      <c r="M43" s="29">
        <v>2.0369980789500001E-5</v>
      </c>
      <c r="N43" s="29">
        <v>3.4500502124100001E-5</v>
      </c>
      <c r="O43" s="29">
        <v>3.8727727049599999E-5</v>
      </c>
      <c r="P43" s="29">
        <v>5.3360040450300001E-5</v>
      </c>
      <c r="Q43" s="29">
        <v>8.3063556238299996E-5</v>
      </c>
      <c r="R43" s="29">
        <v>9.6108065095500003E-5</v>
      </c>
      <c r="S43" s="29">
        <v>1.2808072263600001E-4</v>
      </c>
      <c r="T43" s="29">
        <v>2.0433148831899999E-4</v>
      </c>
      <c r="U43" s="29">
        <v>2.88648442466E-4</v>
      </c>
      <c r="V43" s="18">
        <v>3154.7181290399999</v>
      </c>
      <c r="W43" s="18">
        <v>1297.7926014100001</v>
      </c>
      <c r="X43" s="18">
        <v>2389.5976833700001</v>
      </c>
      <c r="Y43" s="18">
        <v>1155.67485743</v>
      </c>
      <c r="Z43" s="18">
        <v>1361.3045717499999</v>
      </c>
      <c r="AA43" s="18">
        <v>2257.0609843699999</v>
      </c>
      <c r="AB43" s="18">
        <v>1958.9687228400001</v>
      </c>
      <c r="AC43" s="18">
        <v>1652.8209093</v>
      </c>
      <c r="AD43" s="18">
        <v>2226.0646540299999</v>
      </c>
      <c r="AE43" s="18">
        <v>4260.6806874800004</v>
      </c>
      <c r="AF43" s="18">
        <v>4591.9142721799999</v>
      </c>
      <c r="AG43" s="18">
        <v>4274.3965763400001</v>
      </c>
      <c r="AH43" s="18">
        <v>6852.31014065</v>
      </c>
      <c r="AI43" s="18">
        <v>5872.3891784799998</v>
      </c>
      <c r="AJ43" s="18">
        <v>5215.5548668900001</v>
      </c>
      <c r="AK43" s="18">
        <v>5768.0573871099996</v>
      </c>
      <c r="AL43" s="18">
        <v>8511.9467714399998</v>
      </c>
      <c r="AM43" s="18" t="s">
        <v>186</v>
      </c>
      <c r="AN43" s="21" t="s">
        <v>183</v>
      </c>
    </row>
    <row r="44" spans="1:40" ht="15" x14ac:dyDescent="0.3">
      <c r="A44" s="16">
        <v>43</v>
      </c>
      <c r="B44" s="18" t="s">
        <v>133</v>
      </c>
      <c r="C44" s="18">
        <v>2017</v>
      </c>
      <c r="D44" s="24">
        <f t="shared" si="2"/>
        <v>4315271.0903177997</v>
      </c>
      <c r="E44" s="29">
        <v>5.7964309944200001E-4</v>
      </c>
      <c r="F44" s="29">
        <v>9.12731104021E-4</v>
      </c>
      <c r="G44" s="29">
        <v>1.33407742817E-3</v>
      </c>
      <c r="H44" s="29">
        <v>1.9125230862200001E-3</v>
      </c>
      <c r="I44" s="29">
        <v>1.2867260257800001E-3</v>
      </c>
      <c r="J44" s="29">
        <v>1.41865362333E-3</v>
      </c>
      <c r="K44" s="29">
        <v>1.2182052199099999E-3</v>
      </c>
      <c r="L44" s="29">
        <v>2.72773352261E-3</v>
      </c>
      <c r="M44" s="29">
        <v>7.10723060243E-3</v>
      </c>
      <c r="N44" s="29">
        <v>6.5523800759899999E-3</v>
      </c>
      <c r="O44" s="29">
        <v>7.5803129674900001E-3</v>
      </c>
      <c r="P44" s="29">
        <v>1.0422485293399999E-2</v>
      </c>
      <c r="Q44" s="29">
        <v>1.43423270058E-2</v>
      </c>
      <c r="R44" s="29">
        <v>1.49674700929E-2</v>
      </c>
      <c r="S44" s="29">
        <v>1.66306631622E-2</v>
      </c>
      <c r="T44" s="29">
        <v>1.8089918567700002E-2</v>
      </c>
      <c r="U44" s="29">
        <v>1.43697809161E-2</v>
      </c>
      <c r="V44" s="18">
        <v>30502.544113100001</v>
      </c>
      <c r="W44" s="18">
        <v>58678.730529599998</v>
      </c>
      <c r="X44" s="18">
        <v>85800.413566100004</v>
      </c>
      <c r="Y44" s="18">
        <v>137049.46984999999</v>
      </c>
      <c r="Z44" s="18">
        <v>112635.158555</v>
      </c>
      <c r="AA44" s="18">
        <v>168793.69049099999</v>
      </c>
      <c r="AB44" s="18">
        <v>141732.66955300001</v>
      </c>
      <c r="AC44" s="18">
        <v>260510.63158799999</v>
      </c>
      <c r="AD44" s="18">
        <v>776683.23979799997</v>
      </c>
      <c r="AE44" s="18">
        <v>809195.57083700004</v>
      </c>
      <c r="AF44" s="18">
        <v>898795.53612800001</v>
      </c>
      <c r="AG44" s="18">
        <v>834893.43530899996</v>
      </c>
      <c r="AH44" s="18">
        <v>1183167.88185</v>
      </c>
      <c r="AI44" s="18">
        <v>914541.49074299994</v>
      </c>
      <c r="AJ44" s="18">
        <v>677214.82751600002</v>
      </c>
      <c r="AK44" s="18">
        <v>510658.94889300002</v>
      </c>
      <c r="AL44" s="18">
        <v>423750.037885</v>
      </c>
      <c r="AM44" s="18" t="s">
        <v>186</v>
      </c>
      <c r="AN44" s="21" t="s">
        <v>183</v>
      </c>
    </row>
    <row r="45" spans="1:40" ht="15" x14ac:dyDescent="0.3">
      <c r="A45" s="16">
        <v>44</v>
      </c>
      <c r="B45" s="18" t="s">
        <v>134</v>
      </c>
      <c r="C45" s="18">
        <v>2017</v>
      </c>
      <c r="D45" s="24">
        <f t="shared" si="2"/>
        <v>27064398.108268403</v>
      </c>
      <c r="E45" s="29">
        <v>4.39191743998E-4</v>
      </c>
      <c r="F45" s="29">
        <v>1.05108412463E-3</v>
      </c>
      <c r="G45" s="29">
        <v>2.1931152609300001E-3</v>
      </c>
      <c r="H45" s="29">
        <v>4.9184821177099998E-3</v>
      </c>
      <c r="I45" s="29">
        <v>9.3001567142199995E-3</v>
      </c>
      <c r="J45" s="29">
        <v>1.39657958532E-2</v>
      </c>
      <c r="K45" s="29">
        <v>1.8213029544399999E-2</v>
      </c>
      <c r="L45" s="29">
        <v>2.30092217388E-2</v>
      </c>
      <c r="M45" s="29">
        <v>2.96369720194E-2</v>
      </c>
      <c r="N45" s="29">
        <v>3.8497887949199998E-2</v>
      </c>
      <c r="O45" s="29">
        <v>5.1342433025400001E-2</v>
      </c>
      <c r="P45" s="29">
        <v>6.9998196058000006E-2</v>
      </c>
      <c r="Q45" s="29">
        <v>9.9061986924700002E-2</v>
      </c>
      <c r="R45" s="29">
        <v>0.13847314885299999</v>
      </c>
      <c r="S45" s="29">
        <v>0.186766955234</v>
      </c>
      <c r="T45" s="29">
        <v>0.23583429056800001</v>
      </c>
      <c r="U45" s="29">
        <v>0.29085257058399999</v>
      </c>
      <c r="V45" s="18">
        <v>23110.9576806</v>
      </c>
      <c r="W45" s="18">
        <v>67581.074835799998</v>
      </c>
      <c r="X45" s="18">
        <v>141054.57876</v>
      </c>
      <c r="Y45" s="18">
        <v>352454.12459299999</v>
      </c>
      <c r="Z45" s="18">
        <v>814123.84984899999</v>
      </c>
      <c r="AA45" s="18">
        <v>1661716.40053</v>
      </c>
      <c r="AB45" s="18">
        <v>2118947.8353499998</v>
      </c>
      <c r="AC45" s="18">
        <v>2197389.7246400001</v>
      </c>
      <c r="AD45" s="18">
        <v>3238820.2521099998</v>
      </c>
      <c r="AE45" s="18">
        <v>4754408.6094500003</v>
      </c>
      <c r="AF45" s="18">
        <v>6087597.8696499998</v>
      </c>
      <c r="AG45" s="18">
        <v>5607192.8308199998</v>
      </c>
      <c r="AH45" s="18">
        <v>8172103.6866499996</v>
      </c>
      <c r="AI45" s="18">
        <v>8460961.2559999991</v>
      </c>
      <c r="AJ45" s="18">
        <v>7605306.6228599995</v>
      </c>
      <c r="AK45" s="18">
        <v>6657351.4521000003</v>
      </c>
      <c r="AL45" s="18">
        <v>8576948.159</v>
      </c>
      <c r="AM45" s="18" t="s">
        <v>186</v>
      </c>
      <c r="AN45" s="21" t="s">
        <v>183</v>
      </c>
    </row>
    <row r="46" spans="1:40" ht="15" x14ac:dyDescent="0.3">
      <c r="A46" s="16">
        <v>45</v>
      </c>
      <c r="B46" s="18" t="s">
        <v>135</v>
      </c>
      <c r="C46" s="18">
        <v>2017</v>
      </c>
      <c r="D46" s="24">
        <f t="shared" si="2"/>
        <v>72615.439088918996</v>
      </c>
      <c r="E46" s="29">
        <v>0</v>
      </c>
      <c r="F46" s="29">
        <v>0</v>
      </c>
      <c r="G46" s="29">
        <v>0</v>
      </c>
      <c r="H46" s="29">
        <v>4.6796921746100001E-6</v>
      </c>
      <c r="I46" s="29">
        <v>4.8423917665800003E-6</v>
      </c>
      <c r="J46" s="29">
        <v>8.7535015574600005E-6</v>
      </c>
      <c r="K46" s="29">
        <v>1.1467649823700001E-5</v>
      </c>
      <c r="L46" s="29">
        <v>1.84841828737E-5</v>
      </c>
      <c r="M46" s="29">
        <v>3.9001262582000002E-5</v>
      </c>
      <c r="N46" s="29">
        <v>1.0807548861799999E-4</v>
      </c>
      <c r="O46" s="29">
        <v>2.2249986174300001E-4</v>
      </c>
      <c r="P46" s="29">
        <v>2.9617026494899997E-4</v>
      </c>
      <c r="Q46" s="29">
        <v>5.6954495795400004E-4</v>
      </c>
      <c r="R46" s="29">
        <v>7.35599784575E-4</v>
      </c>
      <c r="S46" s="29">
        <v>6.88435818928E-4</v>
      </c>
      <c r="T46" s="29">
        <v>6.4614735096200004E-4</v>
      </c>
      <c r="U46" s="29">
        <v>3.3808951894200002E-4</v>
      </c>
      <c r="V46" s="18">
        <v>0</v>
      </c>
      <c r="W46" s="18">
        <v>0</v>
      </c>
      <c r="X46" s="18">
        <v>0</v>
      </c>
      <c r="Y46" s="18">
        <v>335.33927963100001</v>
      </c>
      <c r="Z46" s="18">
        <v>423.88498644800001</v>
      </c>
      <c r="AA46" s="18">
        <v>1041.52267147</v>
      </c>
      <c r="AB46" s="18">
        <v>1334.2005328800001</v>
      </c>
      <c r="AC46" s="18">
        <v>1765.26253262</v>
      </c>
      <c r="AD46" s="18">
        <v>4262.1516422699997</v>
      </c>
      <c r="AE46" s="18">
        <v>13347.038610899999</v>
      </c>
      <c r="AF46" s="18">
        <v>26381.399552800001</v>
      </c>
      <c r="AG46" s="18">
        <v>23724.639279899999</v>
      </c>
      <c r="AH46" s="18">
        <v>46984.382162599999</v>
      </c>
      <c r="AI46" s="18">
        <v>44946.439758699998</v>
      </c>
      <c r="AJ46" s="18">
        <v>28033.644900300002</v>
      </c>
      <c r="AK46" s="18">
        <v>18240.036233300001</v>
      </c>
      <c r="AL46" s="18">
        <v>9969.9148196400001</v>
      </c>
      <c r="AM46" s="18" t="s">
        <v>186</v>
      </c>
      <c r="AN46" s="21" t="s">
        <v>183</v>
      </c>
    </row>
    <row r="47" spans="1:40" ht="15" x14ac:dyDescent="0.3">
      <c r="A47" s="16">
        <v>46</v>
      </c>
      <c r="B47" s="18" t="s">
        <v>136</v>
      </c>
      <c r="C47" s="18">
        <v>2017</v>
      </c>
      <c r="D47" s="24">
        <f t="shared" si="2"/>
        <v>329152.35352674103</v>
      </c>
      <c r="E47" s="29">
        <v>0</v>
      </c>
      <c r="F47" s="29">
        <v>0</v>
      </c>
      <c r="G47" s="29">
        <v>0</v>
      </c>
      <c r="H47" s="29">
        <v>3.29537721198E-6</v>
      </c>
      <c r="I47" s="29">
        <v>8.4617411041800003E-6</v>
      </c>
      <c r="J47" s="29">
        <v>4.1097707258400001E-5</v>
      </c>
      <c r="K47" s="29">
        <v>7.5619306658700002E-5</v>
      </c>
      <c r="L47" s="29">
        <v>1.08082176667E-4</v>
      </c>
      <c r="M47" s="29">
        <v>2.09535158457E-4</v>
      </c>
      <c r="N47" s="29">
        <v>4.6417350278600002E-4</v>
      </c>
      <c r="O47" s="29">
        <v>9.5844773449500005E-4</v>
      </c>
      <c r="P47" s="29">
        <v>1.3769574975E-3</v>
      </c>
      <c r="Q47" s="29">
        <v>3.0209066931799998E-3</v>
      </c>
      <c r="R47" s="29">
        <v>4.4059769202900003E-3</v>
      </c>
      <c r="S47" s="29">
        <v>4.3860984887600001E-3</v>
      </c>
      <c r="T47" s="29">
        <v>4.6107244149599996E-3</v>
      </c>
      <c r="U47" s="29">
        <v>3.9145982750000002E-3</v>
      </c>
      <c r="V47" s="18">
        <v>0</v>
      </c>
      <c r="W47" s="18">
        <v>0</v>
      </c>
      <c r="X47" s="18">
        <v>0</v>
      </c>
      <c r="Y47" s="18">
        <v>236.13883830699999</v>
      </c>
      <c r="Z47" s="18">
        <v>740.71209212400004</v>
      </c>
      <c r="AA47" s="18">
        <v>4890.0024511900001</v>
      </c>
      <c r="AB47" s="18">
        <v>8797.9562706199995</v>
      </c>
      <c r="AC47" s="18">
        <v>10322.0174936</v>
      </c>
      <c r="AD47" s="18">
        <v>22898.625799099998</v>
      </c>
      <c r="AE47" s="18">
        <v>57324.232344800002</v>
      </c>
      <c r="AF47" s="18">
        <v>113641.659396</v>
      </c>
      <c r="AG47" s="18">
        <v>110301.008841</v>
      </c>
      <c r="AH47" s="18">
        <v>249208.69089599999</v>
      </c>
      <c r="AI47" s="18">
        <v>269212.80519300001</v>
      </c>
      <c r="AJ47" s="18">
        <v>178605.35062499999</v>
      </c>
      <c r="AK47" s="18">
        <v>130155.70775</v>
      </c>
      <c r="AL47" s="18">
        <v>115437.51070300001</v>
      </c>
      <c r="AM47" s="18" t="s">
        <v>186</v>
      </c>
      <c r="AN47" s="21" t="s">
        <v>183</v>
      </c>
    </row>
    <row r="48" spans="1:40" ht="15" x14ac:dyDescent="0.3">
      <c r="A48" s="16">
        <v>47</v>
      </c>
      <c r="B48" s="18" t="s">
        <v>137</v>
      </c>
      <c r="C48" s="18">
        <v>2017</v>
      </c>
      <c r="D48" s="24">
        <f t="shared" si="2"/>
        <v>1903039.4861348802</v>
      </c>
      <c r="E48" s="29">
        <v>0</v>
      </c>
      <c r="F48" s="29">
        <v>0</v>
      </c>
      <c r="G48" s="29">
        <v>0</v>
      </c>
      <c r="H48" s="29">
        <v>1.4863490179100001E-5</v>
      </c>
      <c r="I48" s="29">
        <v>6.081474183E-5</v>
      </c>
      <c r="J48" s="29">
        <v>4.3039289836499999E-4</v>
      </c>
      <c r="K48" s="29">
        <v>9.4188039839399995E-4</v>
      </c>
      <c r="L48" s="29">
        <v>1.4012889855899999E-3</v>
      </c>
      <c r="M48" s="29">
        <v>2.3587592939999999E-3</v>
      </c>
      <c r="N48" s="29">
        <v>3.7913654986499999E-3</v>
      </c>
      <c r="O48" s="29">
        <v>4.2040694398200002E-3</v>
      </c>
      <c r="P48" s="29">
        <v>4.7135357381199996E-3</v>
      </c>
      <c r="Q48" s="29">
        <v>5.5469943462600002E-3</v>
      </c>
      <c r="R48" s="29">
        <v>5.8116224271400002E-3</v>
      </c>
      <c r="S48" s="29">
        <v>5.18020696717E-3</v>
      </c>
      <c r="T48" s="29">
        <v>4.9066724104899996E-3</v>
      </c>
      <c r="U48" s="29">
        <v>3.4432960731899998E-3</v>
      </c>
      <c r="V48" s="18">
        <v>0</v>
      </c>
      <c r="W48" s="18">
        <v>0</v>
      </c>
      <c r="X48" s="18">
        <v>0</v>
      </c>
      <c r="Y48" s="18">
        <v>1065.09437437</v>
      </c>
      <c r="Z48" s="18">
        <v>5323.44841421</v>
      </c>
      <c r="AA48" s="18">
        <v>51208.316100299999</v>
      </c>
      <c r="AB48" s="18">
        <v>109582.801131</v>
      </c>
      <c r="AC48" s="18">
        <v>133826.58292099999</v>
      </c>
      <c r="AD48" s="18">
        <v>257771.77778900001</v>
      </c>
      <c r="AE48" s="18">
        <v>468220.88910199999</v>
      </c>
      <c r="AF48" s="18">
        <v>498464.62965100002</v>
      </c>
      <c r="AG48" s="18">
        <v>377575.94665200001</v>
      </c>
      <c r="AH48" s="18">
        <v>457597.01020600001</v>
      </c>
      <c r="AI48" s="18">
        <v>355100.255925</v>
      </c>
      <c r="AJ48" s="18">
        <v>210942.13613100001</v>
      </c>
      <c r="AK48" s="18">
        <v>138510.02908800001</v>
      </c>
      <c r="AL48" s="18">
        <v>101539.288382</v>
      </c>
      <c r="AM48" s="18" t="s">
        <v>186</v>
      </c>
      <c r="AN48" s="21" t="s">
        <v>183</v>
      </c>
    </row>
    <row r="49" spans="1:40" ht="15" x14ac:dyDescent="0.3">
      <c r="A49" s="16">
        <v>48</v>
      </c>
      <c r="B49" s="18" t="s">
        <v>138</v>
      </c>
      <c r="C49" s="18">
        <v>2017</v>
      </c>
      <c r="D49" s="24">
        <f t="shared" si="2"/>
        <v>512158.04904420004</v>
      </c>
      <c r="E49" s="29">
        <v>0</v>
      </c>
      <c r="F49" s="29">
        <v>0</v>
      </c>
      <c r="G49" s="29">
        <v>0</v>
      </c>
      <c r="H49" s="29">
        <v>1.44987533653E-5</v>
      </c>
      <c r="I49" s="29">
        <v>4.5542823619999999E-5</v>
      </c>
      <c r="J49" s="29">
        <v>2.6286870456699999E-4</v>
      </c>
      <c r="K49" s="29">
        <v>5.6983561428099996E-4</v>
      </c>
      <c r="L49" s="29">
        <v>6.0986506705500002E-4</v>
      </c>
      <c r="M49" s="29">
        <v>7.1646891091900001E-4</v>
      </c>
      <c r="N49" s="29">
        <v>9.3607183954600001E-4</v>
      </c>
      <c r="O49" s="29">
        <v>9.1030401027300002E-4</v>
      </c>
      <c r="P49" s="29">
        <v>6.1774236301400005E-4</v>
      </c>
      <c r="Q49" s="29">
        <v>6.5460654337599997E-4</v>
      </c>
      <c r="R49" s="29">
        <v>6.7293180740099999E-4</v>
      </c>
      <c r="S49" s="29">
        <v>5.2426091644499999E-4</v>
      </c>
      <c r="T49" s="29">
        <v>5.3621081138399999E-4</v>
      </c>
      <c r="U49" s="29">
        <v>4.11713837763E-4</v>
      </c>
      <c r="V49" s="18">
        <v>0</v>
      </c>
      <c r="W49" s="18">
        <v>0</v>
      </c>
      <c r="X49" s="18">
        <v>0</v>
      </c>
      <c r="Y49" s="18">
        <v>1038.93075258</v>
      </c>
      <c r="Z49" s="18">
        <v>3986.6482218199999</v>
      </c>
      <c r="AA49" s="18">
        <v>31277.536457099999</v>
      </c>
      <c r="AB49" s="18">
        <v>66297.305955500007</v>
      </c>
      <c r="AC49" s="18">
        <v>58242.958638299999</v>
      </c>
      <c r="AD49" s="18">
        <v>78297.688746500004</v>
      </c>
      <c r="AE49" s="18">
        <v>115601.222215</v>
      </c>
      <c r="AF49" s="18">
        <v>107931.810171</v>
      </c>
      <c r="AG49" s="18">
        <v>49483.947886399998</v>
      </c>
      <c r="AH49" s="18">
        <v>54001.448153799996</v>
      </c>
      <c r="AI49" s="18">
        <v>41117.308923500001</v>
      </c>
      <c r="AJ49" s="18">
        <v>21348.327088099999</v>
      </c>
      <c r="AK49" s="18">
        <v>15136.6485925</v>
      </c>
      <c r="AL49" s="18">
        <v>12141.021863</v>
      </c>
      <c r="AM49" s="18" t="s">
        <v>186</v>
      </c>
      <c r="AN49" s="21" t="s">
        <v>183</v>
      </c>
    </row>
    <row r="50" spans="1:40" ht="15" x14ac:dyDescent="0.3">
      <c r="A50" s="16">
        <v>49</v>
      </c>
      <c r="B50" s="18" t="s">
        <v>139</v>
      </c>
      <c r="C50" s="18">
        <v>2017</v>
      </c>
      <c r="D50" s="24">
        <f t="shared" si="2"/>
        <v>352399.59864376398</v>
      </c>
      <c r="E50" s="29">
        <v>0</v>
      </c>
      <c r="F50" s="29">
        <v>0</v>
      </c>
      <c r="G50" s="29">
        <v>0</v>
      </c>
      <c r="H50" s="29">
        <v>8.4057489103599996E-6</v>
      </c>
      <c r="I50" s="29">
        <v>2.2950310593000001E-5</v>
      </c>
      <c r="J50" s="29">
        <v>7.3537504901300006E-5</v>
      </c>
      <c r="K50" s="29">
        <v>1.340224226E-4</v>
      </c>
      <c r="L50" s="29">
        <v>2.0896820785800001E-4</v>
      </c>
      <c r="M50" s="29">
        <v>3.34782008628E-4</v>
      </c>
      <c r="N50" s="29">
        <v>6.5644640593400005E-4</v>
      </c>
      <c r="O50" s="29">
        <v>1.01259690286E-3</v>
      </c>
      <c r="P50" s="29">
        <v>8.4603771054099996E-4</v>
      </c>
      <c r="Q50" s="29">
        <v>9.2410992946900003E-4</v>
      </c>
      <c r="R50" s="29">
        <v>8.1367365369800003E-4</v>
      </c>
      <c r="S50" s="29">
        <v>5.6547536295400004E-4</v>
      </c>
      <c r="T50" s="29">
        <v>4.9049054740399995E-4</v>
      </c>
      <c r="U50" s="29">
        <v>3.4295650386599998E-4</v>
      </c>
      <c r="V50" s="18">
        <v>0</v>
      </c>
      <c r="W50" s="18">
        <v>0</v>
      </c>
      <c r="X50" s="18">
        <v>0</v>
      </c>
      <c r="Y50" s="18">
        <v>602.31063169399999</v>
      </c>
      <c r="Z50" s="18">
        <v>2009.00774477</v>
      </c>
      <c r="AA50" s="18">
        <v>8749.8020230999991</v>
      </c>
      <c r="AB50" s="18">
        <v>15592.9213643</v>
      </c>
      <c r="AC50" s="18">
        <v>19957.0938045</v>
      </c>
      <c r="AD50" s="18">
        <v>36586.1801825</v>
      </c>
      <c r="AE50" s="18">
        <v>81069.275156699994</v>
      </c>
      <c r="AF50" s="18">
        <v>120061.370029</v>
      </c>
      <c r="AG50" s="18">
        <v>67771.637707200003</v>
      </c>
      <c r="AH50" s="18">
        <v>76234.122674099999</v>
      </c>
      <c r="AI50" s="18">
        <v>49716.878131899997</v>
      </c>
      <c r="AJ50" s="18">
        <v>23026.604693400001</v>
      </c>
      <c r="AK50" s="18">
        <v>13846.0138771</v>
      </c>
      <c r="AL50" s="18">
        <v>10113.437375400001</v>
      </c>
      <c r="AM50" s="18" t="s">
        <v>186</v>
      </c>
      <c r="AN50" s="21" t="s">
        <v>183</v>
      </c>
    </row>
    <row r="51" spans="1:40" ht="15" x14ac:dyDescent="0.3">
      <c r="A51" s="16">
        <v>50</v>
      </c>
      <c r="B51" s="18" t="s">
        <v>140</v>
      </c>
      <c r="C51" s="18">
        <v>2017</v>
      </c>
      <c r="D51" s="24">
        <f t="shared" si="2"/>
        <v>155206.25403212901</v>
      </c>
      <c r="E51" s="29">
        <v>0</v>
      </c>
      <c r="F51" s="29">
        <v>0</v>
      </c>
      <c r="G51" s="29">
        <v>0</v>
      </c>
      <c r="H51" s="29">
        <v>7.4419871324800004E-6</v>
      </c>
      <c r="I51" s="29">
        <v>1.34260886907E-5</v>
      </c>
      <c r="J51" s="29">
        <v>2.4728473096300001E-5</v>
      </c>
      <c r="K51" s="29">
        <v>3.2126224435099998E-5</v>
      </c>
      <c r="L51" s="29">
        <v>3.6714948226299998E-5</v>
      </c>
      <c r="M51" s="29">
        <v>5.2439069440400001E-5</v>
      </c>
      <c r="N51" s="29">
        <v>1.48258016517E-4</v>
      </c>
      <c r="O51" s="29">
        <v>3.8147091265000003E-4</v>
      </c>
      <c r="P51" s="29">
        <v>9.2429845701799999E-4</v>
      </c>
      <c r="Q51" s="29">
        <v>2.0917696110799998E-3</v>
      </c>
      <c r="R51" s="29">
        <v>3.6942025980299998E-3</v>
      </c>
      <c r="S51" s="29">
        <v>5.3292424937399999E-3</v>
      </c>
      <c r="T51" s="29">
        <v>5.9836018744299996E-3</v>
      </c>
      <c r="U51" s="29">
        <v>3.5059701561899999E-3</v>
      </c>
      <c r="V51" s="18">
        <v>0</v>
      </c>
      <c r="W51" s="18">
        <v>0</v>
      </c>
      <c r="X51" s="18">
        <v>0</v>
      </c>
      <c r="Y51" s="18">
        <v>533.26279811899997</v>
      </c>
      <c r="Z51" s="18">
        <v>1175.2475904800001</v>
      </c>
      <c r="AA51" s="18">
        <v>2942.3575179300001</v>
      </c>
      <c r="AB51" s="18">
        <v>3737.7331149199999</v>
      </c>
      <c r="AC51" s="18">
        <v>3506.3472501199999</v>
      </c>
      <c r="AD51" s="18">
        <v>5730.6821379599996</v>
      </c>
      <c r="AE51" s="18">
        <v>18309.499604100001</v>
      </c>
      <c r="AF51" s="18">
        <v>45230.457694500001</v>
      </c>
      <c r="AG51" s="18">
        <v>74040.666324000005</v>
      </c>
      <c r="AH51" s="18">
        <v>172559.43455899999</v>
      </c>
      <c r="AI51" s="18">
        <v>225721.99442</v>
      </c>
      <c r="AJ51" s="18">
        <v>217010.77734999999</v>
      </c>
      <c r="AK51" s="18">
        <v>168910.52278599999</v>
      </c>
      <c r="AL51" s="18">
        <v>103387.476883</v>
      </c>
      <c r="AM51" s="18" t="s">
        <v>186</v>
      </c>
      <c r="AN51" s="21" t="s">
        <v>183</v>
      </c>
    </row>
    <row r="52" spans="1:40" ht="15" x14ac:dyDescent="0.3">
      <c r="A52" s="16">
        <v>51</v>
      </c>
      <c r="B52" s="18" t="s">
        <v>141</v>
      </c>
      <c r="C52" s="18">
        <v>2017</v>
      </c>
      <c r="D52" s="24">
        <f t="shared" si="2"/>
        <v>50884.619623869999</v>
      </c>
      <c r="E52" s="29">
        <v>4.7004859375700001E-6</v>
      </c>
      <c r="F52" s="29">
        <v>4.6047269422399998E-6</v>
      </c>
      <c r="G52" s="29">
        <v>3.8619657816600003E-6</v>
      </c>
      <c r="H52" s="29">
        <v>1.0138591220600001E-5</v>
      </c>
      <c r="I52" s="29">
        <v>3.5758733339199999E-5</v>
      </c>
      <c r="J52" s="29">
        <v>5.5488313718300003E-5</v>
      </c>
      <c r="K52" s="29">
        <v>6.2590489998300001E-5</v>
      </c>
      <c r="L52" s="29">
        <v>6.4471363360399996E-5</v>
      </c>
      <c r="M52" s="29">
        <v>6.5922106930699995E-5</v>
      </c>
      <c r="N52" s="29">
        <v>6.4009741924200004E-5</v>
      </c>
      <c r="O52" s="29">
        <v>5.9404023468099997E-5</v>
      </c>
      <c r="P52" s="29">
        <v>5.0456423483399999E-5</v>
      </c>
      <c r="Q52" s="29">
        <v>6.5519193541600004E-5</v>
      </c>
      <c r="R52" s="29">
        <v>8.3819624061299997E-5</v>
      </c>
      <c r="S52" s="29">
        <v>8.0587983476899995E-5</v>
      </c>
      <c r="T52" s="29">
        <v>7.6372505670799999E-5</v>
      </c>
      <c r="U52" s="29">
        <v>5.7278986321700003E-5</v>
      </c>
      <c r="V52" s="18">
        <v>247.35410745900001</v>
      </c>
      <c r="W52" s="18">
        <v>296.102384583</v>
      </c>
      <c r="X52" s="18">
        <v>248.40641344599999</v>
      </c>
      <c r="Y52" s="18">
        <v>726.51418586199998</v>
      </c>
      <c r="Z52" s="18">
        <v>3130.2479727499999</v>
      </c>
      <c r="AA52" s="18">
        <v>6602.4102006900002</v>
      </c>
      <c r="AB52" s="18">
        <v>7282.1576399599999</v>
      </c>
      <c r="AC52" s="18">
        <v>6157.1107130299997</v>
      </c>
      <c r="AD52" s="18">
        <v>7204.0984789599997</v>
      </c>
      <c r="AE52" s="18">
        <v>7905.0140337900002</v>
      </c>
      <c r="AF52" s="18">
        <v>7043.4107223700003</v>
      </c>
      <c r="AG52" s="18">
        <v>4041.7927709700002</v>
      </c>
      <c r="AH52" s="18">
        <v>5404.9772222299998</v>
      </c>
      <c r="AI52" s="18">
        <v>5121.5232809099998</v>
      </c>
      <c r="AJ52" s="18">
        <v>3281.6058605500002</v>
      </c>
      <c r="AK52" s="18">
        <v>2155.9127953299999</v>
      </c>
      <c r="AL52" s="18">
        <v>1689.0987765100001</v>
      </c>
      <c r="AM52" s="18" t="s">
        <v>186</v>
      </c>
      <c r="AN52" s="21" t="s">
        <v>183</v>
      </c>
    </row>
    <row r="53" spans="1:40" ht="15" x14ac:dyDescent="0.3">
      <c r="A53" s="16">
        <v>52</v>
      </c>
      <c r="B53" s="18" t="s">
        <v>142</v>
      </c>
      <c r="C53" s="18">
        <v>2017</v>
      </c>
      <c r="D53" s="24">
        <f t="shared" si="2"/>
        <v>2593.6988690199996</v>
      </c>
      <c r="E53" s="29">
        <v>2.4136602057199998E-7</v>
      </c>
      <c r="F53" s="29">
        <v>2.36900361764E-7</v>
      </c>
      <c r="G53" s="29">
        <v>1.99207608937E-7</v>
      </c>
      <c r="H53" s="29">
        <v>5.2201402230699998E-7</v>
      </c>
      <c r="I53" s="29">
        <v>1.8289088164399999E-6</v>
      </c>
      <c r="J53" s="29">
        <v>2.8305439544700002E-6</v>
      </c>
      <c r="K53" s="29">
        <v>3.1843042781000001E-6</v>
      </c>
      <c r="L53" s="29">
        <v>3.2642167147099998E-6</v>
      </c>
      <c r="M53" s="29">
        <v>3.3398793904900001E-6</v>
      </c>
      <c r="N53" s="29">
        <v>3.26443528881E-6</v>
      </c>
      <c r="O53" s="29">
        <v>3.04374671054E-6</v>
      </c>
      <c r="P53" s="29">
        <v>2.5898096792999998E-6</v>
      </c>
      <c r="Q53" s="29">
        <v>3.3722208728699998E-6</v>
      </c>
      <c r="R53" s="29">
        <v>4.29883544512E-6</v>
      </c>
      <c r="S53" s="29">
        <v>4.1167805006300004E-6</v>
      </c>
      <c r="T53" s="29">
        <v>3.8995316758999999E-6</v>
      </c>
      <c r="U53" s="29">
        <v>2.9354119737400002E-6</v>
      </c>
      <c r="V53" s="18">
        <v>12.7073956649</v>
      </c>
      <c r="W53" s="18">
        <v>15.226077631900001</v>
      </c>
      <c r="X53" s="18">
        <v>12.809301229800001</v>
      </c>
      <c r="Y53" s="18">
        <v>37.406436462400002</v>
      </c>
      <c r="Z53" s="18">
        <v>160.08210344400001</v>
      </c>
      <c r="AA53" s="18">
        <v>336.71078912000002</v>
      </c>
      <c r="AB53" s="18">
        <v>370.46375292900001</v>
      </c>
      <c r="AC53" s="18">
        <v>311.764680779</v>
      </c>
      <c r="AD53" s="18">
        <v>365.01453532300002</v>
      </c>
      <c r="AE53" s="18">
        <v>403.16388508300003</v>
      </c>
      <c r="AF53" s="18">
        <v>360.891035026</v>
      </c>
      <c r="AG53" s="18">
        <v>207.45887632700001</v>
      </c>
      <c r="AH53" s="18">
        <v>278.19094203399999</v>
      </c>
      <c r="AI53" s="18">
        <v>262.66706562399997</v>
      </c>
      <c r="AJ53" s="18">
        <v>167.63868565300001</v>
      </c>
      <c r="AK53" s="18">
        <v>110.079581905</v>
      </c>
      <c r="AL53" s="18">
        <v>86.562395603699997</v>
      </c>
      <c r="AM53" s="18" t="s">
        <v>186</v>
      </c>
      <c r="AN53" s="21" t="s">
        <v>183</v>
      </c>
    </row>
    <row r="54" spans="1:40" ht="15" x14ac:dyDescent="0.3">
      <c r="A54" s="16">
        <v>53</v>
      </c>
      <c r="B54" s="18" t="s">
        <v>143</v>
      </c>
      <c r="C54" s="18">
        <v>2017</v>
      </c>
      <c r="D54" s="24">
        <f t="shared" si="2"/>
        <v>236.49664246720999</v>
      </c>
      <c r="E54" s="29">
        <v>2.2007795296400001E-8</v>
      </c>
      <c r="F54" s="29">
        <v>2.1601087899999999E-8</v>
      </c>
      <c r="G54" s="29">
        <v>1.8163992229799999E-8</v>
      </c>
      <c r="H54" s="29">
        <v>4.7595700314600003E-8</v>
      </c>
      <c r="I54" s="29">
        <v>1.6676457193099999E-7</v>
      </c>
      <c r="J54" s="29">
        <v>2.5808703275099999E-7</v>
      </c>
      <c r="K54" s="29">
        <v>2.90342602247E-7</v>
      </c>
      <c r="L54" s="29">
        <v>2.97641814351E-7</v>
      </c>
      <c r="M54" s="29">
        <v>3.0453404751199997E-7</v>
      </c>
      <c r="N54" s="29">
        <v>2.9765679807100001E-7</v>
      </c>
      <c r="O54" s="29">
        <v>2.7753264533699998E-7</v>
      </c>
      <c r="P54" s="29">
        <v>2.3614838706100001E-7</v>
      </c>
      <c r="Q54" s="29">
        <v>3.0748702911799998E-7</v>
      </c>
      <c r="R54" s="29">
        <v>3.91956174709E-7</v>
      </c>
      <c r="S54" s="29">
        <v>3.7536391809999999E-7</v>
      </c>
      <c r="T54" s="29">
        <v>3.5557530082000001E-7</v>
      </c>
      <c r="U54" s="29">
        <v>2.6765400127299999E-7</v>
      </c>
      <c r="V54" s="18">
        <v>1.1586629952900001</v>
      </c>
      <c r="W54" s="18">
        <v>1.38834642069</v>
      </c>
      <c r="X54" s="18">
        <v>1.16796748042</v>
      </c>
      <c r="Y54" s="18">
        <v>3.4106082658100001</v>
      </c>
      <c r="Z54" s="18">
        <v>14.596696061399999</v>
      </c>
      <c r="AA54" s="18">
        <v>30.701054000399999</v>
      </c>
      <c r="AB54" s="18">
        <v>33.778621890300002</v>
      </c>
      <c r="AC54" s="18">
        <v>28.427710484199999</v>
      </c>
      <c r="AD54" s="18">
        <v>33.2824417928</v>
      </c>
      <c r="AE54" s="18">
        <v>36.761171539199999</v>
      </c>
      <c r="AF54" s="18">
        <v>32.9064969848</v>
      </c>
      <c r="AG54" s="18">
        <v>18.916864551900002</v>
      </c>
      <c r="AH54" s="18">
        <v>25.366104495999998</v>
      </c>
      <c r="AI54" s="18">
        <v>23.949272195700001</v>
      </c>
      <c r="AJ54" s="18">
        <v>15.2851272207</v>
      </c>
      <c r="AK54" s="18">
        <v>10.037508016</v>
      </c>
      <c r="AL54" s="18">
        <v>7.8928517536799996</v>
      </c>
      <c r="AM54" s="18" t="s">
        <v>186</v>
      </c>
      <c r="AN54" s="21" t="s">
        <v>183</v>
      </c>
    </row>
    <row r="55" spans="1:40" ht="15" x14ac:dyDescent="0.3">
      <c r="A55" s="16">
        <v>54</v>
      </c>
      <c r="B55" s="18" t="s">
        <v>144</v>
      </c>
      <c r="C55" s="18">
        <v>2017</v>
      </c>
      <c r="D55" s="24">
        <f t="shared" si="2"/>
        <v>413194.84016723</v>
      </c>
      <c r="E55" s="29">
        <v>3.83573916933E-5</v>
      </c>
      <c r="F55" s="29">
        <v>3.7406957633999999E-5</v>
      </c>
      <c r="G55" s="29">
        <v>3.2240430846700002E-5</v>
      </c>
      <c r="H55" s="29">
        <v>8.7640967883000006E-5</v>
      </c>
      <c r="I55" s="29">
        <v>3.0229789216600002E-4</v>
      </c>
      <c r="J55" s="29">
        <v>4.4183708850000002E-4</v>
      </c>
      <c r="K55" s="29">
        <v>5.0098193172300003E-4</v>
      </c>
      <c r="L55" s="29">
        <v>5.2950231858899996E-4</v>
      </c>
      <c r="M55" s="29">
        <v>5.4173112506199998E-4</v>
      </c>
      <c r="N55" s="29">
        <v>5.1807538785300004E-4</v>
      </c>
      <c r="O55" s="29">
        <v>4.82318897096E-4</v>
      </c>
      <c r="P55" s="29">
        <v>4.0139312421399998E-4</v>
      </c>
      <c r="Q55" s="29">
        <v>5.4557621211599999E-4</v>
      </c>
      <c r="R55" s="29">
        <v>6.8828202429300003E-4</v>
      </c>
      <c r="S55" s="29">
        <v>6.8140008402200005E-4</v>
      </c>
      <c r="T55" s="29">
        <v>6.5077251302000005E-4</v>
      </c>
      <c r="U55" s="29">
        <v>4.92068489694E-4</v>
      </c>
      <c r="V55" s="18">
        <v>2018.65841243</v>
      </c>
      <c r="W55" s="18">
        <v>2405.3041081800002</v>
      </c>
      <c r="X55" s="18">
        <v>2073.63542702</v>
      </c>
      <c r="Y55" s="18">
        <v>6281.5530545000001</v>
      </c>
      <c r="Z55" s="18">
        <v>26461.184510300001</v>
      </c>
      <c r="AA55" s="18">
        <v>52572.840501500003</v>
      </c>
      <c r="AB55" s="18">
        <v>58287.620156899997</v>
      </c>
      <c r="AC55" s="18">
        <v>50569.109932400002</v>
      </c>
      <c r="AD55" s="18">
        <v>59202.5601666</v>
      </c>
      <c r="AE55" s="18">
        <v>63980.554650600003</v>
      </c>
      <c r="AF55" s="18">
        <v>57188.1047311</v>
      </c>
      <c r="AG55" s="18">
        <v>32153.714515700001</v>
      </c>
      <c r="AH55" s="18">
        <v>45007.1321847</v>
      </c>
      <c r="AI55" s="18">
        <v>42055.175035200002</v>
      </c>
      <c r="AJ55" s="18">
        <v>27747.116212299999</v>
      </c>
      <c r="AK55" s="18">
        <v>18370.5875911</v>
      </c>
      <c r="AL55" s="18">
        <v>14510.5962984</v>
      </c>
      <c r="AM55" s="18" t="s">
        <v>186</v>
      </c>
      <c r="AN55" s="21" t="s">
        <v>183</v>
      </c>
    </row>
    <row r="56" spans="1:40" ht="15" x14ac:dyDescent="0.3">
      <c r="A56" s="16">
        <v>55</v>
      </c>
      <c r="B56" s="18" t="s">
        <v>145</v>
      </c>
      <c r="C56" s="18">
        <v>2017</v>
      </c>
      <c r="D56" s="24">
        <f t="shared" si="2"/>
        <v>110856.02085309499</v>
      </c>
      <c r="E56" s="29">
        <v>0</v>
      </c>
      <c r="F56" s="29">
        <v>0</v>
      </c>
      <c r="G56" s="29">
        <v>0</v>
      </c>
      <c r="H56" s="29">
        <v>2.58889696724E-6</v>
      </c>
      <c r="I56" s="29">
        <v>4.1800492527599996E-6</v>
      </c>
      <c r="J56" s="29">
        <v>1.0465044677100001E-5</v>
      </c>
      <c r="K56" s="29">
        <v>1.98919898151E-5</v>
      </c>
      <c r="L56" s="29">
        <v>3.1635244078600001E-5</v>
      </c>
      <c r="M56" s="29">
        <v>7.34337110571E-5</v>
      </c>
      <c r="N56" s="29">
        <v>1.8119170020999999E-4</v>
      </c>
      <c r="O56" s="29">
        <v>3.1334154599600001E-4</v>
      </c>
      <c r="P56" s="29">
        <v>4.5153265190599998E-4</v>
      </c>
      <c r="Q56" s="29">
        <v>9.0457918103200002E-4</v>
      </c>
      <c r="R56" s="29">
        <v>1.33479997013E-3</v>
      </c>
      <c r="S56" s="29">
        <v>1.55218583925E-3</v>
      </c>
      <c r="T56" s="29">
        <v>1.4964551055899999E-3</v>
      </c>
      <c r="U56" s="29">
        <v>1.2599865860899999E-3</v>
      </c>
      <c r="V56" s="18">
        <v>0</v>
      </c>
      <c r="W56" s="18">
        <v>0</v>
      </c>
      <c r="X56" s="18">
        <v>0</v>
      </c>
      <c r="Y56" s="18">
        <v>185.520181049</v>
      </c>
      <c r="Z56" s="18">
        <v>365.90381635599999</v>
      </c>
      <c r="AA56" s="18">
        <v>1245.15619281</v>
      </c>
      <c r="AB56" s="18">
        <v>2314.32979161</v>
      </c>
      <c r="AC56" s="18">
        <v>3021.2197425899999</v>
      </c>
      <c r="AD56" s="18">
        <v>8025.0524444800003</v>
      </c>
      <c r="AE56" s="18">
        <v>22376.703989099999</v>
      </c>
      <c r="AF56" s="18">
        <v>37152.2607164</v>
      </c>
      <c r="AG56" s="18">
        <v>36169.873978700001</v>
      </c>
      <c r="AH56" s="18">
        <v>74622.9348378</v>
      </c>
      <c r="AI56" s="18">
        <v>81558.585537199993</v>
      </c>
      <c r="AJ56" s="18">
        <v>63206.209344800001</v>
      </c>
      <c r="AK56" s="18">
        <v>42243.298272100001</v>
      </c>
      <c r="AL56" s="18">
        <v>37155.719552900002</v>
      </c>
      <c r="AM56" s="18" t="s">
        <v>186</v>
      </c>
      <c r="AN56" s="21" t="s">
        <v>183</v>
      </c>
    </row>
    <row r="57" spans="1:40" ht="15" x14ac:dyDescent="0.3">
      <c r="A57" s="16">
        <v>56</v>
      </c>
      <c r="B57" s="18" t="s">
        <v>146</v>
      </c>
      <c r="C57" s="18">
        <v>2017</v>
      </c>
      <c r="D57" s="24">
        <f t="shared" si="2"/>
        <v>492835.30217593</v>
      </c>
      <c r="E57" s="29">
        <v>0</v>
      </c>
      <c r="F57" s="29">
        <v>0</v>
      </c>
      <c r="G57" s="29">
        <v>0</v>
      </c>
      <c r="H57" s="29">
        <v>1.6120096132300001E-5</v>
      </c>
      <c r="I57" s="29">
        <v>3.4101740518299998E-5</v>
      </c>
      <c r="J57" s="29">
        <v>1.06297212231E-4</v>
      </c>
      <c r="K57" s="29">
        <v>2.0571039926799999E-4</v>
      </c>
      <c r="L57" s="29">
        <v>2.4907266767100001E-4</v>
      </c>
      <c r="M57" s="29">
        <v>3.67138408017E-4</v>
      </c>
      <c r="N57" s="29">
        <v>7.5321573265000003E-4</v>
      </c>
      <c r="O57" s="29">
        <v>1.3117011545200001E-3</v>
      </c>
      <c r="P57" s="29">
        <v>1.7434563419999999E-3</v>
      </c>
      <c r="Q57" s="29">
        <v>3.19982210601E-3</v>
      </c>
      <c r="R57" s="29">
        <v>4.5657584064000001E-3</v>
      </c>
      <c r="S57" s="29">
        <v>4.7118629240200001E-3</v>
      </c>
      <c r="T57" s="29">
        <v>3.9099975372099997E-3</v>
      </c>
      <c r="U57" s="29">
        <v>3.2405833132199999E-3</v>
      </c>
      <c r="V57" s="18">
        <v>0</v>
      </c>
      <c r="W57" s="18">
        <v>0</v>
      </c>
      <c r="X57" s="18">
        <v>0</v>
      </c>
      <c r="Y57" s="18">
        <v>1155.13652839</v>
      </c>
      <c r="Z57" s="18">
        <v>2985.1122100399998</v>
      </c>
      <c r="AA57" s="18">
        <v>12647.6165036</v>
      </c>
      <c r="AB57" s="18">
        <v>23933.248915600001</v>
      </c>
      <c r="AC57" s="18">
        <v>23786.889913200001</v>
      </c>
      <c r="AD57" s="18">
        <v>40121.955521900003</v>
      </c>
      <c r="AE57" s="18">
        <v>93019.916868200002</v>
      </c>
      <c r="AF57" s="18">
        <v>155526.208082</v>
      </c>
      <c r="AG57" s="18">
        <v>139659.21763299999</v>
      </c>
      <c r="AH57" s="18">
        <v>263968.22816100001</v>
      </c>
      <c r="AI57" s="18">
        <v>278975.81209199998</v>
      </c>
      <c r="AJ57" s="18">
        <v>191870.72109199999</v>
      </c>
      <c r="AK57" s="18">
        <v>110374.97627899999</v>
      </c>
      <c r="AL57" s="18">
        <v>95561.4922812</v>
      </c>
      <c r="AM57" s="18" t="s">
        <v>186</v>
      </c>
      <c r="AN57" s="21" t="s">
        <v>183</v>
      </c>
    </row>
    <row r="58" spans="1:40" ht="15" x14ac:dyDescent="0.3">
      <c r="A58" s="16">
        <v>57</v>
      </c>
      <c r="B58" s="18" t="s">
        <v>147</v>
      </c>
      <c r="C58" s="18">
        <v>2017</v>
      </c>
      <c r="D58" s="24">
        <f t="shared" si="2"/>
        <v>299838.02826206805</v>
      </c>
      <c r="E58" s="29">
        <v>0</v>
      </c>
      <c r="F58" s="29">
        <v>2.97847075377E-6</v>
      </c>
      <c r="G58" s="29">
        <v>3.4934838776900002E-6</v>
      </c>
      <c r="H58" s="29">
        <v>4.5614986064500003E-6</v>
      </c>
      <c r="I58" s="29">
        <v>1.1722641540199999E-5</v>
      </c>
      <c r="J58" s="29">
        <v>5.4776649666999998E-5</v>
      </c>
      <c r="K58" s="29">
        <v>1.19210915693E-4</v>
      </c>
      <c r="L58" s="29">
        <v>1.7453669524500001E-4</v>
      </c>
      <c r="M58" s="29">
        <v>3.5203300020799998E-4</v>
      </c>
      <c r="N58" s="29">
        <v>6.1265393714399999E-4</v>
      </c>
      <c r="O58" s="29">
        <v>7.6939602860400002E-4</v>
      </c>
      <c r="P58" s="29">
        <v>6.9477462311800001E-4</v>
      </c>
      <c r="Q58" s="29">
        <v>8.8593945158999996E-4</v>
      </c>
      <c r="R58" s="29">
        <v>1.0174844018700001E-3</v>
      </c>
      <c r="S58" s="29">
        <v>7.9804631771900004E-4</v>
      </c>
      <c r="T58" s="29">
        <v>5.7079137425400004E-4</v>
      </c>
      <c r="U58" s="29">
        <v>4.2985545992099998E-4</v>
      </c>
      <c r="V58" s="18">
        <v>0</v>
      </c>
      <c r="W58" s="18">
        <v>191.51033074599999</v>
      </c>
      <c r="X58" s="18">
        <v>224.70071541999999</v>
      </c>
      <c r="Y58" s="18">
        <v>326.87216352199999</v>
      </c>
      <c r="Z58" s="18">
        <v>1026.16267169</v>
      </c>
      <c r="AA58" s="18">
        <v>6517.5979096900001</v>
      </c>
      <c r="AB58" s="18">
        <v>13869.864607199999</v>
      </c>
      <c r="AC58" s="18">
        <v>16668.724574700002</v>
      </c>
      <c r="AD58" s="18">
        <v>38471.153638199998</v>
      </c>
      <c r="AE58" s="18">
        <v>75660.797029699999</v>
      </c>
      <c r="AF58" s="18">
        <v>91225.800668199998</v>
      </c>
      <c r="AG58" s="18">
        <v>55654.843953000003</v>
      </c>
      <c r="AH58" s="18">
        <v>73085.377338100006</v>
      </c>
      <c r="AI58" s="18">
        <v>62170.0305849</v>
      </c>
      <c r="AJ58" s="18">
        <v>32497.043404600001</v>
      </c>
      <c r="AK58" s="18">
        <v>16112.8158226</v>
      </c>
      <c r="AL58" s="18">
        <v>12675.997395599999</v>
      </c>
      <c r="AM58" s="18" t="s">
        <v>186</v>
      </c>
      <c r="AN58" s="21" t="s">
        <v>183</v>
      </c>
    </row>
    <row r="59" spans="1:40" ht="15" x14ac:dyDescent="0.3">
      <c r="A59" s="16">
        <v>58</v>
      </c>
      <c r="B59" s="18" t="s">
        <v>148</v>
      </c>
      <c r="C59" s="18">
        <v>2017</v>
      </c>
      <c r="D59" s="24">
        <f t="shared" si="2"/>
        <v>58059.349044001385</v>
      </c>
      <c r="E59" s="29">
        <v>0</v>
      </c>
      <c r="F59" s="29">
        <v>4.4526298383000003E-8</v>
      </c>
      <c r="G59" s="29">
        <v>5.29950173735E-8</v>
      </c>
      <c r="H59" s="29">
        <v>6.6424585119099997E-8</v>
      </c>
      <c r="I59" s="29">
        <v>3.1666260184200003E-7</v>
      </c>
      <c r="J59" s="29">
        <v>2.9346693180300001E-6</v>
      </c>
      <c r="K59" s="29">
        <v>9.8715423462999999E-6</v>
      </c>
      <c r="L59" s="29">
        <v>1.9254322815500001E-5</v>
      </c>
      <c r="M59" s="29">
        <v>4.76720564435E-5</v>
      </c>
      <c r="N59" s="29">
        <v>9.4811042501499997E-5</v>
      </c>
      <c r="O59" s="29">
        <v>1.6530040891300001E-4</v>
      </c>
      <c r="P59" s="29">
        <v>2.2677841908500001E-4</v>
      </c>
      <c r="Q59" s="29">
        <v>3.5959870807400002E-4</v>
      </c>
      <c r="R59" s="29">
        <v>4.1992709159700001E-4</v>
      </c>
      <c r="S59" s="29">
        <v>3.7451490051400001E-4</v>
      </c>
      <c r="T59" s="29">
        <v>3.6236467750800001E-4</v>
      </c>
      <c r="U59" s="29">
        <v>4.2439988010399999E-4</v>
      </c>
      <c r="V59" s="18">
        <v>0</v>
      </c>
      <c r="W59" s="18">
        <v>2.8629794638299999</v>
      </c>
      <c r="X59" s="18">
        <v>3.40826841772</v>
      </c>
      <c r="Y59" s="18">
        <v>4.7599662072299997</v>
      </c>
      <c r="Z59" s="18">
        <v>27.719613202600002</v>
      </c>
      <c r="AA59" s="18">
        <v>349.18137066000003</v>
      </c>
      <c r="AB59" s="18">
        <v>1148.5437246500001</v>
      </c>
      <c r="AC59" s="18">
        <v>1838.8201176299999</v>
      </c>
      <c r="AD59" s="18">
        <v>5209.75035217</v>
      </c>
      <c r="AE59" s="18">
        <v>11708.8950539</v>
      </c>
      <c r="AF59" s="18">
        <v>19599.3540613</v>
      </c>
      <c r="AG59" s="18">
        <v>18166.053536399999</v>
      </c>
      <c r="AH59" s="18">
        <v>29664.937312599999</v>
      </c>
      <c r="AI59" s="18">
        <v>25658.252396799999</v>
      </c>
      <c r="AJ59" s="18">
        <v>15250.5306478</v>
      </c>
      <c r="AK59" s="18">
        <v>10229.157457900001</v>
      </c>
      <c r="AL59" s="18">
        <v>12515.1192027</v>
      </c>
      <c r="AM59" s="18" t="s">
        <v>186</v>
      </c>
      <c r="AN59" s="21" t="s">
        <v>183</v>
      </c>
    </row>
    <row r="60" spans="1:40" ht="15" x14ac:dyDescent="0.3">
      <c r="A60" s="16">
        <v>59</v>
      </c>
      <c r="B60" s="18" t="s">
        <v>149</v>
      </c>
      <c r="C60" s="18">
        <v>2017</v>
      </c>
      <c r="D60" s="24">
        <f t="shared" si="2"/>
        <v>31409.985294876704</v>
      </c>
      <c r="E60" s="29">
        <v>0</v>
      </c>
      <c r="F60" s="29">
        <v>0</v>
      </c>
      <c r="G60" s="29">
        <v>0</v>
      </c>
      <c r="H60" s="29">
        <v>7.4597170968100006E-9</v>
      </c>
      <c r="I60" s="29">
        <v>9.5819759626999999E-8</v>
      </c>
      <c r="J60" s="29">
        <v>1.1920662854399999E-6</v>
      </c>
      <c r="K60" s="29">
        <v>5.2300885654499998E-6</v>
      </c>
      <c r="L60" s="29">
        <v>1.2850415449200001E-5</v>
      </c>
      <c r="M60" s="29">
        <v>3.2575913525500003E-5</v>
      </c>
      <c r="N60" s="29">
        <v>6.2939419521899995E-5</v>
      </c>
      <c r="O60" s="29">
        <v>8.8942986439199994E-5</v>
      </c>
      <c r="P60" s="29">
        <v>9.4187295654300004E-5</v>
      </c>
      <c r="Q60" s="29">
        <v>1.4588808887299999E-4</v>
      </c>
      <c r="R60" s="29">
        <v>2.0136798712200001E-4</v>
      </c>
      <c r="S60" s="29">
        <v>1.74288781826E-4</v>
      </c>
      <c r="T60" s="29">
        <v>1.3168423551400001E-4</v>
      </c>
      <c r="U60" s="29">
        <v>9.7550360377299995E-5</v>
      </c>
      <c r="V60" s="18">
        <v>0</v>
      </c>
      <c r="W60" s="18">
        <v>0</v>
      </c>
      <c r="X60" s="18">
        <v>0</v>
      </c>
      <c r="Y60" s="18">
        <v>0.53458400339400003</v>
      </c>
      <c r="Z60" s="18">
        <v>8.3880086193099999</v>
      </c>
      <c r="AA60" s="18">
        <v>141.83974466800001</v>
      </c>
      <c r="AB60" s="18">
        <v>608.50822716599998</v>
      </c>
      <c r="AC60" s="18">
        <v>1227.26323376</v>
      </c>
      <c r="AD60" s="18">
        <v>3559.98446977</v>
      </c>
      <c r="AE60" s="18">
        <v>7772.8336317000003</v>
      </c>
      <c r="AF60" s="18">
        <v>10545.777566000001</v>
      </c>
      <c r="AG60" s="18">
        <v>7544.8558291899999</v>
      </c>
      <c r="AH60" s="18">
        <v>12035.011752</v>
      </c>
      <c r="AI60" s="18">
        <v>12303.9422111</v>
      </c>
      <c r="AJ60" s="18">
        <v>7097.1706253399998</v>
      </c>
      <c r="AK60" s="18">
        <v>3717.30241935</v>
      </c>
      <c r="AL60" s="18">
        <v>2876.6604581299998</v>
      </c>
      <c r="AM60" s="18" t="s">
        <v>186</v>
      </c>
      <c r="AN60" s="21" t="s">
        <v>183</v>
      </c>
    </row>
    <row r="61" spans="1:40" ht="15" x14ac:dyDescent="0.3">
      <c r="A61" s="16">
        <v>60</v>
      </c>
      <c r="B61" s="18" t="s">
        <v>150</v>
      </c>
      <c r="C61" s="18">
        <v>2017</v>
      </c>
      <c r="D61" s="24">
        <f t="shared" si="2"/>
        <v>42379.337817227395</v>
      </c>
      <c r="E61" s="29">
        <v>0</v>
      </c>
      <c r="F61" s="29">
        <v>1.0459624284799999E-6</v>
      </c>
      <c r="G61" s="29">
        <v>8.0262084204000003E-7</v>
      </c>
      <c r="H61" s="29">
        <v>7.3165762730799997E-7</v>
      </c>
      <c r="I61" s="29">
        <v>1.76968429237E-6</v>
      </c>
      <c r="J61" s="29">
        <v>8.4673522689399996E-6</v>
      </c>
      <c r="K61" s="29">
        <v>1.8544342255799999E-5</v>
      </c>
      <c r="L61" s="29">
        <v>2.5978538451599999E-5</v>
      </c>
      <c r="M61" s="29">
        <v>5.0576805808399998E-5</v>
      </c>
      <c r="N61" s="29">
        <v>7.97460166073E-5</v>
      </c>
      <c r="O61" s="29">
        <v>1.03543327458E-4</v>
      </c>
      <c r="P61" s="29">
        <v>1.0928794399E-4</v>
      </c>
      <c r="Q61" s="29">
        <v>1.43771322292E-4</v>
      </c>
      <c r="R61" s="29">
        <v>1.5315446099799999E-4</v>
      </c>
      <c r="S61" s="29">
        <v>1.29383635552E-4</v>
      </c>
      <c r="T61" s="29">
        <v>1.19013859699E-4</v>
      </c>
      <c r="U61" s="29">
        <v>1.1812121359899999E-4</v>
      </c>
      <c r="V61" s="18">
        <v>0</v>
      </c>
      <c r="W61" s="18">
        <v>67.255127967000007</v>
      </c>
      <c r="X61" s="18">
        <v>51.6222235619</v>
      </c>
      <c r="Y61" s="18">
        <v>52.430880862499997</v>
      </c>
      <c r="Z61" s="18">
        <v>154.913307336</v>
      </c>
      <c r="AA61" s="18">
        <v>1007.4814570999999</v>
      </c>
      <c r="AB61" s="18">
        <v>2157.59948906</v>
      </c>
      <c r="AC61" s="18">
        <v>2481.02833904</v>
      </c>
      <c r="AD61" s="18">
        <v>5527.17025302</v>
      </c>
      <c r="AE61" s="18">
        <v>9848.3530336599997</v>
      </c>
      <c r="AF61" s="18">
        <v>12276.9882191</v>
      </c>
      <c r="AG61" s="18">
        <v>8754.4954865199998</v>
      </c>
      <c r="AH61" s="18">
        <v>11860.3603666</v>
      </c>
      <c r="AI61" s="18">
        <v>9358.00379135</v>
      </c>
      <c r="AJ61" s="18">
        <v>5268.6024150499998</v>
      </c>
      <c r="AK61" s="18">
        <v>3359.6325074199999</v>
      </c>
      <c r="AL61" s="18">
        <v>3483.2742668599999</v>
      </c>
      <c r="AM61" s="18" t="s">
        <v>186</v>
      </c>
      <c r="AN61" s="21" t="s">
        <v>183</v>
      </c>
    </row>
    <row r="62" spans="1:40" ht="15" x14ac:dyDescent="0.3">
      <c r="A62" s="16">
        <v>61</v>
      </c>
      <c r="B62" s="18" t="s">
        <v>151</v>
      </c>
      <c r="C62" s="18">
        <v>2017</v>
      </c>
      <c r="D62" s="24">
        <f t="shared" si="2"/>
        <v>134049.27359363</v>
      </c>
      <c r="E62" s="29">
        <v>3.8986403703599998E-5</v>
      </c>
      <c r="F62" s="29">
        <v>5.6928165782799999E-5</v>
      </c>
      <c r="G62" s="29">
        <v>5.6817909957199999E-5</v>
      </c>
      <c r="H62" s="29">
        <v>5.2331556351899999E-5</v>
      </c>
      <c r="I62" s="29">
        <v>5.5775236509200002E-5</v>
      </c>
      <c r="J62" s="29">
        <v>6.6767311180599998E-5</v>
      </c>
      <c r="K62" s="29">
        <v>8.2593457569100001E-5</v>
      </c>
      <c r="L62" s="29">
        <v>1.06720297966E-4</v>
      </c>
      <c r="M62" s="29">
        <v>1.37921873209E-4</v>
      </c>
      <c r="N62" s="29">
        <v>1.7827507028400001E-4</v>
      </c>
      <c r="O62" s="29">
        <v>2.2753742747800001E-4</v>
      </c>
      <c r="P62" s="29">
        <v>3.0257685081000002E-4</v>
      </c>
      <c r="Q62" s="29">
        <v>3.9036185388800001E-4</v>
      </c>
      <c r="R62" s="29">
        <v>5.09617807879E-4</v>
      </c>
      <c r="S62" s="29">
        <v>6.3295539203900005E-4</v>
      </c>
      <c r="T62" s="29">
        <v>7.0382830008099996E-4</v>
      </c>
      <c r="U62" s="29">
        <v>6.4981640618899997E-4</v>
      </c>
      <c r="V62" s="18">
        <v>2051.5126316599999</v>
      </c>
      <c r="W62" s="18">
        <v>3660.2814825199998</v>
      </c>
      <c r="X62" s="18">
        <v>3654.4471541299999</v>
      </c>
      <c r="Y62" s="18">
        <v>3749.9542555899998</v>
      </c>
      <c r="Z62" s="18">
        <v>4882.4152352999999</v>
      </c>
      <c r="AA62" s="18">
        <v>7944.2641247800002</v>
      </c>
      <c r="AB62" s="18">
        <v>9609.2934169500004</v>
      </c>
      <c r="AC62" s="18">
        <v>10191.9163345</v>
      </c>
      <c r="AD62" s="18">
        <v>15072.4468375</v>
      </c>
      <c r="AE62" s="18">
        <v>22016.301748999998</v>
      </c>
      <c r="AF62" s="18">
        <v>26978.662866499999</v>
      </c>
      <c r="AG62" s="18">
        <v>24237.7775052</v>
      </c>
      <c r="AH62" s="18">
        <v>32202.706456600001</v>
      </c>
      <c r="AI62" s="18">
        <v>31138.510834299999</v>
      </c>
      <c r="AJ62" s="18">
        <v>25774.437000900001</v>
      </c>
      <c r="AK62" s="18">
        <v>19868.301930199999</v>
      </c>
      <c r="AL62" s="18">
        <v>19162.419720999998</v>
      </c>
      <c r="AM62" s="18" t="s">
        <v>186</v>
      </c>
      <c r="AN62" s="21" t="s">
        <v>183</v>
      </c>
    </row>
    <row r="63" spans="1:40" ht="15" x14ac:dyDescent="0.3">
      <c r="A63" s="16">
        <v>62</v>
      </c>
      <c r="B63" s="18" t="s">
        <v>152</v>
      </c>
      <c r="C63" s="18">
        <v>2017</v>
      </c>
      <c r="D63" s="24">
        <f t="shared" si="2"/>
        <v>207389.18410505599</v>
      </c>
      <c r="E63" s="29">
        <v>0</v>
      </c>
      <c r="F63" s="29">
        <v>0</v>
      </c>
      <c r="G63" s="29">
        <v>0</v>
      </c>
      <c r="H63" s="29">
        <v>2.0415796852700002E-6</v>
      </c>
      <c r="I63" s="29">
        <v>1.35811303895E-5</v>
      </c>
      <c r="J63" s="29">
        <v>3.5929841798000001E-5</v>
      </c>
      <c r="K63" s="29">
        <v>6.9397926391300002E-5</v>
      </c>
      <c r="L63" s="29">
        <v>1.1366643653499999E-4</v>
      </c>
      <c r="M63" s="29">
        <v>1.7809165207099999E-4</v>
      </c>
      <c r="N63" s="29">
        <v>3.0565836285699997E-4</v>
      </c>
      <c r="O63" s="29">
        <v>5.08899270512E-4</v>
      </c>
      <c r="P63" s="29">
        <v>8.1517363354400001E-4</v>
      </c>
      <c r="Q63" s="29">
        <v>1.2137403378900001E-3</v>
      </c>
      <c r="R63" s="29">
        <v>1.7465118305900001E-3</v>
      </c>
      <c r="S63" s="29">
        <v>2.3999607172499999E-3</v>
      </c>
      <c r="T63" s="29">
        <v>3.20269044438E-3</v>
      </c>
      <c r="U63" s="29">
        <v>4.6589666450400002E-3</v>
      </c>
      <c r="V63" s="18">
        <v>0</v>
      </c>
      <c r="W63" s="18">
        <v>0</v>
      </c>
      <c r="X63" s="18">
        <v>0</v>
      </c>
      <c r="Y63" s="18">
        <v>146.29191457600001</v>
      </c>
      <c r="Z63" s="18">
        <v>1188.8527434499999</v>
      </c>
      <c r="AA63" s="18">
        <v>4275.0846349000003</v>
      </c>
      <c r="AB63" s="18">
        <v>8073.9201601300001</v>
      </c>
      <c r="AC63" s="18">
        <v>10855.2058812</v>
      </c>
      <c r="AD63" s="18">
        <v>19462.513953599999</v>
      </c>
      <c r="AE63" s="18">
        <v>37748.607025600002</v>
      </c>
      <c r="AF63" s="18">
        <v>60339.524645899997</v>
      </c>
      <c r="AG63" s="18">
        <v>65299.183145700001</v>
      </c>
      <c r="AH63" s="18">
        <v>100127.06944399999</v>
      </c>
      <c r="AI63" s="18">
        <v>106714.878769</v>
      </c>
      <c r="AJ63" s="18">
        <v>97728.241122799998</v>
      </c>
      <c r="AK63" s="18">
        <v>90408.4684863</v>
      </c>
      <c r="AL63" s="18">
        <v>137388.15846899999</v>
      </c>
      <c r="AM63" s="18" t="s">
        <v>186</v>
      </c>
      <c r="AN63" s="21" t="s">
        <v>183</v>
      </c>
    </row>
    <row r="64" spans="1:40" ht="15" x14ac:dyDescent="0.3">
      <c r="A64" s="16">
        <v>63</v>
      </c>
      <c r="B64" s="18" t="s">
        <v>153</v>
      </c>
      <c r="C64" s="18">
        <v>2017</v>
      </c>
      <c r="D64" s="24">
        <f t="shared" si="2"/>
        <v>894707.25906568801</v>
      </c>
      <c r="E64" s="29">
        <v>0</v>
      </c>
      <c r="F64" s="29">
        <v>0</v>
      </c>
      <c r="G64" s="29">
        <v>0</v>
      </c>
      <c r="H64" s="29">
        <v>1.17808422832E-5</v>
      </c>
      <c r="I64" s="29">
        <v>7.9750762104400001E-5</v>
      </c>
      <c r="J64" s="29">
        <v>2.1215767429200001E-4</v>
      </c>
      <c r="K64" s="29">
        <v>4.09966768362E-4</v>
      </c>
      <c r="L64" s="29">
        <v>6.7118290264799995E-4</v>
      </c>
      <c r="M64" s="29">
        <v>9.9764142268000001E-4</v>
      </c>
      <c r="N64" s="29">
        <v>1.4284353423399999E-3</v>
      </c>
      <c r="O64" s="29">
        <v>1.9960380540799999E-3</v>
      </c>
      <c r="P64" s="29">
        <v>2.84306507599E-3</v>
      </c>
      <c r="Q64" s="29">
        <v>4.0092807037300001E-3</v>
      </c>
      <c r="R64" s="29">
        <v>5.7053416828899998E-3</v>
      </c>
      <c r="S64" s="29">
        <v>7.8112149898400002E-3</v>
      </c>
      <c r="T64" s="29">
        <v>9.9394282477100002E-3</v>
      </c>
      <c r="U64" s="29">
        <v>1.28528759366E-2</v>
      </c>
      <c r="V64" s="18">
        <v>0</v>
      </c>
      <c r="W64" s="18">
        <v>0</v>
      </c>
      <c r="X64" s="18">
        <v>0</v>
      </c>
      <c r="Y64" s="18">
        <v>844.191317508</v>
      </c>
      <c r="Z64" s="18">
        <v>6981.0496740799999</v>
      </c>
      <c r="AA64" s="18">
        <v>25243.375623200001</v>
      </c>
      <c r="AB64" s="18">
        <v>47697.594240999999</v>
      </c>
      <c r="AC64" s="18">
        <v>64099.172080900003</v>
      </c>
      <c r="AD64" s="18">
        <v>109025.063232</v>
      </c>
      <c r="AE64" s="18">
        <v>176407.82697699999</v>
      </c>
      <c r="AF64" s="18">
        <v>236665.96650099999</v>
      </c>
      <c r="AG64" s="18">
        <v>227743.01941899999</v>
      </c>
      <c r="AH64" s="18">
        <v>330744.38002600003</v>
      </c>
      <c r="AI64" s="18">
        <v>348606.31670000002</v>
      </c>
      <c r="AJ64" s="18">
        <v>318078.73962499999</v>
      </c>
      <c r="AK64" s="18">
        <v>280579.21918100002</v>
      </c>
      <c r="AL64" s="18">
        <v>379018.18644399999</v>
      </c>
      <c r="AM64" s="18" t="s">
        <v>186</v>
      </c>
      <c r="AN64" s="21" t="s">
        <v>183</v>
      </c>
    </row>
    <row r="65" spans="1:40" ht="15" x14ac:dyDescent="0.3">
      <c r="A65" s="16">
        <v>64</v>
      </c>
      <c r="B65" s="18" t="s">
        <v>154</v>
      </c>
      <c r="C65" s="18">
        <v>2017</v>
      </c>
      <c r="D65" s="24">
        <f t="shared" si="2"/>
        <v>2785.0083046387999</v>
      </c>
      <c r="E65" s="29">
        <v>0</v>
      </c>
      <c r="F65" s="29">
        <v>0</v>
      </c>
      <c r="G65" s="29">
        <v>0</v>
      </c>
      <c r="H65" s="29">
        <v>2.2300156694799998E-6</v>
      </c>
      <c r="I65" s="29">
        <v>1.22625931815E-6</v>
      </c>
      <c r="J65" s="29">
        <v>1.01875716129E-6</v>
      </c>
      <c r="K65" s="29">
        <v>8.5800111388100002E-7</v>
      </c>
      <c r="L65" s="29">
        <v>1.22065785644E-6</v>
      </c>
      <c r="M65" s="29">
        <v>1.48502387418E-6</v>
      </c>
      <c r="N65" s="29">
        <v>3.4490595878499999E-6</v>
      </c>
      <c r="O65" s="29">
        <v>6.5470515222499997E-6</v>
      </c>
      <c r="P65" s="29">
        <v>1.01833340839E-5</v>
      </c>
      <c r="Q65" s="29">
        <v>1.2231737657700001E-5</v>
      </c>
      <c r="R65" s="29">
        <v>2.07731478658E-5</v>
      </c>
      <c r="S65" s="29">
        <v>3.60669112728E-5</v>
      </c>
      <c r="T65" s="29">
        <v>8.5834754403999995E-5</v>
      </c>
      <c r="U65" s="29">
        <v>1.7763532392700001E-4</v>
      </c>
      <c r="V65" s="18">
        <v>0</v>
      </c>
      <c r="W65" s="18">
        <v>0</v>
      </c>
      <c r="X65" s="18">
        <v>0</v>
      </c>
      <c r="Y65" s="18">
        <v>159.80159541699999</v>
      </c>
      <c r="Z65" s="18">
        <v>107.343075392</v>
      </c>
      <c r="AA65" s="18">
        <v>121.212660399</v>
      </c>
      <c r="AB65" s="18">
        <v>99.824286349800005</v>
      </c>
      <c r="AC65" s="18">
        <v>116.578361094</v>
      </c>
      <c r="AD65" s="18">
        <v>162.28491343600001</v>
      </c>
      <c r="AE65" s="18">
        <v>425.94679593799998</v>
      </c>
      <c r="AF65" s="18">
        <v>776.28129959800003</v>
      </c>
      <c r="AG65" s="18">
        <v>815.73531701499996</v>
      </c>
      <c r="AH65" s="18">
        <v>1009.0557050899999</v>
      </c>
      <c r="AI65" s="18">
        <v>1269.2804298200001</v>
      </c>
      <c r="AJ65" s="18">
        <v>1468.67541594</v>
      </c>
      <c r="AK65" s="18">
        <v>2423.0225823400001</v>
      </c>
      <c r="AL65" s="18">
        <v>5238.28312035</v>
      </c>
      <c r="AM65" s="18" t="s">
        <v>186</v>
      </c>
      <c r="AN65" s="21" t="s">
        <v>183</v>
      </c>
    </row>
    <row r="66" spans="1:40" ht="15" x14ac:dyDescent="0.3">
      <c r="A66" s="16">
        <v>65</v>
      </c>
      <c r="B66" s="18" t="s">
        <v>155</v>
      </c>
      <c r="C66" s="18">
        <v>2017</v>
      </c>
      <c r="D66" s="24">
        <f t="shared" si="2"/>
        <v>902860.56685311184</v>
      </c>
      <c r="E66" s="29">
        <v>1.00850021912E-5</v>
      </c>
      <c r="F66" s="29">
        <v>1.1056702959199999E-4</v>
      </c>
      <c r="G66" s="29">
        <v>5.0683813661399997E-4</v>
      </c>
      <c r="H66" s="29">
        <v>7.3027291764500004E-4</v>
      </c>
      <c r="I66" s="29">
        <v>8.6327272746899997E-4</v>
      </c>
      <c r="J66" s="29">
        <v>9.4697299063199996E-4</v>
      </c>
      <c r="K66" s="29">
        <v>9.9665838817200006E-4</v>
      </c>
      <c r="L66" s="29">
        <v>1.01829761379E-3</v>
      </c>
      <c r="M66" s="29">
        <v>1.01177964184E-3</v>
      </c>
      <c r="N66" s="29">
        <v>9.8082031009299997E-4</v>
      </c>
      <c r="O66" s="29">
        <v>9.2340350059100002E-4</v>
      </c>
      <c r="P66" s="29">
        <v>8.4460830865000004E-4</v>
      </c>
      <c r="Q66" s="29">
        <v>7.4257232367899999E-4</v>
      </c>
      <c r="R66" s="29">
        <v>6.2716754304899995E-4</v>
      </c>
      <c r="S66" s="29">
        <v>5.1144577322400004E-4</v>
      </c>
      <c r="T66" s="29">
        <v>4.08923718527E-4</v>
      </c>
      <c r="U66" s="29">
        <v>2.7087393590900002E-4</v>
      </c>
      <c r="V66" s="18">
        <v>530.72204260199999</v>
      </c>
      <c r="W66" s="18">
        <v>7109.5346941099997</v>
      </c>
      <c r="X66" s="18">
        <v>32603.0440796</v>
      </c>
      <c r="Y66" s="18">
        <v>52331.123119600001</v>
      </c>
      <c r="Z66" s="18">
        <v>75565.328568199999</v>
      </c>
      <c r="AA66" s="18">
        <v>112672.878434</v>
      </c>
      <c r="AB66" s="18">
        <v>115956.028252</v>
      </c>
      <c r="AC66" s="18">
        <v>97249.585357100004</v>
      </c>
      <c r="AD66" s="18">
        <v>110570.156501</v>
      </c>
      <c r="AE66" s="18">
        <v>121129.028689</v>
      </c>
      <c r="AF66" s="18">
        <v>109485.95288</v>
      </c>
      <c r="AG66" s="18">
        <v>67657.1842359</v>
      </c>
      <c r="AH66" s="18">
        <v>61258.219993999999</v>
      </c>
      <c r="AI66" s="18">
        <v>38321.019173499997</v>
      </c>
      <c r="AJ66" s="18">
        <v>20826.470542300001</v>
      </c>
      <c r="AK66" s="18">
        <v>11543.472576800001</v>
      </c>
      <c r="AL66" s="18">
        <v>7987.7947418499998</v>
      </c>
      <c r="AM66" s="18" t="s">
        <v>186</v>
      </c>
      <c r="AN66" s="21" t="s">
        <v>183</v>
      </c>
    </row>
    <row r="67" spans="1:40" ht="15" x14ac:dyDescent="0.3">
      <c r="A67" s="16">
        <v>66</v>
      </c>
      <c r="B67" s="18" t="s">
        <v>156</v>
      </c>
      <c r="C67" s="18">
        <v>2017</v>
      </c>
      <c r="D67" s="24">
        <f t="shared" si="2"/>
        <v>57019653.495883793</v>
      </c>
      <c r="E67" s="29">
        <v>0</v>
      </c>
      <c r="F67" s="29">
        <v>0</v>
      </c>
      <c r="G67" s="29">
        <v>1.9794378793200001E-4</v>
      </c>
      <c r="H67" s="29">
        <v>6.19791098207E-3</v>
      </c>
      <c r="I67" s="29">
        <v>2.5054039145500001E-2</v>
      </c>
      <c r="J67" s="29">
        <v>3.9400442539300001E-2</v>
      </c>
      <c r="K67" s="29">
        <v>4.8860930624299997E-2</v>
      </c>
      <c r="L67" s="29">
        <v>5.8105151169800001E-2</v>
      </c>
      <c r="M67" s="29">
        <v>6.83801170248E-2</v>
      </c>
      <c r="N67" s="29">
        <v>8.2461438479499993E-2</v>
      </c>
      <c r="O67" s="29">
        <v>9.86272928465E-2</v>
      </c>
      <c r="P67" s="29">
        <v>0.113558042975</v>
      </c>
      <c r="Q67" s="29">
        <v>0.12412622738</v>
      </c>
      <c r="R67" s="29">
        <v>0.131164214566</v>
      </c>
      <c r="S67" s="29">
        <v>0.13432317777800001</v>
      </c>
      <c r="T67" s="29">
        <v>0.13526931178900001</v>
      </c>
      <c r="U67" s="29">
        <v>0.131950038292</v>
      </c>
      <c r="V67" s="18">
        <v>0</v>
      </c>
      <c r="W67" s="18">
        <v>0</v>
      </c>
      <c r="X67" s="18">
        <v>12733.5367728</v>
      </c>
      <c r="Y67" s="18">
        <v>444169.57759100001</v>
      </c>
      <c r="Z67" s="18">
        <v>2193210.5416899999</v>
      </c>
      <c r="AA67" s="18">
        <v>4688152.8263100004</v>
      </c>
      <c r="AB67" s="18">
        <v>5684841.5395900002</v>
      </c>
      <c r="AC67" s="18">
        <v>5549214.19417</v>
      </c>
      <c r="AD67" s="18">
        <v>7472864.1669500005</v>
      </c>
      <c r="AE67" s="18">
        <v>10183846.8024</v>
      </c>
      <c r="AF67" s="18">
        <v>11694055.7621</v>
      </c>
      <c r="AG67" s="18">
        <v>9096564.5483100004</v>
      </c>
      <c r="AH67" s="18">
        <v>10239784.545600001</v>
      </c>
      <c r="AI67" s="18">
        <v>8014373.0736199999</v>
      </c>
      <c r="AJ67" s="18">
        <v>5469747.46722</v>
      </c>
      <c r="AK67" s="18">
        <v>3818505.9358000001</v>
      </c>
      <c r="AL67" s="18">
        <v>3891072.09748</v>
      </c>
      <c r="AM67" s="18" t="s">
        <v>186</v>
      </c>
      <c r="AN67" s="21" t="s">
        <v>183</v>
      </c>
    </row>
    <row r="68" spans="1:40" ht="15" x14ac:dyDescent="0.3">
      <c r="A68" s="16">
        <v>67</v>
      </c>
      <c r="B68" s="18" t="s">
        <v>157</v>
      </c>
      <c r="C68" s="18">
        <v>2017</v>
      </c>
      <c r="D68" s="24">
        <f t="shared" si="2"/>
        <v>157823.59210628003</v>
      </c>
      <c r="E68" s="29">
        <v>1.5938960749199999E-3</v>
      </c>
      <c r="F68" s="29">
        <v>4.55045678269E-4</v>
      </c>
      <c r="G68" s="29">
        <v>1.6683595437199999E-4</v>
      </c>
      <c r="H68" s="29">
        <v>6.2709517558900006E-5</v>
      </c>
      <c r="I68" s="29">
        <v>2.67070010764E-5</v>
      </c>
      <c r="J68" s="29">
        <v>2.9882460968199999E-5</v>
      </c>
      <c r="K68" s="29">
        <v>3.9877568374699998E-5</v>
      </c>
      <c r="L68" s="29">
        <v>2.8864852257900002E-5</v>
      </c>
      <c r="M68" s="29">
        <v>2.9171548735100001E-5</v>
      </c>
      <c r="N68" s="29">
        <v>3.8732381894299998E-5</v>
      </c>
      <c r="O68" s="29">
        <v>4.2583615239400003E-5</v>
      </c>
      <c r="P68" s="29">
        <v>3.9215603693799997E-5</v>
      </c>
      <c r="Q68" s="29">
        <v>5.3271445556400001E-5</v>
      </c>
      <c r="R68" s="29">
        <v>7.7442469783899995E-5</v>
      </c>
      <c r="S68" s="29">
        <v>6.5898978841900002E-5</v>
      </c>
      <c r="T68" s="29">
        <v>7.6004465223499995E-5</v>
      </c>
      <c r="U68" s="29">
        <v>6.3916849629200005E-5</v>
      </c>
      <c r="V68" s="18">
        <v>83886.675336700006</v>
      </c>
      <c r="W68" s="18">
        <v>29261.583904700001</v>
      </c>
      <c r="X68" s="18">
        <v>10730.218599899999</v>
      </c>
      <c r="Y68" s="18">
        <v>4493.6754193200004</v>
      </c>
      <c r="Z68" s="18">
        <v>2337.81578115</v>
      </c>
      <c r="AA68" s="18">
        <v>3555.5883913500002</v>
      </c>
      <c r="AB68" s="18">
        <v>4639.7072497500003</v>
      </c>
      <c r="AC68" s="18">
        <v>2756.6688990900002</v>
      </c>
      <c r="AD68" s="18">
        <v>3187.94568033</v>
      </c>
      <c r="AE68" s="18">
        <v>4783.3309900300001</v>
      </c>
      <c r="AF68" s="18">
        <v>5049.0419674200002</v>
      </c>
      <c r="AG68" s="18">
        <v>3141.33988654</v>
      </c>
      <c r="AH68" s="18">
        <v>4394.6220193299996</v>
      </c>
      <c r="AI68" s="18">
        <v>4731.8676520400004</v>
      </c>
      <c r="AJ68" s="18">
        <v>2683.4592428300002</v>
      </c>
      <c r="AK68" s="18">
        <v>2145.5238349699998</v>
      </c>
      <c r="AL68" s="18">
        <v>1884.8427879799999</v>
      </c>
      <c r="AM68" s="18" t="s">
        <v>186</v>
      </c>
      <c r="AN68" s="21" t="s">
        <v>183</v>
      </c>
    </row>
    <row r="69" spans="1:40" ht="15" x14ac:dyDescent="0.3">
      <c r="A69" s="16">
        <v>68</v>
      </c>
      <c r="B69" s="18" t="s">
        <v>158</v>
      </c>
      <c r="C69" s="18">
        <v>2017</v>
      </c>
      <c r="D69" s="24">
        <f t="shared" ref="D69:D91" si="3">SUM(V69+W69+X69+Y69+Z69+AA69+AB69+AC69+AD69+AE69+AF69+AG69)</f>
        <v>100412.17939017</v>
      </c>
      <c r="E69" s="29">
        <v>0</v>
      </c>
      <c r="F69" s="29">
        <v>0</v>
      </c>
      <c r="G69" s="29">
        <v>0</v>
      </c>
      <c r="H69" s="29">
        <v>3.67893352398E-5</v>
      </c>
      <c r="I69" s="29">
        <v>4.8092980459400002E-5</v>
      </c>
      <c r="J69" s="29">
        <v>7.6136946717799997E-5</v>
      </c>
      <c r="K69" s="29">
        <v>1.01101558259E-4</v>
      </c>
      <c r="L69" s="29">
        <v>8.5668961724199999E-5</v>
      </c>
      <c r="M69" s="29">
        <v>1.0109877368700001E-4</v>
      </c>
      <c r="N69" s="29">
        <v>1.46826087922E-4</v>
      </c>
      <c r="O69" s="29">
        <v>1.8496913432100001E-4</v>
      </c>
      <c r="P69" s="29">
        <v>1.6790557122E-4</v>
      </c>
      <c r="Q69" s="29">
        <v>2.17298023044E-4</v>
      </c>
      <c r="R69" s="29">
        <v>2.3721960708699999E-4</v>
      </c>
      <c r="S69" s="29">
        <v>1.5724299137500001E-4</v>
      </c>
      <c r="T69" s="29">
        <v>1.6668364309300001E-4</v>
      </c>
      <c r="U69" s="29">
        <v>1.24605602381E-4</v>
      </c>
      <c r="V69" s="18">
        <v>0</v>
      </c>
      <c r="W69" s="18">
        <v>0</v>
      </c>
      <c r="X69" s="18">
        <v>0</v>
      </c>
      <c r="Y69" s="18">
        <v>2636.3372866200002</v>
      </c>
      <c r="Z69" s="18">
        <v>4209.9023373399996</v>
      </c>
      <c r="AA69" s="18">
        <v>9059.1258703700005</v>
      </c>
      <c r="AB69" s="18">
        <v>11762.848871300001</v>
      </c>
      <c r="AC69" s="18">
        <v>8181.7144861400002</v>
      </c>
      <c r="AD69" s="18">
        <v>11048.3587804</v>
      </c>
      <c r="AE69" s="18">
        <v>18132.540784600002</v>
      </c>
      <c r="AF69" s="18">
        <v>21931.384897600001</v>
      </c>
      <c r="AG69" s="18">
        <v>13449.966075800001</v>
      </c>
      <c r="AH69" s="18">
        <v>17926.002807500001</v>
      </c>
      <c r="AI69" s="18">
        <v>14494.538103999999</v>
      </c>
      <c r="AJ69" s="18">
        <v>6403.0570334499998</v>
      </c>
      <c r="AK69" s="18">
        <v>4705.2996675000004</v>
      </c>
      <c r="AL69" s="18">
        <v>3674.49189725</v>
      </c>
      <c r="AM69" s="18" t="s">
        <v>186</v>
      </c>
      <c r="AN69" s="21" t="s">
        <v>183</v>
      </c>
    </row>
    <row r="70" spans="1:40" ht="15" x14ac:dyDescent="0.3">
      <c r="A70" s="16">
        <v>69</v>
      </c>
      <c r="B70" s="18" t="s">
        <v>159</v>
      </c>
      <c r="C70" s="18">
        <v>2017</v>
      </c>
      <c r="D70" s="24">
        <f t="shared" si="3"/>
        <v>11465.459641336</v>
      </c>
      <c r="E70" s="29">
        <v>2.7613840144199999E-5</v>
      </c>
      <c r="F70" s="29">
        <v>1.4228074838000001E-5</v>
      </c>
      <c r="G70" s="29">
        <v>9.07084642957E-6</v>
      </c>
      <c r="H70" s="29">
        <v>6.1721014614599997E-6</v>
      </c>
      <c r="I70" s="29">
        <v>5.1390207854999999E-6</v>
      </c>
      <c r="J70" s="29">
        <v>1.0262070754499999E-5</v>
      </c>
      <c r="K70" s="29">
        <v>8.8656231273100005E-6</v>
      </c>
      <c r="L70" s="29">
        <v>7.7565961030800001E-6</v>
      </c>
      <c r="M70" s="29">
        <v>8.8310266837999999E-6</v>
      </c>
      <c r="N70" s="29">
        <v>1.14806181014E-5</v>
      </c>
      <c r="O70" s="29">
        <v>1.28506081236E-5</v>
      </c>
      <c r="P70" s="29">
        <v>9.0160107307399997E-6</v>
      </c>
      <c r="Q70" s="29">
        <v>1.2767309682000001E-5</v>
      </c>
      <c r="R70" s="29">
        <v>1.9630137348999998E-5</v>
      </c>
      <c r="S70" s="29">
        <v>1.66712952835E-5</v>
      </c>
      <c r="T70" s="29">
        <v>2.2474061124500002E-5</v>
      </c>
      <c r="U70" s="29">
        <v>2.0743240399600001E-5</v>
      </c>
      <c r="V70" s="18">
        <v>1453.02533217</v>
      </c>
      <c r="W70" s="18">
        <v>914.85111130099995</v>
      </c>
      <c r="X70" s="18">
        <v>583.37946154899998</v>
      </c>
      <c r="Y70" s="18">
        <v>442.30435743200002</v>
      </c>
      <c r="Z70" s="18">
        <v>449.84760741999997</v>
      </c>
      <c r="AA70" s="18">
        <v>1221.0392988599999</v>
      </c>
      <c r="AB70" s="18">
        <v>1031.47452653</v>
      </c>
      <c r="AC70" s="18">
        <v>740.76088289799998</v>
      </c>
      <c r="AD70" s="18">
        <v>965.07526087700001</v>
      </c>
      <c r="AE70" s="18">
        <v>1417.81360894</v>
      </c>
      <c r="AF70" s="18">
        <v>1523.6666620000001</v>
      </c>
      <c r="AG70" s="18">
        <v>722.22153135899998</v>
      </c>
      <c r="AH70" s="18">
        <v>1053.23532692</v>
      </c>
      <c r="AI70" s="18">
        <v>1199.4355386899999</v>
      </c>
      <c r="AJ70" s="18">
        <v>678.86812181799996</v>
      </c>
      <c r="AK70" s="18">
        <v>634.41855574900001</v>
      </c>
      <c r="AL70" s="18">
        <v>611.69698697900003</v>
      </c>
      <c r="AM70" s="18" t="s">
        <v>186</v>
      </c>
      <c r="AN70" s="21" t="s">
        <v>183</v>
      </c>
    </row>
    <row r="71" spans="1:40" ht="15" x14ac:dyDescent="0.3">
      <c r="A71" s="16">
        <v>70</v>
      </c>
      <c r="B71" s="18" t="s">
        <v>160</v>
      </c>
      <c r="C71" s="18">
        <v>2017</v>
      </c>
      <c r="D71" s="24">
        <f t="shared" si="3"/>
        <v>8444.9605642559982</v>
      </c>
      <c r="E71" s="29">
        <v>0</v>
      </c>
      <c r="F71" s="29">
        <v>0</v>
      </c>
      <c r="G71" s="29">
        <v>0</v>
      </c>
      <c r="H71" s="29">
        <v>4.1421865465599998E-6</v>
      </c>
      <c r="I71" s="29">
        <v>3.4684273633399998E-6</v>
      </c>
      <c r="J71" s="29">
        <v>7.2352364586900003E-6</v>
      </c>
      <c r="K71" s="29">
        <v>8.9242531634599997E-6</v>
      </c>
      <c r="L71" s="29">
        <v>7.6290758525500001E-6</v>
      </c>
      <c r="M71" s="29">
        <v>7.8648786907299995E-6</v>
      </c>
      <c r="N71" s="29">
        <v>1.25773929107E-5</v>
      </c>
      <c r="O71" s="29">
        <v>1.63817207866E-5</v>
      </c>
      <c r="P71" s="29">
        <v>1.0756484765000001E-5</v>
      </c>
      <c r="Q71" s="29">
        <v>1.02561746277E-5</v>
      </c>
      <c r="R71" s="29">
        <v>1.2777818984800001E-5</v>
      </c>
      <c r="S71" s="29">
        <v>8.4613456683399997E-6</v>
      </c>
      <c r="T71" s="29">
        <v>1.16830199177E-5</v>
      </c>
      <c r="U71" s="29">
        <v>9.8225779971299995E-6</v>
      </c>
      <c r="V71" s="18">
        <v>0</v>
      </c>
      <c r="W71" s="18">
        <v>0</v>
      </c>
      <c r="X71" s="18">
        <v>0</v>
      </c>
      <c r="Y71" s="18">
        <v>296.81591953600002</v>
      </c>
      <c r="Z71" s="18">
        <v>303.61120452199998</v>
      </c>
      <c r="AA71" s="18">
        <v>860.875313882</v>
      </c>
      <c r="AB71" s="18">
        <v>1038.3053528099999</v>
      </c>
      <c r="AC71" s="18">
        <v>728.59169933299995</v>
      </c>
      <c r="AD71" s="18">
        <v>859.493969107</v>
      </c>
      <c r="AE71" s="18">
        <v>1553.2696252999999</v>
      </c>
      <c r="AF71" s="18">
        <v>1942.3544352199999</v>
      </c>
      <c r="AG71" s="18">
        <v>861.64304454600006</v>
      </c>
      <c r="AH71" s="18">
        <v>846.08133437399999</v>
      </c>
      <c r="AI71" s="18">
        <v>780.74685633599995</v>
      </c>
      <c r="AJ71" s="18">
        <v>344.55233088099999</v>
      </c>
      <c r="AK71" s="18">
        <v>329.79897840500001</v>
      </c>
      <c r="AL71" s="18">
        <v>289.65778405100002</v>
      </c>
      <c r="AM71" s="18" t="s">
        <v>186</v>
      </c>
      <c r="AN71" s="21" t="s">
        <v>183</v>
      </c>
    </row>
    <row r="72" spans="1:40" ht="15" x14ac:dyDescent="0.3">
      <c r="A72" s="16">
        <v>71</v>
      </c>
      <c r="B72" s="18" t="s">
        <v>161</v>
      </c>
      <c r="C72" s="18">
        <v>2017</v>
      </c>
      <c r="D72" s="24">
        <f t="shared" si="3"/>
        <v>1248740.1460042002</v>
      </c>
      <c r="E72" s="29">
        <v>3.1387985117000002E-4</v>
      </c>
      <c r="F72" s="29">
        <v>2.9131364070099998E-4</v>
      </c>
      <c r="G72" s="29">
        <v>4.2811247282700002E-4</v>
      </c>
      <c r="H72" s="29">
        <v>9.1941911718100003E-4</v>
      </c>
      <c r="I72" s="29">
        <v>1.4071175963700001E-3</v>
      </c>
      <c r="J72" s="29">
        <v>1.3438568105100001E-3</v>
      </c>
      <c r="K72" s="29">
        <v>1.21766785193E-3</v>
      </c>
      <c r="L72" s="29">
        <v>1.1172666538200001E-3</v>
      </c>
      <c r="M72" s="29">
        <v>1.10690856154E-3</v>
      </c>
      <c r="N72" s="29">
        <v>1.2609915659599999E-3</v>
      </c>
      <c r="O72" s="29">
        <v>1.4521311524500001E-3</v>
      </c>
      <c r="P72" s="29">
        <v>1.74472991771E-3</v>
      </c>
      <c r="Q72" s="29">
        <v>2.2791131080500001E-3</v>
      </c>
      <c r="R72" s="29">
        <v>3.3275145611100002E-3</v>
      </c>
      <c r="S72" s="29">
        <v>4.82355689244E-3</v>
      </c>
      <c r="T72" s="29">
        <v>5.75318832813E-3</v>
      </c>
      <c r="U72" s="29">
        <v>5.8269540349000001E-3</v>
      </c>
      <c r="V72" s="18">
        <v>16519.1085011</v>
      </c>
      <c r="W72" s="18">
        <v>18732.3451031</v>
      </c>
      <c r="X72" s="18">
        <v>27536.7303116</v>
      </c>
      <c r="Y72" s="18">
        <v>65882.235969400004</v>
      </c>
      <c r="Z72" s="18">
        <v>123174.69703</v>
      </c>
      <c r="AA72" s="18">
        <v>159898.48102499999</v>
      </c>
      <c r="AB72" s="18">
        <v>141670.51295500001</v>
      </c>
      <c r="AC72" s="18">
        <v>106698.937974</v>
      </c>
      <c r="AD72" s="18">
        <v>120963.114239</v>
      </c>
      <c r="AE72" s="18">
        <v>155727.77694400001</v>
      </c>
      <c r="AF72" s="18">
        <v>172176.24113899999</v>
      </c>
      <c r="AG72" s="18">
        <v>139759.964813</v>
      </c>
      <c r="AH72" s="18">
        <v>188014.54379600001</v>
      </c>
      <c r="AI72" s="18">
        <v>203316.58526600001</v>
      </c>
      <c r="AJ72" s="18">
        <v>196419.04437799999</v>
      </c>
      <c r="AK72" s="18">
        <v>162406.26062300001</v>
      </c>
      <c r="AL72" s="18">
        <v>171830.92156799999</v>
      </c>
      <c r="AM72" s="18" t="s">
        <v>186</v>
      </c>
      <c r="AN72" s="21" t="s">
        <v>183</v>
      </c>
    </row>
    <row r="73" spans="1:40" ht="15" x14ac:dyDescent="0.3">
      <c r="A73" s="16">
        <v>72</v>
      </c>
      <c r="B73" s="18" t="s">
        <v>162</v>
      </c>
      <c r="C73" s="18">
        <v>2017</v>
      </c>
      <c r="D73" s="24">
        <f t="shared" si="3"/>
        <v>64466.766524915998</v>
      </c>
      <c r="E73" s="29">
        <v>0</v>
      </c>
      <c r="F73" s="29">
        <v>0</v>
      </c>
      <c r="G73" s="29">
        <v>0</v>
      </c>
      <c r="H73" s="29">
        <v>6.10473656563E-6</v>
      </c>
      <c r="I73" s="29">
        <v>9.5247396579099995E-6</v>
      </c>
      <c r="J73" s="29">
        <v>2.6912460774099999E-5</v>
      </c>
      <c r="K73" s="29">
        <v>3.5940015548799998E-5</v>
      </c>
      <c r="L73" s="29">
        <v>6.6167990138800003E-5</v>
      </c>
      <c r="M73" s="29">
        <v>7.6509732141000002E-5</v>
      </c>
      <c r="N73" s="29">
        <v>1.2547979133500001E-4</v>
      </c>
      <c r="O73" s="29">
        <v>1.42512663055E-4</v>
      </c>
      <c r="P73" s="29">
        <v>1.09082743807E-4</v>
      </c>
      <c r="Q73" s="29">
        <v>1.00859566568E-4</v>
      </c>
      <c r="R73" s="29">
        <v>8.9633723536399997E-5</v>
      </c>
      <c r="S73" s="29">
        <v>6.0937960810600002E-5</v>
      </c>
      <c r="T73" s="29">
        <v>5.4415316516000001E-5</v>
      </c>
      <c r="U73" s="29">
        <v>4.9706998991400001E-5</v>
      </c>
      <c r="V73" s="18">
        <v>0</v>
      </c>
      <c r="W73" s="18">
        <v>0</v>
      </c>
      <c r="X73" s="18">
        <v>0</v>
      </c>
      <c r="Y73" s="18">
        <v>437.46005518999999</v>
      </c>
      <c r="Z73" s="18">
        <v>833.73424026600003</v>
      </c>
      <c r="AA73" s="18">
        <v>3202.0212458300002</v>
      </c>
      <c r="AB73" s="18">
        <v>4181.4644809000001</v>
      </c>
      <c r="AC73" s="18">
        <v>6319.39924823</v>
      </c>
      <c r="AD73" s="18">
        <v>8361.0551137599996</v>
      </c>
      <c r="AE73" s="18">
        <v>15496.1475324</v>
      </c>
      <c r="AF73" s="18">
        <v>16897.447719399999</v>
      </c>
      <c r="AG73" s="18">
        <v>8738.0368889399997</v>
      </c>
      <c r="AH73" s="18">
        <v>8320.3716716300005</v>
      </c>
      <c r="AI73" s="18">
        <v>5476.7845441600002</v>
      </c>
      <c r="AJ73" s="18">
        <v>2481.4436558299999</v>
      </c>
      <c r="AK73" s="18">
        <v>1536.0862804999999</v>
      </c>
      <c r="AL73" s="18">
        <v>1465.8085694700001</v>
      </c>
      <c r="AM73" s="18" t="s">
        <v>186</v>
      </c>
      <c r="AN73" s="21" t="s">
        <v>183</v>
      </c>
    </row>
    <row r="74" spans="1:40" ht="15" x14ac:dyDescent="0.3">
      <c r="A74" s="16">
        <v>73</v>
      </c>
      <c r="B74" s="18" t="s">
        <v>163</v>
      </c>
      <c r="C74" s="18">
        <v>2017</v>
      </c>
      <c r="D74" s="24">
        <f t="shared" si="3"/>
        <v>337637.44530839997</v>
      </c>
      <c r="E74" s="29">
        <v>2.3023881697300001E-4</v>
      </c>
      <c r="F74" s="29">
        <v>3.7148815517100002E-4</v>
      </c>
      <c r="G74" s="29">
        <v>3.6493074419500002E-4</v>
      </c>
      <c r="H74" s="29">
        <v>3.8484179722500002E-4</v>
      </c>
      <c r="I74" s="29">
        <v>2.74967264116E-4</v>
      </c>
      <c r="J74" s="29">
        <v>1.9725658673399999E-4</v>
      </c>
      <c r="K74" s="29">
        <v>1.86475541184E-4</v>
      </c>
      <c r="L74" s="29">
        <v>2.4707176702500001E-4</v>
      </c>
      <c r="M74" s="29">
        <v>2.9783424243499999E-4</v>
      </c>
      <c r="N74" s="29">
        <v>3.8009728302600002E-4</v>
      </c>
      <c r="O74" s="29">
        <v>3.6366121774599998E-4</v>
      </c>
      <c r="P74" s="29">
        <v>4.3881162267899999E-4</v>
      </c>
      <c r="Q74" s="29">
        <v>5.0435147195399997E-4</v>
      </c>
      <c r="R74" s="29">
        <v>6.7956195444799999E-4</v>
      </c>
      <c r="S74" s="29">
        <v>6.8015238830799996E-4</v>
      </c>
      <c r="T74" s="29">
        <v>7.8349815474200001E-4</v>
      </c>
      <c r="U74" s="29">
        <v>1.26672505844E-3</v>
      </c>
      <c r="V74" s="18">
        <v>12116.021568599999</v>
      </c>
      <c r="W74" s="18">
        <v>23882.891836499999</v>
      </c>
      <c r="X74" s="18">
        <v>23471.9551097</v>
      </c>
      <c r="Y74" s="18">
        <v>27577.608280299999</v>
      </c>
      <c r="Z74" s="18">
        <v>24069.241235000001</v>
      </c>
      <c r="AA74" s="18">
        <v>23469.880441500001</v>
      </c>
      <c r="AB74" s="18">
        <v>21695.7101711</v>
      </c>
      <c r="AC74" s="18">
        <v>23596.3747535</v>
      </c>
      <c r="AD74" s="18">
        <v>32547.7711695</v>
      </c>
      <c r="AE74" s="18">
        <v>46940.378107099998</v>
      </c>
      <c r="AF74" s="18">
        <v>43118.634428099998</v>
      </c>
      <c r="AG74" s="18">
        <v>35150.978207499997</v>
      </c>
      <c r="AH74" s="18">
        <v>41606.3464389</v>
      </c>
      <c r="AI74" s="18">
        <v>41522.432712599999</v>
      </c>
      <c r="AJ74" s="18">
        <v>27696.327716</v>
      </c>
      <c r="AK74" s="18">
        <v>22117.306886599999</v>
      </c>
      <c r="AL74" s="18">
        <v>37354.426501499998</v>
      </c>
      <c r="AM74" s="18" t="s">
        <v>186</v>
      </c>
      <c r="AN74" s="21" t="s">
        <v>183</v>
      </c>
    </row>
    <row r="75" spans="1:40" ht="15" x14ac:dyDescent="0.3">
      <c r="A75" s="16">
        <v>74</v>
      </c>
      <c r="B75" s="18" t="s">
        <v>164</v>
      </c>
      <c r="C75" s="18">
        <v>2017</v>
      </c>
      <c r="D75" s="24">
        <f t="shared" si="3"/>
        <v>339094.49802306003</v>
      </c>
      <c r="E75" s="29">
        <v>2.2690045029900002E-3</v>
      </c>
      <c r="F75" s="29">
        <v>1.0203685423199999E-3</v>
      </c>
      <c r="G75" s="29">
        <v>3.45532848181E-4</v>
      </c>
      <c r="H75" s="29">
        <v>1.13337535988E-4</v>
      </c>
      <c r="I75" s="29">
        <v>6.4107822794699996E-5</v>
      </c>
      <c r="J75" s="29">
        <v>1.1116947285100001E-4</v>
      </c>
      <c r="K75" s="29">
        <v>1.2854839217000001E-4</v>
      </c>
      <c r="L75" s="29">
        <v>1.07199031264E-4</v>
      </c>
      <c r="M75" s="29">
        <v>1.1083804870999999E-4</v>
      </c>
      <c r="N75" s="29">
        <v>1.7015088776E-4</v>
      </c>
      <c r="O75" s="29">
        <v>2.3434546451899999E-4</v>
      </c>
      <c r="P75" s="29">
        <v>2.34741888886E-4</v>
      </c>
      <c r="Q75" s="29">
        <v>4.3508215294000001E-4</v>
      </c>
      <c r="R75" s="29">
        <v>6.1220931519399998E-4</v>
      </c>
      <c r="S75" s="29">
        <v>5.3459019026700001E-4</v>
      </c>
      <c r="T75" s="29">
        <v>5.4078783569299997E-4</v>
      </c>
      <c r="U75" s="29">
        <v>4.1007554999700002E-4</v>
      </c>
      <c r="V75" s="18">
        <v>119395.53891800001</v>
      </c>
      <c r="W75" s="18">
        <v>65605.637928600001</v>
      </c>
      <c r="X75" s="18">
        <v>22222.662840100002</v>
      </c>
      <c r="Y75" s="18">
        <v>8121.5264032799996</v>
      </c>
      <c r="Z75" s="18">
        <v>5611.7876789800002</v>
      </c>
      <c r="AA75" s="18">
        <v>13227.6098098</v>
      </c>
      <c r="AB75" s="18">
        <v>14956.3792522</v>
      </c>
      <c r="AC75" s="18">
        <v>10237.844515999999</v>
      </c>
      <c r="AD75" s="18">
        <v>12112.693245099999</v>
      </c>
      <c r="AE75" s="18">
        <v>21013.0625554</v>
      </c>
      <c r="AF75" s="18">
        <v>27785.859411400001</v>
      </c>
      <c r="AG75" s="18">
        <v>18803.895464199999</v>
      </c>
      <c r="AH75" s="18">
        <v>35892.0464698</v>
      </c>
      <c r="AI75" s="18">
        <v>37407.035634100001</v>
      </c>
      <c r="AJ75" s="18">
        <v>21768.942597599998</v>
      </c>
      <c r="AK75" s="18">
        <v>15265.8586387</v>
      </c>
      <c r="AL75" s="18">
        <v>12092.7105617</v>
      </c>
      <c r="AM75" s="18" t="s">
        <v>186</v>
      </c>
      <c r="AN75" s="21" t="s">
        <v>183</v>
      </c>
    </row>
    <row r="76" spans="1:40" ht="15" x14ac:dyDescent="0.3">
      <c r="A76" s="16">
        <v>75</v>
      </c>
      <c r="B76" s="18" t="s">
        <v>165</v>
      </c>
      <c r="C76" s="18">
        <v>2017</v>
      </c>
      <c r="D76" s="24">
        <f t="shared" si="3"/>
        <v>160633.02475496999</v>
      </c>
      <c r="E76" s="29">
        <v>3.7082722071700001E-5</v>
      </c>
      <c r="F76" s="29">
        <v>4.1619660407100001E-5</v>
      </c>
      <c r="G76" s="29">
        <v>6.9229698930499994E-5</v>
      </c>
      <c r="H76" s="29">
        <v>7.7424396078299996E-5</v>
      </c>
      <c r="I76" s="29">
        <v>8.5607350224299996E-5</v>
      </c>
      <c r="J76" s="29">
        <v>6.5113272052100003E-5</v>
      </c>
      <c r="K76" s="29">
        <v>8.3455346977699997E-5</v>
      </c>
      <c r="L76" s="29">
        <v>1.21746326744E-4</v>
      </c>
      <c r="M76" s="29">
        <v>1.5928381726700001E-4</v>
      </c>
      <c r="N76" s="29">
        <v>2.36904189557E-4</v>
      </c>
      <c r="O76" s="29">
        <v>3.01416530095E-4</v>
      </c>
      <c r="P76" s="29">
        <v>3.37380934443E-4</v>
      </c>
      <c r="Q76" s="29">
        <v>3.8180362256700002E-4</v>
      </c>
      <c r="R76" s="29">
        <v>4.2238592139100001E-4</v>
      </c>
      <c r="S76" s="29">
        <v>3.8929705864000001E-4</v>
      </c>
      <c r="T76" s="29">
        <v>4.2809137856699998E-4</v>
      </c>
      <c r="U76" s="29">
        <v>5.9111231774900005E-4</v>
      </c>
      <c r="V76" s="18">
        <v>1951.47024923</v>
      </c>
      <c r="W76" s="18">
        <v>2675.52257117</v>
      </c>
      <c r="X76" s="18">
        <v>4452.7333038999996</v>
      </c>
      <c r="Y76" s="18">
        <v>5548.1588069199997</v>
      </c>
      <c r="Z76" s="18">
        <v>7493.5283818400003</v>
      </c>
      <c r="AA76" s="18">
        <v>7747.1300604799999</v>
      </c>
      <c r="AB76" s="18">
        <v>9709.6697978299999</v>
      </c>
      <c r="AC76" s="18">
        <v>11627.4216351</v>
      </c>
      <c r="AD76" s="18">
        <v>17406.6824743</v>
      </c>
      <c r="AE76" s="18">
        <v>29256.544170100002</v>
      </c>
      <c r="AF76" s="18">
        <v>35738.376310200001</v>
      </c>
      <c r="AG76" s="18">
        <v>27025.786993900001</v>
      </c>
      <c r="AH76" s="18">
        <v>31496.744671600001</v>
      </c>
      <c r="AI76" s="18">
        <v>25808.551161799998</v>
      </c>
      <c r="AJ76" s="18">
        <v>15852.4946755</v>
      </c>
      <c r="AK76" s="18">
        <v>12084.5621811</v>
      </c>
      <c r="AL76" s="18">
        <v>17431.297297500001</v>
      </c>
      <c r="AM76" s="18" t="s">
        <v>186</v>
      </c>
      <c r="AN76" s="21" t="s">
        <v>183</v>
      </c>
    </row>
    <row r="77" spans="1:40" ht="15" x14ac:dyDescent="0.3">
      <c r="A77" s="16">
        <v>76</v>
      </c>
      <c r="B77" s="18" t="s">
        <v>166</v>
      </c>
      <c r="C77" s="18">
        <v>2017</v>
      </c>
      <c r="D77" s="24">
        <f t="shared" si="3"/>
        <v>51662.30640637601</v>
      </c>
      <c r="E77" s="29">
        <v>1.29541697828E-5</v>
      </c>
      <c r="F77" s="29">
        <v>1.2068734117E-5</v>
      </c>
      <c r="G77" s="29">
        <v>1.7814395656199998E-5</v>
      </c>
      <c r="H77" s="29">
        <v>3.7900868457400001E-5</v>
      </c>
      <c r="I77" s="29">
        <v>5.7921302196100002E-5</v>
      </c>
      <c r="J77" s="29">
        <v>5.5778676594499997E-5</v>
      </c>
      <c r="K77" s="29">
        <v>5.0710728844999999E-5</v>
      </c>
      <c r="L77" s="29">
        <v>4.61519469895E-5</v>
      </c>
      <c r="M77" s="29">
        <v>4.5744930374100001E-5</v>
      </c>
      <c r="N77" s="29">
        <v>5.20699224681E-5</v>
      </c>
      <c r="O77" s="29">
        <v>6.0064916971299998E-5</v>
      </c>
      <c r="P77" s="29">
        <v>7.2149539477099999E-5</v>
      </c>
      <c r="Q77" s="29">
        <v>9.4454728624700004E-5</v>
      </c>
      <c r="R77" s="29">
        <v>1.37330684485E-4</v>
      </c>
      <c r="S77" s="29">
        <v>1.97535597011E-4</v>
      </c>
      <c r="T77" s="29">
        <v>2.3715853748500001E-4</v>
      </c>
      <c r="U77" s="29">
        <v>2.4082555621100001E-4</v>
      </c>
      <c r="V77" s="18">
        <v>682.11169385699998</v>
      </c>
      <c r="W77" s="18">
        <v>775.59058251900001</v>
      </c>
      <c r="X77" s="18">
        <v>1145.30015424</v>
      </c>
      <c r="Y77" s="18">
        <v>2715.5360932899998</v>
      </c>
      <c r="Z77" s="18">
        <v>5069.2834663200001</v>
      </c>
      <c r="AA77" s="18">
        <v>6635.1283837399997</v>
      </c>
      <c r="AB77" s="18">
        <v>5899.8468261500002</v>
      </c>
      <c r="AC77" s="18">
        <v>4407.8215867899999</v>
      </c>
      <c r="AD77" s="18">
        <v>4999.4640023700003</v>
      </c>
      <c r="AE77" s="18">
        <v>6430.7845838599997</v>
      </c>
      <c r="AF77" s="18">
        <v>7121.8743281099996</v>
      </c>
      <c r="AG77" s="18">
        <v>5779.5647051300002</v>
      </c>
      <c r="AH77" s="18">
        <v>7792.0586287300002</v>
      </c>
      <c r="AI77" s="18">
        <v>8391.1663676900007</v>
      </c>
      <c r="AJ77" s="18">
        <v>8043.8224922700001</v>
      </c>
      <c r="AK77" s="18">
        <v>6694.7279396100002</v>
      </c>
      <c r="AL77" s="18">
        <v>7101.7049674299997</v>
      </c>
      <c r="AM77" s="18" t="s">
        <v>186</v>
      </c>
      <c r="AN77" s="21" t="s">
        <v>183</v>
      </c>
    </row>
    <row r="78" spans="1:40" ht="15" x14ac:dyDescent="0.3">
      <c r="A78" s="16">
        <v>77</v>
      </c>
      <c r="B78" s="18" t="s">
        <v>167</v>
      </c>
      <c r="C78" s="18">
        <v>2017</v>
      </c>
      <c r="D78" s="24">
        <f t="shared" si="3"/>
        <v>4710.6094817038002</v>
      </c>
      <c r="E78" s="29">
        <v>1.1811497359899999E-6</v>
      </c>
      <c r="F78" s="29">
        <v>1.10045998702E-6</v>
      </c>
      <c r="G78" s="29">
        <v>1.6243638826500001E-6</v>
      </c>
      <c r="H78" s="29">
        <v>3.4558325957999999E-6</v>
      </c>
      <c r="I78" s="29">
        <v>5.2812087405900003E-6</v>
      </c>
      <c r="J78" s="29">
        <v>5.0858822743799999E-6</v>
      </c>
      <c r="K78" s="29">
        <v>4.6237719260099998E-6</v>
      </c>
      <c r="L78" s="29">
        <v>4.2081499428399997E-6</v>
      </c>
      <c r="M78" s="29">
        <v>4.1711127092500001E-6</v>
      </c>
      <c r="N78" s="29">
        <v>4.7478451702800001E-6</v>
      </c>
      <c r="O78" s="29">
        <v>5.4767712489200003E-6</v>
      </c>
      <c r="P78" s="29">
        <v>6.5787608260399999E-6</v>
      </c>
      <c r="Q78" s="29">
        <v>8.6122944219700006E-6</v>
      </c>
      <c r="R78" s="29">
        <v>1.2521870270900001E-5</v>
      </c>
      <c r="S78" s="29">
        <v>1.80114293388E-5</v>
      </c>
      <c r="T78" s="29">
        <v>2.1624243919E-5</v>
      </c>
      <c r="U78" s="29">
        <v>2.1958731460199999E-5</v>
      </c>
      <c r="V78" s="18">
        <v>62.1943232876</v>
      </c>
      <c r="W78" s="18">
        <v>70.720458663200006</v>
      </c>
      <c r="X78" s="18">
        <v>104.431517883</v>
      </c>
      <c r="Y78" s="18">
        <v>247.604817035</v>
      </c>
      <c r="Z78" s="18">
        <v>462.21240962399997</v>
      </c>
      <c r="AA78" s="18">
        <v>604.98893428600002</v>
      </c>
      <c r="AB78" s="18">
        <v>537.94428130999995</v>
      </c>
      <c r="AC78" s="18">
        <v>401.90664067400002</v>
      </c>
      <c r="AD78" s="18">
        <v>455.86095983500002</v>
      </c>
      <c r="AE78" s="18">
        <v>586.37247217000004</v>
      </c>
      <c r="AF78" s="18">
        <v>649.37868350500003</v>
      </c>
      <c r="AG78" s="18">
        <v>526.99398343099995</v>
      </c>
      <c r="AH78" s="18">
        <v>710.47267053999997</v>
      </c>
      <c r="AI78" s="18">
        <v>765.110120349</v>
      </c>
      <c r="AJ78" s="18">
        <v>733.44117505199995</v>
      </c>
      <c r="AK78" s="18">
        <v>610.42891990099997</v>
      </c>
      <c r="AL78" s="18">
        <v>647.54104483699996</v>
      </c>
      <c r="AM78" s="18" t="s">
        <v>186</v>
      </c>
      <c r="AN78" s="21" t="s">
        <v>183</v>
      </c>
    </row>
    <row r="79" spans="1:40" ht="15" x14ac:dyDescent="0.3">
      <c r="A79" s="16">
        <v>78</v>
      </c>
      <c r="B79" s="18" t="s">
        <v>168</v>
      </c>
      <c r="C79" s="18">
        <v>2017</v>
      </c>
      <c r="D79" s="24">
        <f t="shared" si="3"/>
        <v>367097.63459499995</v>
      </c>
      <c r="E79" s="29">
        <v>4.52538880363E-4</v>
      </c>
      <c r="F79" s="29">
        <v>3.9715458203499999E-4</v>
      </c>
      <c r="G79" s="29">
        <v>3.9115474912700002E-4</v>
      </c>
      <c r="H79" s="29">
        <v>3.5756113935599999E-4</v>
      </c>
      <c r="I79" s="29">
        <v>3.3819191451199998E-4</v>
      </c>
      <c r="J79" s="29">
        <v>3.2864665800800001E-4</v>
      </c>
      <c r="K79" s="29">
        <v>3.21050937354E-4</v>
      </c>
      <c r="L79" s="29">
        <v>3.1286592568200003E-4</v>
      </c>
      <c r="M79" s="29">
        <v>3.077785871E-4</v>
      </c>
      <c r="N79" s="29">
        <v>3.0460613576399999E-4</v>
      </c>
      <c r="O79" s="29">
        <v>3.0202666405399999E-4</v>
      </c>
      <c r="P79" s="29">
        <v>2.9918103339699999E-4</v>
      </c>
      <c r="Q79" s="29">
        <v>2.9552148682600001E-4</v>
      </c>
      <c r="R79" s="29">
        <v>2.9194480986900002E-4</v>
      </c>
      <c r="S79" s="29">
        <v>2.8535894765400002E-4</v>
      </c>
      <c r="T79" s="29">
        <v>2.8457129202600002E-4</v>
      </c>
      <c r="U79" s="29">
        <v>2.80490101643E-4</v>
      </c>
      <c r="V79" s="18">
        <v>23812.744709800001</v>
      </c>
      <c r="W79" s="18">
        <v>25535.341781200001</v>
      </c>
      <c r="X79" s="18">
        <v>25159.013148499998</v>
      </c>
      <c r="Y79" s="18">
        <v>25621.607473100001</v>
      </c>
      <c r="Z79" s="18">
        <v>29604.0245378</v>
      </c>
      <c r="AA79" s="18">
        <v>39103.691819599997</v>
      </c>
      <c r="AB79" s="18">
        <v>37352.452870300003</v>
      </c>
      <c r="AC79" s="18">
        <v>29879.217567399999</v>
      </c>
      <c r="AD79" s="18">
        <v>33634.886286499997</v>
      </c>
      <c r="AE79" s="18">
        <v>37618.050840900003</v>
      </c>
      <c r="AF79" s="18">
        <v>35810.781554699999</v>
      </c>
      <c r="AG79" s="18">
        <v>23965.8220052</v>
      </c>
      <c r="AH79" s="18">
        <v>24378.919821799998</v>
      </c>
      <c r="AI79" s="18">
        <v>17838.324864999999</v>
      </c>
      <c r="AJ79" s="18">
        <v>11620.038252099999</v>
      </c>
      <c r="AK79" s="18">
        <v>8033.1375419100004</v>
      </c>
      <c r="AL79" s="18">
        <v>8271.3671214099995</v>
      </c>
      <c r="AM79" s="18" t="s">
        <v>186</v>
      </c>
      <c r="AN79" s="21" t="s">
        <v>183</v>
      </c>
    </row>
    <row r="80" spans="1:40" ht="15" x14ac:dyDescent="0.3">
      <c r="A80" s="16">
        <v>79</v>
      </c>
      <c r="B80" s="18" t="s">
        <v>169</v>
      </c>
      <c r="C80" s="18">
        <v>2017</v>
      </c>
      <c r="D80" s="24">
        <f t="shared" si="3"/>
        <v>1173140.6306366001</v>
      </c>
      <c r="E80" s="29">
        <v>6.9547075536400002E-3</v>
      </c>
      <c r="F80" s="29">
        <v>3.4392328983899999E-3</v>
      </c>
      <c r="G80" s="29">
        <v>2.0197834776599999E-3</v>
      </c>
      <c r="H80" s="29">
        <v>1.2445156080800001E-3</v>
      </c>
      <c r="I80" s="29">
        <v>8.6926122153699998E-4</v>
      </c>
      <c r="J80" s="29">
        <v>6.28022482401E-4</v>
      </c>
      <c r="K80" s="29">
        <v>4.8370897808200001E-4</v>
      </c>
      <c r="L80" s="29">
        <v>3.9594022460199998E-4</v>
      </c>
      <c r="M80" s="29">
        <v>3.2766319857000003E-4</v>
      </c>
      <c r="N80" s="29">
        <v>2.8657896458799998E-4</v>
      </c>
      <c r="O80" s="29">
        <v>2.6250253096200002E-4</v>
      </c>
      <c r="P80" s="29">
        <v>2.4559327224700001E-4</v>
      </c>
      <c r="Q80" s="29">
        <v>2.3789513071300001E-4</v>
      </c>
      <c r="R80" s="29">
        <v>2.45960392806E-4</v>
      </c>
      <c r="S80" s="29">
        <v>2.465363562E-4</v>
      </c>
      <c r="T80" s="29">
        <v>2.4032757287099999E-4</v>
      </c>
      <c r="U80" s="29">
        <v>2.3900493114899999E-4</v>
      </c>
      <c r="V80" s="18">
        <v>366002.361439</v>
      </c>
      <c r="W80" s="18">
        <v>221145.37359900001</v>
      </c>
      <c r="X80" s="18">
        <v>129910.706422</v>
      </c>
      <c r="Y80" s="18">
        <v>89178.463838099997</v>
      </c>
      <c r="Z80" s="18">
        <v>76090.6655933</v>
      </c>
      <c r="AA80" s="18">
        <v>74725.357055300003</v>
      </c>
      <c r="AB80" s="18">
        <v>56277.176493500003</v>
      </c>
      <c r="AC80" s="18">
        <v>37813.163354700002</v>
      </c>
      <c r="AD80" s="18">
        <v>35808.136134699998</v>
      </c>
      <c r="AE80" s="18">
        <v>35391.641193399999</v>
      </c>
      <c r="AF80" s="18">
        <v>31124.398481100001</v>
      </c>
      <c r="AG80" s="18">
        <v>19673.187032500002</v>
      </c>
      <c r="AH80" s="18">
        <v>19625.059559000001</v>
      </c>
      <c r="AI80" s="18">
        <v>15028.595732399999</v>
      </c>
      <c r="AJ80" s="18">
        <v>10039.1476277</v>
      </c>
      <c r="AK80" s="18">
        <v>6784.1830319299997</v>
      </c>
      <c r="AL80" s="18">
        <v>7048.0105931300004</v>
      </c>
      <c r="AM80" s="18" t="s">
        <v>186</v>
      </c>
      <c r="AN80" s="21" t="s">
        <v>183</v>
      </c>
    </row>
    <row r="81" spans="1:40" ht="15" x14ac:dyDescent="0.3">
      <c r="A81" s="16">
        <v>80</v>
      </c>
      <c r="B81" s="18" t="s">
        <v>170</v>
      </c>
      <c r="C81" s="18">
        <v>2017</v>
      </c>
      <c r="D81" s="24">
        <f t="shared" si="3"/>
        <v>456418.0679299999</v>
      </c>
      <c r="E81" s="29">
        <v>5.4101393736299996E-4</v>
      </c>
      <c r="F81" s="29">
        <v>4.9750917723199995E-4</v>
      </c>
      <c r="G81" s="29">
        <v>5.0295556872600002E-4</v>
      </c>
      <c r="H81" s="29">
        <v>4.6865996518800001E-4</v>
      </c>
      <c r="I81" s="29">
        <v>4.5255256658399999E-4</v>
      </c>
      <c r="J81" s="29">
        <v>4.4510391424799998E-4</v>
      </c>
      <c r="K81" s="29">
        <v>4.3855824439199999E-4</v>
      </c>
      <c r="L81" s="29">
        <v>4.30694081913E-4</v>
      </c>
      <c r="M81" s="29">
        <v>4.2145243701300001E-4</v>
      </c>
      <c r="N81" s="29">
        <v>3.91928542321E-4</v>
      </c>
      <c r="O81" s="29">
        <v>2.83154672953E-4</v>
      </c>
      <c r="P81" s="29">
        <v>2.1547672894E-4</v>
      </c>
      <c r="Q81" s="29">
        <v>2.0579447202900001E-4</v>
      </c>
      <c r="R81" s="29">
        <v>1.9535333263400001E-4</v>
      </c>
      <c r="S81" s="29">
        <v>0</v>
      </c>
      <c r="T81" s="29">
        <v>0</v>
      </c>
      <c r="U81" s="29">
        <v>0</v>
      </c>
      <c r="V81" s="18">
        <v>28470.749262199999</v>
      </c>
      <c r="W81" s="18">
        <v>31989.341357400001</v>
      </c>
      <c r="X81" s="18">
        <v>32349.4697572</v>
      </c>
      <c r="Y81" s="18">
        <v>33583.4807334</v>
      </c>
      <c r="Z81" s="18">
        <v>39614.909535400002</v>
      </c>
      <c r="AA81" s="18">
        <v>52960.834794100003</v>
      </c>
      <c r="AB81" s="18">
        <v>51024.074336899997</v>
      </c>
      <c r="AC81" s="18">
        <v>41131.811738999997</v>
      </c>
      <c r="AD81" s="18">
        <v>46057.443018600003</v>
      </c>
      <c r="AE81" s="18">
        <v>48402.124311200001</v>
      </c>
      <c r="AF81" s="18">
        <v>33573.080647299998</v>
      </c>
      <c r="AG81" s="18">
        <v>17260.748437300001</v>
      </c>
      <c r="AH81" s="18">
        <v>16976.9711303</v>
      </c>
      <c r="AI81" s="18">
        <v>11936.434132799999</v>
      </c>
      <c r="AJ81" s="18">
        <v>0</v>
      </c>
      <c r="AK81" s="18">
        <v>0</v>
      </c>
      <c r="AL81" s="18">
        <v>0</v>
      </c>
      <c r="AM81" s="18" t="s">
        <v>186</v>
      </c>
      <c r="AN81" s="21" t="s">
        <v>183</v>
      </c>
    </row>
    <row r="82" spans="1:40" ht="15" x14ac:dyDescent="0.3">
      <c r="A82" s="16">
        <v>81</v>
      </c>
      <c r="B82" s="18" t="s">
        <v>171</v>
      </c>
      <c r="C82" s="18">
        <v>2017</v>
      </c>
      <c r="D82" s="24">
        <f t="shared" si="3"/>
        <v>19163.845206496888</v>
      </c>
      <c r="E82" s="29">
        <v>0</v>
      </c>
      <c r="F82" s="29">
        <v>0</v>
      </c>
      <c r="G82" s="29">
        <v>2.4894969144200001E-9</v>
      </c>
      <c r="H82" s="29">
        <v>3.3894967209300001E-7</v>
      </c>
      <c r="I82" s="29">
        <v>1.4800995846E-6</v>
      </c>
      <c r="J82" s="29">
        <v>2.92658075312E-6</v>
      </c>
      <c r="K82" s="29">
        <v>5.0982484858700004E-6</v>
      </c>
      <c r="L82" s="29">
        <v>9.4059694224399994E-6</v>
      </c>
      <c r="M82" s="29">
        <v>1.6143325969600001E-5</v>
      </c>
      <c r="N82" s="29">
        <v>2.7545361372100001E-5</v>
      </c>
      <c r="O82" s="29">
        <v>4.56594497853E-5</v>
      </c>
      <c r="P82" s="29">
        <v>8.2272659977999999E-5</v>
      </c>
      <c r="Q82" s="29">
        <v>1.5265344261500001E-4</v>
      </c>
      <c r="R82" s="29">
        <v>2.78333239009E-4</v>
      </c>
      <c r="S82" s="29">
        <v>4.5589385608200001E-4</v>
      </c>
      <c r="T82" s="29">
        <v>6.4059002708800005E-4</v>
      </c>
      <c r="U82" s="29">
        <v>6.8929202643200002E-4</v>
      </c>
      <c r="V82" s="18">
        <v>0</v>
      </c>
      <c r="W82" s="18">
        <v>0</v>
      </c>
      <c r="X82" s="18">
        <v>0.16011747708499999</v>
      </c>
      <c r="Y82" s="18">
        <v>24.2869073928</v>
      </c>
      <c r="Z82" s="18">
        <v>129.564556866</v>
      </c>
      <c r="AA82" s="18">
        <v>348.21687104799997</v>
      </c>
      <c r="AB82" s="18">
        <v>593.12582207000003</v>
      </c>
      <c r="AC82" s="18">
        <v>898.31839594300004</v>
      </c>
      <c r="AD82" s="18">
        <v>1764.2274725</v>
      </c>
      <c r="AE82" s="18">
        <v>3401.8148345899999</v>
      </c>
      <c r="AF82" s="18">
        <v>5413.7521526500004</v>
      </c>
      <c r="AG82" s="18">
        <v>6590.3780759600004</v>
      </c>
      <c r="AH82" s="18">
        <v>12593.139121800001</v>
      </c>
      <c r="AI82" s="18">
        <v>17006.680902399999</v>
      </c>
      <c r="AJ82" s="18">
        <v>18564.3538979</v>
      </c>
      <c r="AK82" s="18">
        <v>18083.153561800002</v>
      </c>
      <c r="AL82" s="18">
        <v>20326.511158699999</v>
      </c>
      <c r="AM82" s="18" t="s">
        <v>186</v>
      </c>
      <c r="AN82" s="21" t="s">
        <v>183</v>
      </c>
    </row>
    <row r="83" spans="1:40" ht="15" x14ac:dyDescent="0.3">
      <c r="A83" s="16">
        <v>82</v>
      </c>
      <c r="B83" s="18" t="s">
        <v>172</v>
      </c>
      <c r="C83" s="18">
        <v>2017</v>
      </c>
      <c r="D83" s="24">
        <f t="shared" si="3"/>
        <v>6661.5176140989443</v>
      </c>
      <c r="E83" s="29">
        <v>0</v>
      </c>
      <c r="F83" s="29">
        <v>0</v>
      </c>
      <c r="G83" s="29">
        <v>1.6235458325E-9</v>
      </c>
      <c r="H83" s="29">
        <v>2.2081937811600001E-7</v>
      </c>
      <c r="I83" s="29">
        <v>9.93030703073E-7</v>
      </c>
      <c r="J83" s="29">
        <v>1.92567569457E-6</v>
      </c>
      <c r="K83" s="29">
        <v>2.9572139942299999E-6</v>
      </c>
      <c r="L83" s="29">
        <v>4.1425344213299998E-6</v>
      </c>
      <c r="M83" s="29">
        <v>5.8021773992099998E-6</v>
      </c>
      <c r="N83" s="29">
        <v>9.2267333638400001E-6</v>
      </c>
      <c r="O83" s="29">
        <v>1.50548503553E-5</v>
      </c>
      <c r="P83" s="29">
        <v>2.5357327225699998E-5</v>
      </c>
      <c r="Q83" s="29">
        <v>3.95534251817E-5</v>
      </c>
      <c r="R83" s="29">
        <v>5.6844799387899997E-5</v>
      </c>
      <c r="S83" s="29">
        <v>7.5027766748699998E-5</v>
      </c>
      <c r="T83" s="29">
        <v>8.9380976032700003E-5</v>
      </c>
      <c r="U83" s="29">
        <v>8.9227171230699993E-5</v>
      </c>
      <c r="V83" s="18">
        <v>0</v>
      </c>
      <c r="W83" s="18">
        <v>0</v>
      </c>
      <c r="X83" s="18">
        <v>0.104435505345</v>
      </c>
      <c r="Y83" s="18">
        <v>15.831309340500001</v>
      </c>
      <c r="Z83" s="18">
        <v>86.932014059099998</v>
      </c>
      <c r="AA83" s="18">
        <v>229.11580252100001</v>
      </c>
      <c r="AB83" s="18">
        <v>344.07372642000001</v>
      </c>
      <c r="AC83" s="18">
        <v>395.62218126800002</v>
      </c>
      <c r="AD83" s="18">
        <v>634.09069464499999</v>
      </c>
      <c r="AE83" s="18">
        <v>1139.4936267600001</v>
      </c>
      <c r="AF83" s="18">
        <v>1785.0266724600001</v>
      </c>
      <c r="AG83" s="18">
        <v>2031.2271511199999</v>
      </c>
      <c r="AH83" s="18">
        <v>3262.9525032900001</v>
      </c>
      <c r="AI83" s="18">
        <v>3473.3194403299999</v>
      </c>
      <c r="AJ83" s="18">
        <v>3055.1932398600002</v>
      </c>
      <c r="AK83" s="18">
        <v>2523.1268901100002</v>
      </c>
      <c r="AL83" s="18">
        <v>2631.2181312600001</v>
      </c>
      <c r="AM83" s="18" t="s">
        <v>186</v>
      </c>
      <c r="AN83" s="21" t="s">
        <v>183</v>
      </c>
    </row>
    <row r="84" spans="1:40" ht="15" x14ac:dyDescent="0.3">
      <c r="A84" s="16">
        <v>83</v>
      </c>
      <c r="B84" s="18" t="s">
        <v>173</v>
      </c>
      <c r="C84" s="18">
        <v>2017</v>
      </c>
      <c r="D84" s="24">
        <f t="shared" si="3"/>
        <v>19556.9744990892</v>
      </c>
      <c r="E84" s="29">
        <v>0</v>
      </c>
      <c r="F84" s="29">
        <v>0</v>
      </c>
      <c r="G84" s="29">
        <v>1.02472279266E-9</v>
      </c>
      <c r="H84" s="29">
        <v>1.4067942385399999E-7</v>
      </c>
      <c r="I84" s="29">
        <v>7.1397473145400001E-7</v>
      </c>
      <c r="J84" s="29">
        <v>1.7882212471600001E-6</v>
      </c>
      <c r="K84" s="29">
        <v>3.8444172795099999E-6</v>
      </c>
      <c r="L84" s="29">
        <v>8.2446387988899997E-6</v>
      </c>
      <c r="M84" s="29">
        <v>1.6593835957800001E-5</v>
      </c>
      <c r="N84" s="29">
        <v>3.0570059717800001E-5</v>
      </c>
      <c r="O84" s="29">
        <v>4.9829193143099997E-5</v>
      </c>
      <c r="P84" s="29">
        <v>8.1645212657399999E-5</v>
      </c>
      <c r="Q84" s="29">
        <v>1.41890405059E-4</v>
      </c>
      <c r="R84" s="29">
        <v>2.5627836940799999E-4</v>
      </c>
      <c r="S84" s="29">
        <v>4.3061344274700002E-4</v>
      </c>
      <c r="T84" s="29">
        <v>6.3629331938E-4</v>
      </c>
      <c r="U84" s="29">
        <v>7.9129727912799995E-4</v>
      </c>
      <c r="V84" s="18">
        <v>0</v>
      </c>
      <c r="W84" s="18">
        <v>0</v>
      </c>
      <c r="X84" s="18">
        <v>6.5918629798700001E-2</v>
      </c>
      <c r="Y84" s="18">
        <v>10.081882612699999</v>
      </c>
      <c r="Z84" s="18">
        <v>62.497755839699998</v>
      </c>
      <c r="AA84" s="18">
        <v>212.76251064799999</v>
      </c>
      <c r="AB84" s="18">
        <v>447.29039028599999</v>
      </c>
      <c r="AC84" s="18">
        <v>787.37883213299995</v>
      </c>
      <c r="AD84" s="18">
        <v>1813.4143346999999</v>
      </c>
      <c r="AE84" s="18">
        <v>3775.3445017600002</v>
      </c>
      <c r="AF84" s="18">
        <v>5908.0555810100004</v>
      </c>
      <c r="AG84" s="18">
        <v>6540.0827914700003</v>
      </c>
      <c r="AH84" s="18">
        <v>11705.1578159</v>
      </c>
      <c r="AI84" s="18">
        <v>15659.031830800001</v>
      </c>
      <c r="AJ84" s="18">
        <v>17534.9019028</v>
      </c>
      <c r="AK84" s="18">
        <v>17961.866392299999</v>
      </c>
      <c r="AL84" s="18">
        <v>23334.5487564</v>
      </c>
      <c r="AM84" s="18" t="s">
        <v>186</v>
      </c>
      <c r="AN84" s="21" t="s">
        <v>183</v>
      </c>
    </row>
    <row r="85" spans="1:40" ht="15" x14ac:dyDescent="0.3">
      <c r="A85" s="16">
        <v>84</v>
      </c>
      <c r="B85" s="18" t="s">
        <v>174</v>
      </c>
      <c r="C85" s="18">
        <v>2017</v>
      </c>
      <c r="D85" s="24">
        <f t="shared" si="3"/>
        <v>19005.483035305326</v>
      </c>
      <c r="E85" s="29">
        <v>0</v>
      </c>
      <c r="F85" s="29">
        <v>0</v>
      </c>
      <c r="G85" s="29">
        <v>1.15718330911E-9</v>
      </c>
      <c r="H85" s="29">
        <v>1.57790732108E-7</v>
      </c>
      <c r="I85" s="29">
        <v>8.7340547945700005E-7</v>
      </c>
      <c r="J85" s="29">
        <v>2.5175101828199998E-6</v>
      </c>
      <c r="K85" s="29">
        <v>5.6732544538200001E-6</v>
      </c>
      <c r="L85" s="29">
        <v>1.17016628791E-5</v>
      </c>
      <c r="M85" s="29">
        <v>2.0438359835200001E-5</v>
      </c>
      <c r="N85" s="29">
        <v>3.1498886115699997E-5</v>
      </c>
      <c r="O85" s="29">
        <v>4.5871945293200001E-5</v>
      </c>
      <c r="P85" s="29">
        <v>6.5889604749199996E-5</v>
      </c>
      <c r="Q85" s="29">
        <v>9.2404470898400004E-5</v>
      </c>
      <c r="R85" s="29">
        <v>1.2939490908199999E-4</v>
      </c>
      <c r="S85" s="29">
        <v>1.7884113888600001E-4</v>
      </c>
      <c r="T85" s="29">
        <v>2.2899491090600001E-4</v>
      </c>
      <c r="U85" s="29">
        <v>2.5382243203299999E-4</v>
      </c>
      <c r="V85" s="18">
        <v>0</v>
      </c>
      <c r="W85" s="18">
        <v>0</v>
      </c>
      <c r="X85" s="18">
        <v>7.4442223828599996E-2</v>
      </c>
      <c r="Y85" s="18">
        <v>11.306895004799999</v>
      </c>
      <c r="Z85" s="18">
        <v>76.459256663700003</v>
      </c>
      <c r="AA85" s="18">
        <v>299.54362491400002</v>
      </c>
      <c r="AB85" s="18">
        <v>660.03700020899998</v>
      </c>
      <c r="AC85" s="18">
        <v>1117.5284308099999</v>
      </c>
      <c r="AD85" s="18">
        <v>2233.6148072999999</v>
      </c>
      <c r="AE85" s="18">
        <v>3890.0096579599999</v>
      </c>
      <c r="AF85" s="18">
        <v>5438.8700082799996</v>
      </c>
      <c r="AG85" s="18">
        <v>5278.0389119399997</v>
      </c>
      <c r="AH85" s="18">
        <v>7622.8517692799996</v>
      </c>
      <c r="AI85" s="18">
        <v>7906.2466137600004</v>
      </c>
      <c r="AJ85" s="18">
        <v>7282.5399497600001</v>
      </c>
      <c r="AK85" s="18">
        <v>6464.2724802700004</v>
      </c>
      <c r="AL85" s="18">
        <v>7484.9640907900002</v>
      </c>
      <c r="AM85" s="18" t="s">
        <v>186</v>
      </c>
      <c r="AN85" s="21" t="s">
        <v>183</v>
      </c>
    </row>
    <row r="86" spans="1:40" ht="15" x14ac:dyDescent="0.3">
      <c r="A86" s="16">
        <v>85</v>
      </c>
      <c r="B86" s="18" t="s">
        <v>175</v>
      </c>
      <c r="C86" s="18">
        <v>2017</v>
      </c>
      <c r="D86" s="24">
        <f t="shared" si="3"/>
        <v>24539760.816869996</v>
      </c>
      <c r="E86" s="29">
        <v>6.1228650028299997E-2</v>
      </c>
      <c r="F86" s="29">
        <v>6.6190281743500001E-2</v>
      </c>
      <c r="G86" s="29">
        <v>3.6459222572000002E-2</v>
      </c>
      <c r="H86" s="29">
        <v>2.1547632461199999E-2</v>
      </c>
      <c r="I86" s="29">
        <v>1.3992130440900001E-2</v>
      </c>
      <c r="J86" s="29">
        <v>1.2609965082099999E-2</v>
      </c>
      <c r="K86" s="29">
        <v>1.3595229643000001E-2</v>
      </c>
      <c r="L86" s="29">
        <v>1.46887425938E-2</v>
      </c>
      <c r="M86" s="29">
        <v>1.5662202688200001E-2</v>
      </c>
      <c r="N86" s="29">
        <v>1.6738528053599998E-2</v>
      </c>
      <c r="O86" s="29">
        <v>1.7929599701199998E-2</v>
      </c>
      <c r="P86" s="29">
        <v>1.9414700283800001E-2</v>
      </c>
      <c r="Q86" s="29">
        <v>2.1614367337899999E-2</v>
      </c>
      <c r="R86" s="29">
        <v>2.5827770737499998E-2</v>
      </c>
      <c r="S86" s="29">
        <v>3.0981488844799999E-2</v>
      </c>
      <c r="T86" s="29">
        <v>3.2660820855299998E-2</v>
      </c>
      <c r="U86" s="29">
        <v>3.1695083836800003E-2</v>
      </c>
      <c r="V86" s="18">
        <v>3223292.2168000001</v>
      </c>
      <c r="W86" s="18">
        <v>4257145.6891099997</v>
      </c>
      <c r="X86" s="18">
        <v>2345304.0586899999</v>
      </c>
      <c r="Y86" s="18">
        <v>1544274.72798</v>
      </c>
      <c r="Z86" s="18">
        <v>1224853.82956</v>
      </c>
      <c r="AA86" s="18">
        <v>1500427.7007299999</v>
      </c>
      <c r="AB86" s="18">
        <v>1581741.9860799999</v>
      </c>
      <c r="AC86" s="18">
        <v>1402801.55107</v>
      </c>
      <c r="AD86" s="18">
        <v>1711646.62509</v>
      </c>
      <c r="AE86" s="18">
        <v>2067177.1299699999</v>
      </c>
      <c r="AF86" s="18">
        <v>2125880.0646500001</v>
      </c>
      <c r="AG86" s="18">
        <v>1555215.2371400001</v>
      </c>
      <c r="AH86" s="18">
        <v>1783075.0121899999</v>
      </c>
      <c r="AI86" s="18">
        <v>1578124.1316800001</v>
      </c>
      <c r="AJ86" s="18">
        <v>1261591.5674999999</v>
      </c>
      <c r="AK86" s="18">
        <v>921979.86667300004</v>
      </c>
      <c r="AL86" s="18">
        <v>934655.84839399997</v>
      </c>
      <c r="AM86" s="18" t="s">
        <v>186</v>
      </c>
      <c r="AN86" s="21" t="s">
        <v>183</v>
      </c>
    </row>
    <row r="87" spans="1:40" ht="15" x14ac:dyDescent="0.3">
      <c r="A87" s="16">
        <v>86</v>
      </c>
      <c r="B87" s="18" t="s">
        <v>176</v>
      </c>
      <c r="C87" s="18">
        <v>2017</v>
      </c>
      <c r="D87" s="24">
        <f t="shared" si="3"/>
        <v>415159.58734852792</v>
      </c>
      <c r="E87" s="29">
        <v>5.6803680674399997E-7</v>
      </c>
      <c r="F87" s="29">
        <v>1.3400807447199999E-6</v>
      </c>
      <c r="G87" s="29">
        <v>6.10091305251E-6</v>
      </c>
      <c r="H87" s="29">
        <v>2.49550010177E-5</v>
      </c>
      <c r="I87" s="29">
        <v>6.9064747311600001E-5</v>
      </c>
      <c r="J87" s="29">
        <v>1.35364247377E-4</v>
      </c>
      <c r="K87" s="29">
        <v>2.15148363572E-4</v>
      </c>
      <c r="L87" s="29">
        <v>3.07412092709E-4</v>
      </c>
      <c r="M87" s="29">
        <v>4.2799910898300001E-4</v>
      </c>
      <c r="N87" s="29">
        <v>6.1250079966299997E-4</v>
      </c>
      <c r="O87" s="29">
        <v>8.9770184951299997E-4</v>
      </c>
      <c r="P87" s="29">
        <v>1.34156377735E-3</v>
      </c>
      <c r="Q87" s="29">
        <v>1.9785981600599998E-3</v>
      </c>
      <c r="R87" s="29">
        <v>2.94370484494E-3</v>
      </c>
      <c r="S87" s="29">
        <v>4.2819434859399999E-3</v>
      </c>
      <c r="T87" s="29">
        <v>5.7874975276800003E-3</v>
      </c>
      <c r="U87" s="29">
        <v>7.4199353602800002E-3</v>
      </c>
      <c r="V87" s="18">
        <v>29.893096768100001</v>
      </c>
      <c r="W87" s="18">
        <v>86.167345276800006</v>
      </c>
      <c r="X87" s="18">
        <v>392.38431822299998</v>
      </c>
      <c r="Y87" s="18">
        <v>1788.2383492500001</v>
      </c>
      <c r="Z87" s="18">
        <v>6045.8464448100003</v>
      </c>
      <c r="AA87" s="18">
        <v>16106.601006700001</v>
      </c>
      <c r="AB87" s="18">
        <v>25031.119164399999</v>
      </c>
      <c r="AC87" s="18">
        <v>29359.065671799999</v>
      </c>
      <c r="AD87" s="18">
        <v>46773.405169500002</v>
      </c>
      <c r="AE87" s="18">
        <v>75642.332823799996</v>
      </c>
      <c r="AF87" s="18">
        <v>106439.025089</v>
      </c>
      <c r="AG87" s="18">
        <v>107465.508869</v>
      </c>
      <c r="AH87" s="18">
        <v>163223.491561</v>
      </c>
      <c r="AI87" s="18">
        <v>179865.372473</v>
      </c>
      <c r="AJ87" s="18">
        <v>174363.996908</v>
      </c>
      <c r="AK87" s="18">
        <v>163374.73996499999</v>
      </c>
      <c r="AL87" s="18">
        <v>218806.33747999999</v>
      </c>
      <c r="AM87" s="18" t="s">
        <v>186</v>
      </c>
      <c r="AN87" s="21" t="s">
        <v>183</v>
      </c>
    </row>
    <row r="88" spans="1:40" ht="15" x14ac:dyDescent="0.3">
      <c r="A88" s="16">
        <v>87</v>
      </c>
      <c r="B88" s="18" t="s">
        <v>177</v>
      </c>
      <c r="C88" s="18">
        <v>2017</v>
      </c>
      <c r="D88" s="24">
        <f t="shared" si="3"/>
        <v>112354312.52767001</v>
      </c>
      <c r="E88" s="29">
        <v>6.2270064058299997E-2</v>
      </c>
      <c r="F88" s="29">
        <v>8.3129983137799998E-2</v>
      </c>
      <c r="G88" s="29">
        <v>9.8336441732799998E-2</v>
      </c>
      <c r="H88" s="29">
        <v>0.10007394431199999</v>
      </c>
      <c r="I88" s="29">
        <v>0.101536690909</v>
      </c>
      <c r="J88" s="29">
        <v>0.10278116817999999</v>
      </c>
      <c r="K88" s="29">
        <v>0.10439803889599999</v>
      </c>
      <c r="L88" s="29">
        <v>0.106263089783</v>
      </c>
      <c r="M88" s="29">
        <v>0.107768103007</v>
      </c>
      <c r="N88" s="29">
        <v>0.108416197531</v>
      </c>
      <c r="O88" s="29">
        <v>0.108838107709</v>
      </c>
      <c r="P88" s="29">
        <v>0.109246432817</v>
      </c>
      <c r="Q88" s="29">
        <v>0.111355885691</v>
      </c>
      <c r="R88" s="29">
        <v>0.112889908474</v>
      </c>
      <c r="S88" s="29">
        <v>0.114240914047</v>
      </c>
      <c r="T88" s="29">
        <v>0.11526917270299999</v>
      </c>
      <c r="U88" s="29">
        <v>0.111729194511</v>
      </c>
      <c r="V88" s="18">
        <v>3277178.7274699998</v>
      </c>
      <c r="W88" s="18">
        <v>5345536.1950300001</v>
      </c>
      <c r="X88" s="18">
        <v>6325477.4558699997</v>
      </c>
      <c r="Y88" s="18">
        <v>7171350.48276</v>
      </c>
      <c r="Z88" s="18">
        <v>8888349.7928400002</v>
      </c>
      <c r="AA88" s="18">
        <v>12229649.4212</v>
      </c>
      <c r="AB88" s="18">
        <v>12146131.240900001</v>
      </c>
      <c r="AC88" s="18">
        <v>10148302.465500001</v>
      </c>
      <c r="AD88" s="18">
        <v>11777230.082699999</v>
      </c>
      <c r="AE88" s="18">
        <v>13389137.011499999</v>
      </c>
      <c r="AF88" s="18">
        <v>12904777.6721</v>
      </c>
      <c r="AG88" s="18">
        <v>8751191.9798000008</v>
      </c>
      <c r="AH88" s="18">
        <v>9186274.8147100005</v>
      </c>
      <c r="AI88" s="18">
        <v>6897776.3854200002</v>
      </c>
      <c r="AJ88" s="18">
        <v>4651980.4496099995</v>
      </c>
      <c r="AK88" s="18">
        <v>3253923.3267700002</v>
      </c>
      <c r="AL88" s="18">
        <v>3294780.0526999999</v>
      </c>
      <c r="AM88" s="18" t="s">
        <v>186</v>
      </c>
      <c r="AN88" s="21" t="s">
        <v>183</v>
      </c>
    </row>
    <row r="89" spans="1:40" ht="15" x14ac:dyDescent="0.3">
      <c r="A89" s="16">
        <v>88</v>
      </c>
      <c r="B89" s="18" t="s">
        <v>178</v>
      </c>
      <c r="C89" s="18">
        <v>2017</v>
      </c>
      <c r="D89" s="24">
        <f t="shared" si="3"/>
        <v>25952526.556913003</v>
      </c>
      <c r="E89" s="29">
        <v>9.6445185010100003E-3</v>
      </c>
      <c r="F89" s="29">
        <v>1.6272412976599999E-2</v>
      </c>
      <c r="G89" s="29">
        <v>2.04741949577E-2</v>
      </c>
      <c r="H89" s="29">
        <v>2.15140166147E-2</v>
      </c>
      <c r="I89" s="29">
        <v>2.2512875623799999E-2</v>
      </c>
      <c r="J89" s="29">
        <v>2.3384829383399999E-2</v>
      </c>
      <c r="K89" s="29">
        <v>2.4295100937500001E-2</v>
      </c>
      <c r="L89" s="29">
        <v>2.5166717544199999E-2</v>
      </c>
      <c r="M89" s="29">
        <v>2.5797870608100001E-2</v>
      </c>
      <c r="N89" s="29">
        <v>2.6459150623399999E-2</v>
      </c>
      <c r="O89" s="29">
        <v>2.7240091985499999E-2</v>
      </c>
      <c r="P89" s="29">
        <v>2.79667367806E-2</v>
      </c>
      <c r="Q89" s="29">
        <v>2.84063719087E-2</v>
      </c>
      <c r="R89" s="29">
        <v>2.8739739339600001E-2</v>
      </c>
      <c r="S89" s="29">
        <v>2.85707488905E-2</v>
      </c>
      <c r="T89" s="29">
        <v>2.8480166757900001E-2</v>
      </c>
      <c r="U89" s="29">
        <v>2.7591978392500001E-2</v>
      </c>
      <c r="V89" s="18">
        <v>507567.91835300002</v>
      </c>
      <c r="W89" s="18">
        <v>1046242.211</v>
      </c>
      <c r="X89" s="18">
        <v>1316912.3542299999</v>
      </c>
      <c r="Y89" s="18">
        <v>1541619.8453899999</v>
      </c>
      <c r="Z89" s="18">
        <v>1970679.2908600001</v>
      </c>
      <c r="AA89" s="18">
        <v>2782465.6124900002</v>
      </c>
      <c r="AB89" s="18">
        <v>2826601.5177799999</v>
      </c>
      <c r="AC89" s="18">
        <v>2403443.1559600001</v>
      </c>
      <c r="AD89" s="18">
        <v>2819268.70958</v>
      </c>
      <c r="AE89" s="18">
        <v>3267641.19111</v>
      </c>
      <c r="AF89" s="18">
        <v>3229809.9136899998</v>
      </c>
      <c r="AG89" s="18">
        <v>2240274.83647</v>
      </c>
      <c r="AH89" s="18">
        <v>2343377.6156199998</v>
      </c>
      <c r="AI89" s="18">
        <v>1756050.06761</v>
      </c>
      <c r="AJ89" s="18">
        <v>1163424.01942</v>
      </c>
      <c r="AK89" s="18">
        <v>803964.15979399998</v>
      </c>
      <c r="AL89" s="18">
        <v>813659.331167</v>
      </c>
      <c r="AM89" s="18" t="s">
        <v>186</v>
      </c>
      <c r="AN89" s="21" t="s">
        <v>183</v>
      </c>
    </row>
    <row r="90" spans="1:40" ht="15" x14ac:dyDescent="0.3">
      <c r="A90" s="16">
        <v>89</v>
      </c>
      <c r="B90" s="18" t="s">
        <v>179</v>
      </c>
      <c r="C90" s="18">
        <v>2017</v>
      </c>
      <c r="D90" s="24">
        <f t="shared" si="3"/>
        <v>4666192.8964278195</v>
      </c>
      <c r="E90" s="29">
        <v>0</v>
      </c>
      <c r="F90" s="29">
        <v>0</v>
      </c>
      <c r="G90" s="29">
        <v>0</v>
      </c>
      <c r="H90" s="29">
        <v>7.2242526849700006E-5</v>
      </c>
      <c r="I90" s="29">
        <v>7.3959879345200001E-4</v>
      </c>
      <c r="J90" s="29">
        <v>1.6351275534E-3</v>
      </c>
      <c r="K90" s="29">
        <v>3.19345143923E-3</v>
      </c>
      <c r="L90" s="29">
        <v>5.1568870568900003E-3</v>
      </c>
      <c r="M90" s="29">
        <v>6.7183683793E-3</v>
      </c>
      <c r="N90" s="29">
        <v>8.1166440637900003E-3</v>
      </c>
      <c r="O90" s="29">
        <v>8.9399684385400007E-3</v>
      </c>
      <c r="P90" s="29">
        <v>9.2517398458900005E-3</v>
      </c>
      <c r="Q90" s="29">
        <v>8.6503969233500001E-3</v>
      </c>
      <c r="R90" s="29">
        <v>7.20624090911E-3</v>
      </c>
      <c r="S90" s="29">
        <v>6.3809746775800001E-3</v>
      </c>
      <c r="T90" s="29">
        <v>6.2034937986500003E-3</v>
      </c>
      <c r="U90" s="29">
        <v>5.3861005130700001E-3</v>
      </c>
      <c r="V90" s="18">
        <v>0</v>
      </c>
      <c r="W90" s="18">
        <v>0</v>
      </c>
      <c r="X90" s="18">
        <v>0</v>
      </c>
      <c r="Y90" s="18">
        <v>5176.0315132200003</v>
      </c>
      <c r="Z90" s="18">
        <v>64742.593473599998</v>
      </c>
      <c r="AA90" s="18">
        <v>194558.22516900001</v>
      </c>
      <c r="AB90" s="18">
        <v>371546.53279199998</v>
      </c>
      <c r="AC90" s="18">
        <v>492489.86425799999</v>
      </c>
      <c r="AD90" s="18">
        <v>734199.36467699998</v>
      </c>
      <c r="AE90" s="18">
        <v>1002380.9310099999</v>
      </c>
      <c r="AF90" s="18">
        <v>1059989.73288</v>
      </c>
      <c r="AG90" s="18">
        <v>741109.62065499998</v>
      </c>
      <c r="AH90" s="18">
        <v>713611.245245</v>
      </c>
      <c r="AI90" s="18">
        <v>440313.54222800001</v>
      </c>
      <c r="AJ90" s="18">
        <v>259838.26353699999</v>
      </c>
      <c r="AK90" s="18">
        <v>175117.85668200001</v>
      </c>
      <c r="AL90" s="18">
        <v>158830.61563300001</v>
      </c>
      <c r="AM90" s="18" t="s">
        <v>186</v>
      </c>
      <c r="AN90" s="21" t="s">
        <v>183</v>
      </c>
    </row>
    <row r="91" spans="1:40" ht="15" x14ac:dyDescent="0.3">
      <c r="A91" s="16">
        <v>90</v>
      </c>
      <c r="B91" s="18" t="s">
        <v>180</v>
      </c>
      <c r="C91" s="18">
        <v>2017</v>
      </c>
      <c r="D91" s="24">
        <f t="shared" si="3"/>
        <v>1445667.2539872997</v>
      </c>
      <c r="E91" s="29">
        <v>2.5557585204600002E-3</v>
      </c>
      <c r="F91" s="29">
        <v>2.53264775799E-3</v>
      </c>
      <c r="G91" s="29">
        <v>2.3743703045999999E-3</v>
      </c>
      <c r="H91" s="29">
        <v>2.41723272359E-3</v>
      </c>
      <c r="I91" s="29">
        <v>1.2056240429400001E-3</v>
      </c>
      <c r="J91" s="29">
        <v>8.28154769343E-4</v>
      </c>
      <c r="K91" s="29">
        <v>7.5504541034800002E-4</v>
      </c>
      <c r="L91" s="29">
        <v>7.0872178919299995E-4</v>
      </c>
      <c r="M91" s="29">
        <v>7.7441960010200003E-4</v>
      </c>
      <c r="N91" s="29">
        <v>9.7659954262899998E-4</v>
      </c>
      <c r="O91" s="29">
        <v>1.1956921378000001E-3</v>
      </c>
      <c r="P91" s="29">
        <v>1.44547891034E-3</v>
      </c>
      <c r="Q91" s="29">
        <v>1.6945502876599999E-3</v>
      </c>
      <c r="R91" s="29">
        <v>1.9358290399200001E-3</v>
      </c>
      <c r="S91" s="29">
        <v>2.11011380863E-3</v>
      </c>
      <c r="T91" s="29">
        <v>2.2399715378399999E-3</v>
      </c>
      <c r="U91" s="29">
        <v>2.4694332664500001E-3</v>
      </c>
      <c r="V91" s="18">
        <v>134500.992941</v>
      </c>
      <c r="W91" s="18">
        <v>162840.05489299999</v>
      </c>
      <c r="X91" s="18">
        <v>152710.10473399999</v>
      </c>
      <c r="Y91" s="18">
        <v>173211.77684499999</v>
      </c>
      <c r="Z91" s="18">
        <v>105538.254136</v>
      </c>
      <c r="AA91" s="18">
        <v>98536.0340879</v>
      </c>
      <c r="AB91" s="18">
        <v>87848.549369800006</v>
      </c>
      <c r="AC91" s="18">
        <v>67682.957206599996</v>
      </c>
      <c r="AD91" s="18">
        <v>84630.584495000003</v>
      </c>
      <c r="AE91" s="18">
        <v>120606.935577</v>
      </c>
      <c r="AF91" s="18">
        <v>141771.665446</v>
      </c>
      <c r="AG91" s="18">
        <v>115789.344256</v>
      </c>
      <c r="AH91" s="18">
        <v>139791.042159</v>
      </c>
      <c r="AI91" s="18">
        <v>118282.45440800001</v>
      </c>
      <c r="AJ91" s="18">
        <v>85925.436835400003</v>
      </c>
      <c r="AK91" s="18">
        <v>63231.964500599999</v>
      </c>
      <c r="AL91" s="18">
        <v>72821.0649672</v>
      </c>
      <c r="AM91" s="18" t="s">
        <v>186</v>
      </c>
      <c r="AN91" s="21" t="s">
        <v>183</v>
      </c>
    </row>
    <row r="95" spans="1:40" ht="15" x14ac:dyDescent="0.3">
      <c r="A95" s="30" t="s">
        <v>181</v>
      </c>
    </row>
  </sheetData>
  <phoneticPr fontId="5"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8776-6BC8-4CE4-B956-437C2AAE230F}">
  <dimension ref="A1:L10"/>
  <sheetViews>
    <sheetView workbookViewId="0">
      <selection activeCell="A9" sqref="A9"/>
    </sheetView>
  </sheetViews>
  <sheetFormatPr defaultColWidth="8.58203125" defaultRowHeight="14" x14ac:dyDescent="0.3"/>
  <cols>
    <col min="1" max="1" width="35.5" style="34" customWidth="1"/>
    <col min="2" max="2" width="7.83203125" style="34" customWidth="1"/>
    <col min="3" max="3" width="14.33203125" style="34" customWidth="1"/>
    <col min="4" max="4" width="8.83203125" style="34" bestFit="1" customWidth="1"/>
    <col min="5" max="5" width="10.33203125" style="34" bestFit="1" customWidth="1"/>
    <col min="6" max="6" width="11.58203125" style="34" bestFit="1" customWidth="1"/>
    <col min="7" max="8" width="10.33203125" style="34" bestFit="1" customWidth="1"/>
    <col min="9" max="9" width="8.83203125" style="34" bestFit="1" customWidth="1"/>
    <col min="10" max="10" width="9.58203125" style="34" bestFit="1" customWidth="1"/>
    <col min="11" max="11" width="31.08203125" style="34" customWidth="1"/>
    <col min="12" max="12" width="43.33203125" style="34" customWidth="1"/>
    <col min="13" max="16384" width="8.58203125" style="34"/>
  </cols>
  <sheetData>
    <row r="1" spans="1:12" ht="15" x14ac:dyDescent="0.3">
      <c r="A1" s="139" t="s">
        <v>188</v>
      </c>
      <c r="B1" s="139" t="s">
        <v>53</v>
      </c>
      <c r="C1" s="139" t="s">
        <v>189</v>
      </c>
      <c r="D1" s="139" t="s">
        <v>190</v>
      </c>
      <c r="E1" s="139" t="s">
        <v>6</v>
      </c>
      <c r="F1" s="139" t="s">
        <v>7</v>
      </c>
      <c r="G1" s="139" t="s">
        <v>8</v>
      </c>
      <c r="H1" s="139" t="s">
        <v>9</v>
      </c>
      <c r="I1" s="139" t="s">
        <v>10</v>
      </c>
      <c r="J1" s="139" t="s">
        <v>11</v>
      </c>
      <c r="K1" s="131" t="s">
        <v>191</v>
      </c>
      <c r="L1" s="139" t="s">
        <v>89</v>
      </c>
    </row>
    <row r="2" spans="1:12" ht="15" x14ac:dyDescent="0.3">
      <c r="A2" s="145" t="s">
        <v>192</v>
      </c>
      <c r="B2" s="146">
        <v>2018</v>
      </c>
      <c r="C2" s="147">
        <f>C3+C7+C10</f>
        <v>26252847.157974757</v>
      </c>
      <c r="D2" s="148">
        <f>C2*'childbearing age profile_2018'!C3</f>
        <v>570350.73007537075</v>
      </c>
      <c r="E2" s="148">
        <f>C2*'childbearing age profile_2018'!D3</f>
        <v>4742476.7665607743</v>
      </c>
      <c r="F2" s="148">
        <f>C2*'childbearing age profile_2018'!E3</f>
        <v>10303918.683999006</v>
      </c>
      <c r="G2" s="148">
        <f>C2*'childbearing age profile_2018'!F3</f>
        <v>6908973.8621217981</v>
      </c>
      <c r="H2" s="148">
        <f>C2*'childbearing age profile_2018'!G3</f>
        <v>2688796.2989267479</v>
      </c>
      <c r="I2" s="148">
        <f>C2*'childbearing age profile_2018'!H3</f>
        <v>706148.52295045904</v>
      </c>
      <c r="J2" s="148">
        <f>C2*'childbearing age profile_2018'!I3</f>
        <v>332182.2933406005</v>
      </c>
      <c r="K2" s="146" t="s">
        <v>356</v>
      </c>
      <c r="L2" s="56" t="s">
        <v>212</v>
      </c>
    </row>
    <row r="3" spans="1:12" ht="15" x14ac:dyDescent="0.3">
      <c r="A3" s="145" t="s">
        <v>193</v>
      </c>
      <c r="B3" s="146">
        <v>2018</v>
      </c>
      <c r="C3" s="149">
        <v>15207729</v>
      </c>
      <c r="D3" s="146"/>
      <c r="E3" s="146"/>
      <c r="F3" s="146"/>
      <c r="G3" s="146"/>
      <c r="H3" s="146"/>
      <c r="I3" s="146"/>
      <c r="J3" s="146"/>
      <c r="K3" s="146" t="s">
        <v>194</v>
      </c>
      <c r="L3" s="146" t="s">
        <v>195</v>
      </c>
    </row>
    <row r="4" spans="1:12" ht="15" x14ac:dyDescent="0.3">
      <c r="A4" s="146" t="s">
        <v>365</v>
      </c>
      <c r="B4" s="146">
        <v>2018</v>
      </c>
      <c r="C4" s="150">
        <v>4.2599999999999999E-3</v>
      </c>
      <c r="D4" s="146"/>
      <c r="E4" s="146"/>
      <c r="F4" s="146"/>
      <c r="G4" s="146"/>
      <c r="H4" s="146"/>
      <c r="I4" s="146"/>
      <c r="J4" s="146"/>
      <c r="K4" s="146" t="s">
        <v>196</v>
      </c>
      <c r="L4" s="146" t="s">
        <v>195</v>
      </c>
    </row>
    <row r="5" spans="1:12" ht="15" x14ac:dyDescent="0.3">
      <c r="A5" s="146" t="s">
        <v>366</v>
      </c>
      <c r="B5" s="146">
        <v>2018</v>
      </c>
      <c r="C5" s="149">
        <f>C3*C4</f>
        <v>64784.925539999997</v>
      </c>
      <c r="D5" s="146"/>
      <c r="E5" s="146"/>
      <c r="F5" s="146"/>
      <c r="G5" s="146"/>
      <c r="H5" s="146"/>
      <c r="I5" s="146"/>
      <c r="J5" s="146"/>
      <c r="K5" s="146" t="s">
        <v>197</v>
      </c>
      <c r="L5" s="146"/>
    </row>
    <row r="6" spans="1:12" ht="15" x14ac:dyDescent="0.3">
      <c r="A6" s="146" t="s">
        <v>367</v>
      </c>
      <c r="B6" s="146">
        <v>1992</v>
      </c>
      <c r="C6" s="151">
        <v>0.68589999999999995</v>
      </c>
      <c r="D6" s="152"/>
      <c r="E6" s="152"/>
      <c r="F6" s="152"/>
      <c r="G6" s="152"/>
      <c r="H6" s="152"/>
      <c r="I6" s="152"/>
      <c r="J6" s="152"/>
      <c r="K6" s="152" t="s">
        <v>198</v>
      </c>
      <c r="L6" s="146" t="s">
        <v>199</v>
      </c>
    </row>
    <row r="7" spans="1:12" ht="15" x14ac:dyDescent="0.3">
      <c r="A7" s="145" t="s">
        <v>200</v>
      </c>
      <c r="B7" s="146">
        <v>2018</v>
      </c>
      <c r="C7" s="149">
        <f>C5*C6</f>
        <v>44435.980427885996</v>
      </c>
      <c r="D7" s="146"/>
      <c r="E7" s="146"/>
      <c r="F7" s="146"/>
      <c r="G7" s="146"/>
      <c r="H7" s="146"/>
      <c r="I7" s="146"/>
      <c r="J7" s="146"/>
      <c r="K7" s="146" t="s">
        <v>201</v>
      </c>
      <c r="L7" s="146"/>
    </row>
    <row r="8" spans="1:12" ht="15" x14ac:dyDescent="0.3">
      <c r="A8" s="146" t="s">
        <v>368</v>
      </c>
      <c r="B8" s="146">
        <v>2018</v>
      </c>
      <c r="C8" s="149">
        <v>9740004</v>
      </c>
      <c r="D8" s="146"/>
      <c r="E8" s="146"/>
      <c r="F8" s="146"/>
      <c r="G8" s="146"/>
      <c r="H8" s="146"/>
      <c r="I8" s="146"/>
      <c r="J8" s="146"/>
      <c r="K8" s="146" t="s">
        <v>202</v>
      </c>
      <c r="L8" s="146" t="s">
        <v>195</v>
      </c>
    </row>
    <row r="9" spans="1:12" ht="15" x14ac:dyDescent="0.3">
      <c r="A9" s="146" t="s">
        <v>369</v>
      </c>
      <c r="B9" s="146">
        <v>2001</v>
      </c>
      <c r="C9" s="153">
        <v>0.88539999999999996</v>
      </c>
      <c r="D9" s="152"/>
      <c r="E9" s="152"/>
      <c r="F9" s="152"/>
      <c r="G9" s="152"/>
      <c r="H9" s="152"/>
      <c r="I9" s="152"/>
      <c r="J9" s="152"/>
      <c r="K9" s="152" t="s">
        <v>203</v>
      </c>
      <c r="L9" s="146" t="s">
        <v>204</v>
      </c>
    </row>
    <row r="10" spans="1:12" ht="15" x14ac:dyDescent="0.3">
      <c r="A10" s="145" t="s">
        <v>205</v>
      </c>
      <c r="B10" s="146">
        <v>2018</v>
      </c>
      <c r="C10" s="149">
        <f>C8/C9</f>
        <v>11000682.177546872</v>
      </c>
      <c r="D10" s="146"/>
      <c r="E10" s="146"/>
      <c r="F10" s="146"/>
      <c r="G10" s="146"/>
      <c r="H10" s="146"/>
      <c r="I10" s="146"/>
      <c r="J10" s="146"/>
      <c r="K10" s="146" t="s">
        <v>206</v>
      </c>
      <c r="L10" s="146"/>
    </row>
  </sheetData>
  <phoneticPr fontId="5"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8F062-D262-4516-941E-0D6318CF8C54}">
  <dimension ref="A1:Q6"/>
  <sheetViews>
    <sheetView workbookViewId="0">
      <selection activeCell="B3" sqref="B3:B6"/>
    </sheetView>
  </sheetViews>
  <sheetFormatPr defaultColWidth="9" defaultRowHeight="14" x14ac:dyDescent="0.3"/>
  <cols>
    <col min="1" max="1" width="46.58203125" style="119" bestFit="1" customWidth="1"/>
    <col min="2" max="2" width="13.08203125" style="120" bestFit="1" customWidth="1"/>
    <col min="3" max="3" width="35.25" style="15" customWidth="1"/>
    <col min="4" max="4" width="73" style="15" customWidth="1"/>
    <col min="5" max="7" width="9.58203125" style="15" customWidth="1"/>
    <col min="8" max="8" width="9.58203125" style="119" customWidth="1"/>
    <col min="9" max="11" width="9.58203125" style="15" customWidth="1"/>
    <col min="12" max="12" width="9.25" style="15" customWidth="1"/>
    <col min="13" max="13" width="9.58203125" style="119" customWidth="1"/>
    <col min="14" max="16" width="9.25" style="15" customWidth="1"/>
    <col min="17" max="17" width="9.58203125" style="119" customWidth="1"/>
    <col min="18" max="21" width="9.25" style="15" customWidth="1"/>
    <col min="22" max="16384" width="9" style="15"/>
  </cols>
  <sheetData>
    <row r="1" spans="1:17" ht="15" x14ac:dyDescent="0.3">
      <c r="A1" s="137" t="s">
        <v>331</v>
      </c>
      <c r="B1" s="138" t="s">
        <v>330</v>
      </c>
      <c r="C1" s="139" t="s">
        <v>89</v>
      </c>
      <c r="D1" s="129" t="s">
        <v>90</v>
      </c>
    </row>
    <row r="2" spans="1:17" ht="15" x14ac:dyDescent="0.3">
      <c r="A2" s="140" t="s">
        <v>24</v>
      </c>
      <c r="B2" s="141">
        <f>B3+B4+B5+B6</f>
        <v>190188433</v>
      </c>
      <c r="C2" s="142"/>
      <c r="D2" s="142"/>
    </row>
    <row r="3" spans="1:17" ht="15" x14ac:dyDescent="0.3">
      <c r="A3" s="56" t="s">
        <v>375</v>
      </c>
      <c r="B3" s="141">
        <v>105612358</v>
      </c>
      <c r="C3" s="143" t="s">
        <v>31</v>
      </c>
      <c r="D3" s="144" t="s">
        <v>33</v>
      </c>
    </row>
    <row r="4" spans="1:17" ht="15" x14ac:dyDescent="0.3">
      <c r="A4" s="56" t="s">
        <v>376</v>
      </c>
      <c r="B4" s="141">
        <v>48271362</v>
      </c>
      <c r="C4" s="143" t="s">
        <v>31</v>
      </c>
      <c r="D4" s="144" t="s">
        <v>32</v>
      </c>
      <c r="H4" s="15"/>
      <c r="M4" s="15"/>
      <c r="Q4" s="15"/>
    </row>
    <row r="5" spans="1:17" ht="15" x14ac:dyDescent="0.3">
      <c r="A5" s="56" t="s">
        <v>377</v>
      </c>
      <c r="B5" s="141">
        <v>24143050</v>
      </c>
      <c r="C5" s="143" t="s">
        <v>31</v>
      </c>
      <c r="D5" s="144" t="s">
        <v>333</v>
      </c>
      <c r="H5" s="15"/>
      <c r="M5" s="15"/>
      <c r="Q5" s="15"/>
    </row>
    <row r="6" spans="1:17" ht="15" x14ac:dyDescent="0.3">
      <c r="A6" s="56" t="s">
        <v>378</v>
      </c>
      <c r="B6" s="141">
        <v>12161663</v>
      </c>
      <c r="C6" s="143" t="s">
        <v>31</v>
      </c>
      <c r="D6" s="144" t="s">
        <v>332</v>
      </c>
      <c r="H6" s="15"/>
      <c r="M6" s="15"/>
      <c r="Q6" s="15"/>
    </row>
  </sheetData>
  <phoneticPr fontId="5" type="noConversion"/>
  <hyperlinks>
    <hyperlink ref="D5" r:id="rId1" xr:uid="{728DAE13-980F-405F-8BB1-2EFA82FE4FD6}"/>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7954F-1743-4FF8-8A83-A920D75AB55A}">
  <dimension ref="A1:O7"/>
  <sheetViews>
    <sheetView workbookViewId="0">
      <selection sqref="A1:N4"/>
    </sheetView>
  </sheetViews>
  <sheetFormatPr defaultColWidth="9" defaultRowHeight="14" x14ac:dyDescent="0.3"/>
  <cols>
    <col min="1" max="1" width="7.33203125" style="79" customWidth="1"/>
    <col min="2" max="2" width="11.25" style="79" customWidth="1"/>
    <col min="3" max="3" width="11.08203125" style="79" customWidth="1"/>
    <col min="4" max="4" width="11.33203125" style="79" customWidth="1"/>
    <col min="5" max="7" width="11.08203125" style="79" customWidth="1"/>
    <col min="8" max="10" width="10" style="79" customWidth="1"/>
    <col min="11" max="11" width="9.83203125" style="79" customWidth="1"/>
    <col min="12" max="12" width="9" style="79" customWidth="1"/>
    <col min="13" max="13" width="30.58203125" style="79" customWidth="1"/>
    <col min="14" max="14" width="37.75" style="79" customWidth="1"/>
    <col min="15" max="16384" width="9" style="79"/>
  </cols>
  <sheetData>
    <row r="1" spans="1:15" ht="15" x14ac:dyDescent="0.3">
      <c r="A1" s="131" t="s">
        <v>53</v>
      </c>
      <c r="B1" s="131" t="s">
        <v>0</v>
      </c>
      <c r="C1" s="131" t="s">
        <v>325</v>
      </c>
      <c r="D1" s="131" t="s">
        <v>6</v>
      </c>
      <c r="E1" s="131" t="s">
        <v>7</v>
      </c>
      <c r="F1" s="131" t="s">
        <v>8</v>
      </c>
      <c r="G1" s="131" t="s">
        <v>9</v>
      </c>
      <c r="H1" s="131" t="s">
        <v>10</v>
      </c>
      <c r="I1" s="131" t="s">
        <v>11</v>
      </c>
      <c r="J1" s="131" t="s">
        <v>12</v>
      </c>
      <c r="K1" s="131" t="s">
        <v>13</v>
      </c>
      <c r="L1" s="131" t="s">
        <v>326</v>
      </c>
      <c r="M1" s="131" t="s">
        <v>89</v>
      </c>
      <c r="N1" s="131" t="s">
        <v>90</v>
      </c>
      <c r="O1" s="117"/>
    </row>
    <row r="2" spans="1:15" s="118" customFormat="1" x14ac:dyDescent="0.3">
      <c r="A2" s="132" t="s">
        <v>327</v>
      </c>
      <c r="B2" s="132"/>
      <c r="C2" s="133">
        <f>C3/B3</f>
        <v>0.10850695652173913</v>
      </c>
      <c r="D2" s="133">
        <f>D3/B3</f>
        <v>0.44070347826086959</v>
      </c>
      <c r="E2" s="133">
        <f>E3/B3</f>
        <v>0.21158043478260868</v>
      </c>
      <c r="F2" s="133">
        <f>F3/B3</f>
        <v>0.1224491304347826</v>
      </c>
      <c r="G2" s="133">
        <f>G3/B3</f>
        <v>6.0711304347826088E-2</v>
      </c>
      <c r="H2" s="133">
        <f>H3/B3</f>
        <v>2.630608695652174E-2</v>
      </c>
      <c r="I2" s="133">
        <f>I3/B3</f>
        <v>1.8630434782608694E-2</v>
      </c>
      <c r="J2" s="133">
        <f>J3/B3</f>
        <v>6.7926086956521742E-3</v>
      </c>
      <c r="K2" s="133">
        <f>K3/B3</f>
        <v>3.7165217391304348E-3</v>
      </c>
      <c r="L2" s="133">
        <f>L3/B3</f>
        <v>6.0304347826086954E-4</v>
      </c>
      <c r="M2" s="132"/>
      <c r="N2" s="132"/>
    </row>
    <row r="3" spans="1:15" ht="15" x14ac:dyDescent="0.3">
      <c r="A3" s="134">
        <v>2010</v>
      </c>
      <c r="B3" s="135">
        <v>2300000</v>
      </c>
      <c r="C3" s="135">
        <v>249566</v>
      </c>
      <c r="D3" s="135">
        <v>1013618</v>
      </c>
      <c r="E3" s="135">
        <v>486635</v>
      </c>
      <c r="F3" s="135">
        <v>281633</v>
      </c>
      <c r="G3" s="135">
        <v>139636</v>
      </c>
      <c r="H3" s="135">
        <v>60504</v>
      </c>
      <c r="I3" s="135">
        <v>42850</v>
      </c>
      <c r="J3" s="135">
        <v>15623</v>
      </c>
      <c r="K3" s="135">
        <v>8548</v>
      </c>
      <c r="L3" s="135">
        <v>1387</v>
      </c>
      <c r="M3" s="134" t="s">
        <v>328</v>
      </c>
      <c r="N3" s="134" t="s">
        <v>324</v>
      </c>
      <c r="O3" s="117"/>
    </row>
    <row r="4" spans="1:15" ht="15" x14ac:dyDescent="0.3">
      <c r="A4" s="134">
        <v>2019</v>
      </c>
      <c r="B4" s="135">
        <v>2000000</v>
      </c>
      <c r="C4" s="136">
        <f>C3/B3*B4</f>
        <v>217013.91304347824</v>
      </c>
      <c r="D4" s="136">
        <f>D3/B3*B4</f>
        <v>881406.95652173914</v>
      </c>
      <c r="E4" s="136">
        <f>E3/B3*B4</f>
        <v>423160.86956521735</v>
      </c>
      <c r="F4" s="136">
        <f>F3/B3*B4</f>
        <v>244898.26086956522</v>
      </c>
      <c r="G4" s="136">
        <f>G3/B3*B4</f>
        <v>121422.60869565218</v>
      </c>
      <c r="H4" s="136">
        <f>H3/B3*B4</f>
        <v>52612.17391304348</v>
      </c>
      <c r="I4" s="136">
        <f>I3/B3*B4</f>
        <v>37260.869565217392</v>
      </c>
      <c r="J4" s="136">
        <f>J3/B3*B4</f>
        <v>13585.217391304348</v>
      </c>
      <c r="K4" s="136">
        <f>K3/B3*B4</f>
        <v>7433.04347826087</v>
      </c>
      <c r="L4" s="136">
        <f>L3/B3*B4</f>
        <v>1206.086956521739</v>
      </c>
      <c r="M4" s="134" t="s">
        <v>258</v>
      </c>
      <c r="N4" s="134" t="s">
        <v>329</v>
      </c>
      <c r="O4" s="117"/>
    </row>
    <row r="7" spans="1:15" ht="15" x14ac:dyDescent="0.3">
      <c r="A7" s="30"/>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ED0F-4BA9-49D5-8713-62E5E22A1BA3}">
  <dimension ref="A1:AM15"/>
  <sheetViews>
    <sheetView topLeftCell="Y1" workbookViewId="0">
      <selection activeCell="AK3" sqref="AK3"/>
    </sheetView>
  </sheetViews>
  <sheetFormatPr defaultColWidth="9" defaultRowHeight="14" x14ac:dyDescent="0.3"/>
  <cols>
    <col min="1" max="1" width="9.75" style="15" customWidth="1"/>
    <col min="2" max="2" width="24.5" style="15" customWidth="1"/>
    <col min="3" max="3" width="18.75" style="15" customWidth="1"/>
    <col min="4" max="4" width="16.75" style="15" customWidth="1"/>
    <col min="5" max="5" width="11.75" style="15" customWidth="1"/>
    <col min="6" max="6" width="13.25" style="15" customWidth="1"/>
    <col min="7" max="7" width="9.5" style="15" customWidth="1"/>
    <col min="8" max="8" width="24.5" style="15" customWidth="1"/>
    <col min="9" max="9" width="19" style="15" customWidth="1"/>
    <col min="10" max="10" width="22.25" style="15" customWidth="1"/>
    <col min="11" max="11" width="15.58203125" style="15" customWidth="1"/>
    <col min="12" max="12" width="14.83203125" style="15" customWidth="1"/>
    <col min="13" max="13" width="10.25" style="15" customWidth="1"/>
    <col min="14" max="14" width="15.75" style="15" customWidth="1"/>
    <col min="15" max="15" width="10.25" style="15" customWidth="1"/>
    <col min="16" max="16" width="16.08203125" style="15" customWidth="1"/>
    <col min="17" max="17" width="11.75" style="15" customWidth="1"/>
    <col min="18" max="18" width="16.08203125" style="15" customWidth="1"/>
    <col min="19" max="19" width="11.75" style="15" customWidth="1"/>
    <col min="20" max="20" width="16.08203125" style="15" customWidth="1"/>
    <col min="21" max="21" width="11.75" style="15" customWidth="1"/>
    <col min="22" max="22" width="15.83203125" style="15" customWidth="1"/>
    <col min="23" max="23" width="10.58203125" style="15" customWidth="1"/>
    <col min="24" max="24" width="16.08203125" style="15" customWidth="1"/>
    <col min="25" max="25" width="11.75" style="15" customWidth="1"/>
    <col min="26" max="26" width="21.83203125" style="15" bestFit="1" customWidth="1"/>
    <col min="27" max="27" width="17.58203125" style="15" bestFit="1" customWidth="1"/>
    <col min="28" max="28" width="15.83203125" style="15" customWidth="1"/>
    <col min="29" max="29" width="14" style="15" bestFit="1" customWidth="1"/>
    <col min="30" max="30" width="15.83203125" style="15" customWidth="1"/>
    <col min="31" max="31" width="14.5" style="15" customWidth="1"/>
    <col min="32" max="32" width="15.75" style="15" customWidth="1"/>
    <col min="33" max="33" width="11.33203125" style="15" customWidth="1"/>
    <col min="34" max="34" width="11.5" style="15" customWidth="1"/>
    <col min="35" max="35" width="19.83203125" style="15" customWidth="1"/>
    <col min="36" max="36" width="14.25" style="116" customWidth="1"/>
    <col min="37" max="37" width="13.25" style="116" customWidth="1"/>
    <col min="38" max="38" width="70.58203125" style="15" customWidth="1"/>
    <col min="39" max="16384" width="9" style="15"/>
  </cols>
  <sheetData>
    <row r="1" spans="1:39" ht="79.5" customHeight="1" x14ac:dyDescent="0.3">
      <c r="A1" s="99" t="s">
        <v>286</v>
      </c>
      <c r="B1" s="99" t="s">
        <v>287</v>
      </c>
      <c r="C1" s="100" t="s">
        <v>288</v>
      </c>
      <c r="D1" s="99" t="s">
        <v>289</v>
      </c>
      <c r="E1" s="100" t="s">
        <v>290</v>
      </c>
      <c r="F1" s="99" t="s">
        <v>291</v>
      </c>
      <c r="G1" s="100" t="s">
        <v>292</v>
      </c>
      <c r="H1" s="99" t="s">
        <v>293</v>
      </c>
      <c r="I1" s="100" t="s">
        <v>294</v>
      </c>
      <c r="J1" s="99" t="s">
        <v>295</v>
      </c>
      <c r="K1" s="100" t="s">
        <v>296</v>
      </c>
      <c r="L1" s="100" t="s">
        <v>297</v>
      </c>
      <c r="M1" s="100" t="s">
        <v>298</v>
      </c>
      <c r="N1" s="100" t="s">
        <v>299</v>
      </c>
      <c r="O1" s="100" t="s">
        <v>300</v>
      </c>
      <c r="P1" s="99" t="s">
        <v>301</v>
      </c>
      <c r="Q1" s="99" t="s">
        <v>302</v>
      </c>
      <c r="R1" s="99" t="s">
        <v>303</v>
      </c>
      <c r="S1" s="99" t="s">
        <v>304</v>
      </c>
      <c r="T1" s="99" t="s">
        <v>305</v>
      </c>
      <c r="U1" s="99" t="s">
        <v>306</v>
      </c>
      <c r="V1" s="99" t="s">
        <v>307</v>
      </c>
      <c r="W1" s="99" t="s">
        <v>308</v>
      </c>
      <c r="X1" s="99" t="s">
        <v>309</v>
      </c>
      <c r="Y1" s="99" t="s">
        <v>310</v>
      </c>
      <c r="Z1" s="99" t="s">
        <v>311</v>
      </c>
      <c r="AA1" s="99" t="s">
        <v>312</v>
      </c>
      <c r="AB1" s="99" t="s">
        <v>313</v>
      </c>
      <c r="AC1" s="99" t="s">
        <v>314</v>
      </c>
      <c r="AD1" s="99" t="s">
        <v>315</v>
      </c>
      <c r="AE1" s="99" t="s">
        <v>316</v>
      </c>
      <c r="AF1" s="99" t="s">
        <v>317</v>
      </c>
      <c r="AG1" s="99" t="s">
        <v>318</v>
      </c>
      <c r="AH1" s="99" t="s">
        <v>22</v>
      </c>
      <c r="AI1" s="99" t="s">
        <v>319</v>
      </c>
      <c r="AJ1" s="101" t="s">
        <v>320</v>
      </c>
      <c r="AK1" s="101" t="s">
        <v>321</v>
      </c>
      <c r="AL1" s="102" t="s">
        <v>89</v>
      </c>
      <c r="AM1" s="103" t="s">
        <v>37</v>
      </c>
    </row>
    <row r="2" spans="1:39" ht="15" x14ac:dyDescent="0.3">
      <c r="A2" s="104" t="s">
        <v>322</v>
      </c>
      <c r="B2" s="105">
        <v>378733</v>
      </c>
      <c r="C2" s="106">
        <v>1</v>
      </c>
      <c r="D2" s="105">
        <v>338504</v>
      </c>
      <c r="E2" s="106">
        <v>1</v>
      </c>
      <c r="F2" s="107">
        <v>5315789</v>
      </c>
      <c r="G2" s="108">
        <v>1</v>
      </c>
      <c r="H2" s="105">
        <v>495991</v>
      </c>
      <c r="I2" s="108">
        <v>1</v>
      </c>
      <c r="J2" s="109">
        <f>SUM(J3:J15)</f>
        <v>373771</v>
      </c>
      <c r="K2" s="108">
        <v>1</v>
      </c>
      <c r="L2" s="105">
        <v>46714</v>
      </c>
      <c r="M2" s="108">
        <v>1</v>
      </c>
      <c r="N2" s="105">
        <v>75506</v>
      </c>
      <c r="O2" s="108">
        <v>1</v>
      </c>
      <c r="P2" s="105">
        <v>223215</v>
      </c>
      <c r="Q2" s="108">
        <v>1</v>
      </c>
      <c r="R2" s="105">
        <v>1355227</v>
      </c>
      <c r="S2" s="108">
        <v>1</v>
      </c>
      <c r="T2" s="105">
        <v>73118</v>
      </c>
      <c r="U2" s="108">
        <v>1</v>
      </c>
      <c r="V2" s="105">
        <v>43768</v>
      </c>
      <c r="W2" s="108">
        <v>1</v>
      </c>
      <c r="X2" s="105">
        <v>4495</v>
      </c>
      <c r="Y2" s="108">
        <v>1</v>
      </c>
      <c r="Z2" s="110">
        <v>2544704</v>
      </c>
      <c r="AA2" s="108">
        <v>1</v>
      </c>
      <c r="AB2" s="110">
        <v>71099</v>
      </c>
      <c r="AC2" s="108">
        <v>1</v>
      </c>
      <c r="AD2" s="110">
        <v>88054</v>
      </c>
      <c r="AE2" s="108">
        <v>1</v>
      </c>
      <c r="AF2" s="105">
        <v>802859</v>
      </c>
      <c r="AG2" s="108">
        <v>1</v>
      </c>
      <c r="AH2" s="49">
        <v>232875</v>
      </c>
      <c r="AI2" s="108">
        <v>1</v>
      </c>
      <c r="AJ2" s="111">
        <v>17697</v>
      </c>
      <c r="AK2" s="112">
        <v>1</v>
      </c>
      <c r="AL2" s="47" t="s">
        <v>323</v>
      </c>
      <c r="AM2" s="23" t="s">
        <v>324</v>
      </c>
    </row>
    <row r="3" spans="1:39" ht="15" x14ac:dyDescent="0.3">
      <c r="A3" s="104" t="s">
        <v>263</v>
      </c>
      <c r="B3" s="105">
        <v>10553</v>
      </c>
      <c r="C3" s="108">
        <f>B3/B2</f>
        <v>2.7863956930080029E-2</v>
      </c>
      <c r="D3" s="107">
        <v>14349</v>
      </c>
      <c r="E3" s="108">
        <f>D3/D2</f>
        <v>4.238945477749155E-2</v>
      </c>
      <c r="F3" s="107">
        <v>155597</v>
      </c>
      <c r="G3" s="108">
        <f>F3/F2</f>
        <v>2.9270725380559689E-2</v>
      </c>
      <c r="H3" s="105">
        <v>4201</v>
      </c>
      <c r="I3" s="108">
        <f>H3/H2</f>
        <v>8.4699117524309909E-3</v>
      </c>
      <c r="J3" s="105">
        <v>3178</v>
      </c>
      <c r="K3" s="108">
        <f>J3/J2</f>
        <v>8.5025322991885404E-3</v>
      </c>
      <c r="L3" s="105">
        <v>487</v>
      </c>
      <c r="M3" s="108">
        <f>L3/L2</f>
        <v>1.0425140214924862E-2</v>
      </c>
      <c r="N3" s="105">
        <v>536</v>
      </c>
      <c r="O3" s="108">
        <f>N3/N2</f>
        <v>7.0987736073954387E-3</v>
      </c>
      <c r="P3" s="105">
        <v>1741</v>
      </c>
      <c r="Q3" s="113">
        <f>P3/P2</f>
        <v>7.7996550411038685E-3</v>
      </c>
      <c r="R3" s="105">
        <v>18856</v>
      </c>
      <c r="S3" s="113">
        <f>R3/R2</f>
        <v>1.3913536256287691E-2</v>
      </c>
      <c r="T3" s="105">
        <v>692</v>
      </c>
      <c r="U3" s="113">
        <f>T3/T2</f>
        <v>9.464153833529363E-3</v>
      </c>
      <c r="V3" s="105">
        <v>704</v>
      </c>
      <c r="W3" s="113">
        <f>V3/V2</f>
        <v>1.6084810820690916E-2</v>
      </c>
      <c r="X3" s="105">
        <v>52</v>
      </c>
      <c r="Y3" s="113">
        <f>X3/X2</f>
        <v>1.1568409343715239E-2</v>
      </c>
      <c r="Z3" s="110">
        <v>31147</v>
      </c>
      <c r="AA3" s="113">
        <f>Z3/Z2</f>
        <v>1.2239930459495486E-2</v>
      </c>
      <c r="AB3" s="110">
        <v>1086</v>
      </c>
      <c r="AC3" s="113">
        <f>AB3/AB2</f>
        <v>1.5274476434267711E-2</v>
      </c>
      <c r="AD3" s="110">
        <v>1214</v>
      </c>
      <c r="AE3" s="113">
        <f>AD3/AD2</f>
        <v>1.3786994344379586E-2</v>
      </c>
      <c r="AF3" s="105">
        <v>8999</v>
      </c>
      <c r="AG3" s="113">
        <f>AF3/AF2</f>
        <v>1.1208692933628445E-2</v>
      </c>
      <c r="AH3" s="49">
        <v>2160</v>
      </c>
      <c r="AI3" s="113">
        <f>AH3/AH2</f>
        <v>9.2753623188405795E-3</v>
      </c>
      <c r="AJ3" s="114">
        <v>141</v>
      </c>
      <c r="AK3" s="115">
        <f>AJ3/AJ2</f>
        <v>7.9674521105272088E-3</v>
      </c>
      <c r="AL3" s="47" t="s">
        <v>323</v>
      </c>
      <c r="AM3" s="23" t="s">
        <v>324</v>
      </c>
    </row>
    <row r="4" spans="1:39" ht="15" x14ac:dyDescent="0.3">
      <c r="A4" s="104" t="s">
        <v>6</v>
      </c>
      <c r="B4" s="105">
        <v>39904</v>
      </c>
      <c r="C4" s="108">
        <f>B4/B2</f>
        <v>0.10536182482118009</v>
      </c>
      <c r="D4" s="107">
        <v>50038</v>
      </c>
      <c r="E4" s="108">
        <f>D4/D2</f>
        <v>0.14782100063810177</v>
      </c>
      <c r="F4" s="107">
        <v>744116</v>
      </c>
      <c r="G4" s="108">
        <f>F4/F2</f>
        <v>0.13998223029544626</v>
      </c>
      <c r="H4" s="105">
        <v>35552</v>
      </c>
      <c r="I4" s="108">
        <f>H4/H2</f>
        <v>7.1678719976773775E-2</v>
      </c>
      <c r="J4" s="105">
        <v>27543</v>
      </c>
      <c r="K4" s="108">
        <f>J4/J2</f>
        <v>7.3689505071286965E-2</v>
      </c>
      <c r="L4" s="105">
        <v>3692</v>
      </c>
      <c r="M4" s="108">
        <f>L4/L2</f>
        <v>7.9034122532859533E-2</v>
      </c>
      <c r="N4" s="105">
        <v>4317</v>
      </c>
      <c r="O4" s="108">
        <f>N4/N2</f>
        <v>5.7174264296877067E-2</v>
      </c>
      <c r="P4" s="105">
        <v>13030</v>
      </c>
      <c r="Q4" s="113">
        <f>P4/P2</f>
        <v>5.8374213202517754E-2</v>
      </c>
      <c r="R4" s="105">
        <v>125400</v>
      </c>
      <c r="S4" s="113">
        <f>R4/R2</f>
        <v>9.2530624020920479E-2</v>
      </c>
      <c r="T4" s="105">
        <v>6154</v>
      </c>
      <c r="U4" s="113">
        <f>T4/T2</f>
        <v>8.4165321808583382E-2</v>
      </c>
      <c r="V4" s="105">
        <v>7415</v>
      </c>
      <c r="W4" s="113">
        <f>V4/V2</f>
        <v>0.16941601169804424</v>
      </c>
      <c r="X4" s="105">
        <v>312</v>
      </c>
      <c r="Y4" s="113">
        <f>X4/X2</f>
        <v>6.9410456062291431E-2</v>
      </c>
      <c r="Z4" s="110">
        <v>221808</v>
      </c>
      <c r="AA4" s="113">
        <f>Z4/Z2</f>
        <v>8.7164558235456852E-2</v>
      </c>
      <c r="AB4" s="110">
        <v>7041</v>
      </c>
      <c r="AC4" s="113">
        <f>AB4/AB2</f>
        <v>9.9030928705045082E-2</v>
      </c>
      <c r="AD4" s="110">
        <v>11425</v>
      </c>
      <c r="AE4" s="113">
        <f>AD4/AD2</f>
        <v>0.12974992618166126</v>
      </c>
      <c r="AF4" s="105">
        <v>84029</v>
      </c>
      <c r="AG4" s="113">
        <f>AF4/AF2</f>
        <v>0.10466221341480883</v>
      </c>
      <c r="AH4" s="49">
        <v>14324</v>
      </c>
      <c r="AI4" s="113">
        <f>AH4/AH2</f>
        <v>6.1509393451422437E-2</v>
      </c>
      <c r="AJ4" s="114">
        <v>904</v>
      </c>
      <c r="AK4" s="115">
        <f>AJ4/AJ2</f>
        <v>5.1082104311465218E-2</v>
      </c>
      <c r="AL4" s="47" t="s">
        <v>323</v>
      </c>
      <c r="AM4" s="23" t="s">
        <v>324</v>
      </c>
    </row>
    <row r="5" spans="1:39" ht="15" x14ac:dyDescent="0.3">
      <c r="A5" s="104" t="s">
        <v>7</v>
      </c>
      <c r="B5" s="105">
        <v>38522</v>
      </c>
      <c r="C5" s="108">
        <f>B5/B2</f>
        <v>0.10171281615280423</v>
      </c>
      <c r="D5" s="107">
        <v>47249</v>
      </c>
      <c r="E5" s="108">
        <f>D5/D2</f>
        <v>0.13958180700966605</v>
      </c>
      <c r="F5" s="107">
        <v>814348</v>
      </c>
      <c r="G5" s="108">
        <f>F5/F2</f>
        <v>0.15319419186878938</v>
      </c>
      <c r="H5" s="105">
        <v>57240</v>
      </c>
      <c r="I5" s="108">
        <f>H5/H2</f>
        <v>0.11540531985459414</v>
      </c>
      <c r="J5" s="105">
        <v>43468</v>
      </c>
      <c r="K5" s="108">
        <f>J5/J2</f>
        <v>0.11629580679078902</v>
      </c>
      <c r="L5" s="105">
        <v>5715</v>
      </c>
      <c r="M5" s="108">
        <f>L5/L2</f>
        <v>0.12234019779937493</v>
      </c>
      <c r="N5" s="105">
        <v>8057</v>
      </c>
      <c r="O5" s="108">
        <f>N5/N2</f>
        <v>0.10670675178131539</v>
      </c>
      <c r="P5" s="105">
        <v>19735</v>
      </c>
      <c r="Q5" s="113">
        <f>P5/P2</f>
        <v>8.8412517079945338E-2</v>
      </c>
      <c r="R5" s="105">
        <v>187372</v>
      </c>
      <c r="S5" s="113">
        <f>R5/R2</f>
        <v>0.13825875665109977</v>
      </c>
      <c r="T5" s="105">
        <v>8752</v>
      </c>
      <c r="U5" s="113">
        <f>T5/T2</f>
        <v>0.11969692825296097</v>
      </c>
      <c r="V5" s="105">
        <v>10097</v>
      </c>
      <c r="W5" s="113">
        <f>V5/V2</f>
        <v>0.2306936574666423</v>
      </c>
      <c r="X5" s="105">
        <v>514</v>
      </c>
      <c r="Y5" s="113">
        <f>X5/X2</f>
        <v>0.11434927697441602</v>
      </c>
      <c r="Z5" s="110">
        <v>333759</v>
      </c>
      <c r="AA5" s="113">
        <f>Z5/Z2</f>
        <v>0.13115828009858907</v>
      </c>
      <c r="AB5" s="110">
        <v>8682</v>
      </c>
      <c r="AC5" s="113">
        <f>AB5/AB2</f>
        <v>0.12211142210157667</v>
      </c>
      <c r="AD5" s="110">
        <v>15335</v>
      </c>
      <c r="AE5" s="113">
        <f>AD5/AD2</f>
        <v>0.17415449610466305</v>
      </c>
      <c r="AF5" s="105">
        <v>127683</v>
      </c>
      <c r="AG5" s="113">
        <f>AF5/AF2</f>
        <v>0.15903539724908108</v>
      </c>
      <c r="AH5" s="49">
        <v>18795</v>
      </c>
      <c r="AI5" s="113">
        <f>AH5/AH2</f>
        <v>8.0708534621578093E-2</v>
      </c>
      <c r="AJ5" s="114">
        <v>1372</v>
      </c>
      <c r="AK5" s="115">
        <f>AJ5/AJ2</f>
        <v>7.752726450810872E-2</v>
      </c>
      <c r="AL5" s="47" t="s">
        <v>323</v>
      </c>
      <c r="AM5" s="23" t="s">
        <v>324</v>
      </c>
    </row>
    <row r="6" spans="1:39" ht="15" x14ac:dyDescent="0.3">
      <c r="A6" s="104" t="s">
        <v>8</v>
      </c>
      <c r="B6" s="105">
        <v>41646</v>
      </c>
      <c r="C6" s="108">
        <f>B6/B2</f>
        <v>0.10996137120345996</v>
      </c>
      <c r="D6" s="107">
        <v>45010</v>
      </c>
      <c r="E6" s="108">
        <f>D6/D2</f>
        <v>0.13296740954316641</v>
      </c>
      <c r="F6" s="107">
        <v>796808</v>
      </c>
      <c r="G6" s="108">
        <f>F6/F2</f>
        <v>0.14989458761436919</v>
      </c>
      <c r="H6" s="105">
        <v>69689</v>
      </c>
      <c r="I6" s="108">
        <f>H6/H2</f>
        <v>0.14050456560703722</v>
      </c>
      <c r="J6" s="105">
        <v>52357</v>
      </c>
      <c r="K6" s="108">
        <f>J6/J2</f>
        <v>0.14007774813990384</v>
      </c>
      <c r="L6" s="105">
        <v>6479</v>
      </c>
      <c r="M6" s="108">
        <f>L6/L2</f>
        <v>0.13869503789014001</v>
      </c>
      <c r="N6" s="105">
        <v>10853</v>
      </c>
      <c r="O6" s="108">
        <f>N6/N2</f>
        <v>0.14373692156914683</v>
      </c>
      <c r="P6" s="105">
        <v>24498</v>
      </c>
      <c r="Q6" s="113">
        <f>P6/P2</f>
        <v>0.10975068879779584</v>
      </c>
      <c r="R6" s="105">
        <v>218168</v>
      </c>
      <c r="S6" s="113">
        <f>R6/R2</f>
        <v>0.16098262505100622</v>
      </c>
      <c r="T6" s="105">
        <v>8453</v>
      </c>
      <c r="U6" s="113">
        <f>T6/T2</f>
        <v>0.11560764791159496</v>
      </c>
      <c r="V6" s="105">
        <v>6643</v>
      </c>
      <c r="W6" s="113">
        <f>V6/V2</f>
        <v>0.15177755437762749</v>
      </c>
      <c r="X6" s="105">
        <v>656</v>
      </c>
      <c r="Y6" s="113">
        <f>X6/X2</f>
        <v>0.14593993325917687</v>
      </c>
      <c r="Z6" s="110">
        <v>384626</v>
      </c>
      <c r="AA6" s="113">
        <f>Z6/Z2</f>
        <v>0.15114763838937653</v>
      </c>
      <c r="AB6" s="110">
        <v>8727</v>
      </c>
      <c r="AC6" s="113">
        <f>AB6/AB2</f>
        <v>0.12274434239581429</v>
      </c>
      <c r="AD6" s="110">
        <v>14496</v>
      </c>
      <c r="AE6" s="113">
        <f>AD6/AD2</f>
        <v>0.16462625207259182</v>
      </c>
      <c r="AF6" s="105">
        <v>125593</v>
      </c>
      <c r="AG6" s="113">
        <f>AF6/AF2</f>
        <v>0.15643220042373568</v>
      </c>
      <c r="AH6" s="49">
        <v>19527</v>
      </c>
      <c r="AI6" s="113">
        <f>AH6/AH2</f>
        <v>8.3851851851851858E-2</v>
      </c>
      <c r="AJ6" s="114">
        <v>1530</v>
      </c>
      <c r="AK6" s="115">
        <f>AJ6/AJ2</f>
        <v>8.645533141210375E-2</v>
      </c>
      <c r="AL6" s="47" t="s">
        <v>323</v>
      </c>
      <c r="AM6" s="23" t="s">
        <v>324</v>
      </c>
    </row>
    <row r="7" spans="1:39" ht="15" x14ac:dyDescent="0.3">
      <c r="A7" s="104" t="s">
        <v>9</v>
      </c>
      <c r="B7" s="105">
        <v>58238</v>
      </c>
      <c r="C7" s="108">
        <f>B7/B2</f>
        <v>0.15377059828427941</v>
      </c>
      <c r="D7" s="107">
        <v>52544</v>
      </c>
      <c r="E7" s="108">
        <f>D7/D2</f>
        <v>0.15522416278685039</v>
      </c>
      <c r="F7" s="107">
        <v>880581</v>
      </c>
      <c r="G7" s="108">
        <f>F7/F2</f>
        <v>0.16565386624638412</v>
      </c>
      <c r="H7" s="105">
        <v>94645</v>
      </c>
      <c r="I7" s="108">
        <f>H7/H2</f>
        <v>0.19081999471764607</v>
      </c>
      <c r="J7" s="105">
        <v>72250</v>
      </c>
      <c r="K7" s="108">
        <f>J7/J2</f>
        <v>0.1933001757760768</v>
      </c>
      <c r="L7" s="105">
        <v>8358</v>
      </c>
      <c r="M7" s="108">
        <f>L7/L2</f>
        <v>0.17891852549556878</v>
      </c>
      <c r="N7" s="105">
        <v>14037</v>
      </c>
      <c r="O7" s="108">
        <f>N7/N2</f>
        <v>0.18590575583397345</v>
      </c>
      <c r="P7" s="105">
        <v>35223</v>
      </c>
      <c r="Q7" s="113">
        <f>P7/P2</f>
        <v>0.15779853504468785</v>
      </c>
      <c r="R7" s="105">
        <v>266553</v>
      </c>
      <c r="S7" s="113">
        <f>R7/R2</f>
        <v>0.19668513097805754</v>
      </c>
      <c r="T7" s="105">
        <v>10941</v>
      </c>
      <c r="U7" s="113">
        <f>T7/T2</f>
        <v>0.14963483683908202</v>
      </c>
      <c r="V7" s="105">
        <v>6843</v>
      </c>
      <c r="W7" s="113">
        <f>V7/V2</f>
        <v>0.15634710290623285</v>
      </c>
      <c r="X7" s="105">
        <v>872</v>
      </c>
      <c r="Y7" s="113">
        <f>X7/X2</f>
        <v>0.19399332591768631</v>
      </c>
      <c r="Z7" s="110">
        <v>477300</v>
      </c>
      <c r="AA7" s="113">
        <f>Z7/Z2</f>
        <v>0.18756601946631121</v>
      </c>
      <c r="AB7" s="110">
        <v>11143</v>
      </c>
      <c r="AC7" s="113">
        <f>AB7/AB2</f>
        <v>0.15672512974866032</v>
      </c>
      <c r="AD7" s="110">
        <v>15107</v>
      </c>
      <c r="AE7" s="113">
        <f>AD7/AD2</f>
        <v>0.17156517591477957</v>
      </c>
      <c r="AF7" s="105">
        <v>129207</v>
      </c>
      <c r="AG7" s="113">
        <f>AF7/AF2</f>
        <v>0.16093361349875882</v>
      </c>
      <c r="AH7" s="49">
        <v>28547</v>
      </c>
      <c r="AI7" s="113">
        <f>AH7/AH2</f>
        <v>0.12258507783145464</v>
      </c>
      <c r="AJ7" s="114">
        <v>2187</v>
      </c>
      <c r="AK7" s="115">
        <f>AJ7/AJ2</f>
        <v>0.12358026784200712</v>
      </c>
      <c r="AL7" s="47" t="s">
        <v>323</v>
      </c>
      <c r="AM7" s="23" t="s">
        <v>324</v>
      </c>
    </row>
    <row r="8" spans="1:39" ht="15" x14ac:dyDescent="0.3">
      <c r="A8" s="104" t="s">
        <v>10</v>
      </c>
      <c r="B8" s="105">
        <v>67225</v>
      </c>
      <c r="C8" s="108">
        <f>B8/B2</f>
        <v>0.17749971615887711</v>
      </c>
      <c r="D8" s="107">
        <v>51867</v>
      </c>
      <c r="E8" s="108">
        <f>D8/D2</f>
        <v>0.1532241864202491</v>
      </c>
      <c r="F8" s="107">
        <v>790744</v>
      </c>
      <c r="G8" s="108">
        <f>F8/F2</f>
        <v>0.14875383503747044</v>
      </c>
      <c r="H8" s="105">
        <v>90995</v>
      </c>
      <c r="I8" s="108">
        <f>H8/H2</f>
        <v>0.18346099021958059</v>
      </c>
      <c r="J8" s="105">
        <v>69011</v>
      </c>
      <c r="K8" s="108">
        <f>J8/J2</f>
        <v>0.1846344419443991</v>
      </c>
      <c r="L8" s="105">
        <v>8262</v>
      </c>
      <c r="M8" s="108">
        <f>L8/L2</f>
        <v>0.17686346705484438</v>
      </c>
      <c r="N8" s="105">
        <v>13722</v>
      </c>
      <c r="O8" s="108">
        <f>N8/N2</f>
        <v>0.18173390194156755</v>
      </c>
      <c r="P8" s="105">
        <v>39841</v>
      </c>
      <c r="Q8" s="113">
        <f>P8/P2</f>
        <v>0.17848710884125171</v>
      </c>
      <c r="R8" s="105">
        <v>239109</v>
      </c>
      <c r="S8" s="113">
        <f>R8/R2</f>
        <v>0.17643464895548863</v>
      </c>
      <c r="T8" s="105">
        <v>12165</v>
      </c>
      <c r="U8" s="113">
        <f>T8/T2</f>
        <v>0.16637490084520912</v>
      </c>
      <c r="V8" s="105">
        <v>5083</v>
      </c>
      <c r="W8" s="113">
        <f>V8/V2</f>
        <v>0.11613507585450558</v>
      </c>
      <c r="X8" s="105">
        <v>774</v>
      </c>
      <c r="Y8" s="113">
        <f>X8/X2</f>
        <v>0.17219132369299223</v>
      </c>
      <c r="Z8" s="110">
        <v>446483</v>
      </c>
      <c r="AA8" s="113">
        <f>Z8/Z2</f>
        <v>0.1754557701013556</v>
      </c>
      <c r="AB8" s="110">
        <v>11915</v>
      </c>
      <c r="AC8" s="113">
        <f>AB8/AB2</f>
        <v>0.16758322901869224</v>
      </c>
      <c r="AD8" s="110">
        <v>12705</v>
      </c>
      <c r="AE8" s="113">
        <f>AD8/AD2</f>
        <v>0.14428646058100711</v>
      </c>
      <c r="AF8" s="105">
        <v>107167</v>
      </c>
      <c r="AG8" s="113">
        <f>AF8/AF2</f>
        <v>0.13348171970420708</v>
      </c>
      <c r="AH8" s="49">
        <v>36303</v>
      </c>
      <c r="AI8" s="113">
        <f>AH8/AH2</f>
        <v>0.15589049919484702</v>
      </c>
      <c r="AJ8" s="114">
        <v>3093</v>
      </c>
      <c r="AK8" s="115">
        <f>AJ8/AJ2</f>
        <v>0.17477538565858619</v>
      </c>
      <c r="AL8" s="47" t="s">
        <v>323</v>
      </c>
      <c r="AM8" s="23" t="s">
        <v>324</v>
      </c>
    </row>
    <row r="9" spans="1:39" ht="15" x14ac:dyDescent="0.3">
      <c r="A9" s="104" t="s">
        <v>11</v>
      </c>
      <c r="B9" s="105">
        <v>54311</v>
      </c>
      <c r="C9" s="108">
        <f>B9/B2</f>
        <v>0.14340181605511007</v>
      </c>
      <c r="D9" s="107">
        <v>38476</v>
      </c>
      <c r="E9" s="108">
        <f>D9/D2</f>
        <v>0.11366483113936615</v>
      </c>
      <c r="F9" s="107">
        <v>568836</v>
      </c>
      <c r="G9" s="108">
        <f>F9/F2</f>
        <v>0.10700876201068177</v>
      </c>
      <c r="H9" s="105">
        <v>73623</v>
      </c>
      <c r="I9" s="108">
        <f>H9/H2</f>
        <v>0.14843616114002067</v>
      </c>
      <c r="J9" s="105">
        <v>55005</v>
      </c>
      <c r="K9" s="108">
        <f>J9/J2</f>
        <v>0.14716229991090801</v>
      </c>
      <c r="L9" s="105">
        <v>6830</v>
      </c>
      <c r="M9" s="108">
        <f>L9/L2</f>
        <v>0.1462088453140386</v>
      </c>
      <c r="N9" s="105">
        <v>11788</v>
      </c>
      <c r="O9" s="108">
        <f>N9/N2</f>
        <v>0.1561200434402564</v>
      </c>
      <c r="P9" s="105">
        <v>44183</v>
      </c>
      <c r="Q9" s="113">
        <f>P9/P2</f>
        <v>0.1979392065945389</v>
      </c>
      <c r="R9" s="105">
        <v>164425</v>
      </c>
      <c r="S9" s="113">
        <f>R9/R2</f>
        <v>0.12132653791578828</v>
      </c>
      <c r="T9" s="105">
        <v>11235</v>
      </c>
      <c r="U9" s="113">
        <f>T9/T2</f>
        <v>0.15365573456604392</v>
      </c>
      <c r="V9" s="105">
        <v>3691</v>
      </c>
      <c r="W9" s="113">
        <f>V9/V2</f>
        <v>8.4331018095412172E-2</v>
      </c>
      <c r="X9" s="105">
        <v>681</v>
      </c>
      <c r="Y9" s="113">
        <f>X9/X2</f>
        <v>0.15150166852057842</v>
      </c>
      <c r="Z9" s="110">
        <v>340940</v>
      </c>
      <c r="AA9" s="113">
        <f>Z9/Z2</f>
        <v>0.13398021931037951</v>
      </c>
      <c r="AB9" s="110">
        <v>10990</v>
      </c>
      <c r="AC9" s="113">
        <f>AB9/AB2</f>
        <v>0.15457320074825243</v>
      </c>
      <c r="AD9" s="110">
        <v>10103</v>
      </c>
      <c r="AE9" s="113">
        <f>AD9/AD2</f>
        <v>0.11473641174733686</v>
      </c>
      <c r="AF9" s="105">
        <v>95262</v>
      </c>
      <c r="AG9" s="113">
        <f>AF9/AF2</f>
        <v>0.11865346218950028</v>
      </c>
      <c r="AH9" s="49">
        <v>42039</v>
      </c>
      <c r="AI9" s="113">
        <f>AH9/AH2</f>
        <v>0.18052173913043479</v>
      </c>
      <c r="AJ9" s="114">
        <v>3557</v>
      </c>
      <c r="AK9" s="115">
        <f>AJ9/AJ2</f>
        <v>0.20099451884500197</v>
      </c>
      <c r="AL9" s="47" t="s">
        <v>323</v>
      </c>
      <c r="AM9" s="23" t="s">
        <v>324</v>
      </c>
    </row>
    <row r="10" spans="1:39" ht="15" x14ac:dyDescent="0.3">
      <c r="A10" s="104" t="s">
        <v>12</v>
      </c>
      <c r="B10" s="105">
        <v>30471</v>
      </c>
      <c r="C10" s="108">
        <f>B10/B2</f>
        <v>8.0455096334356921E-2</v>
      </c>
      <c r="D10" s="107">
        <v>19364</v>
      </c>
      <c r="E10" s="108">
        <f>D10/D2</f>
        <v>5.7204641599508423E-2</v>
      </c>
      <c r="F10" s="107">
        <v>274883</v>
      </c>
      <c r="G10" s="108">
        <f>F10/F2</f>
        <v>5.1710667974217937E-2</v>
      </c>
      <c r="H10" s="105">
        <v>40412</v>
      </c>
      <c r="I10" s="108">
        <f>H10/H2</f>
        <v>8.1477284870088373E-2</v>
      </c>
      <c r="J10" s="105">
        <v>29919</v>
      </c>
      <c r="K10" s="108">
        <f>J10/J2</f>
        <v>8.0046338533487083E-2</v>
      </c>
      <c r="L10" s="105">
        <v>3849</v>
      </c>
      <c r="M10" s="108">
        <f>L10/L2</f>
        <v>8.2394999357794235E-2</v>
      </c>
      <c r="N10" s="105">
        <v>6644</v>
      </c>
      <c r="O10" s="108">
        <f>N10/N2</f>
        <v>8.7993007178237492E-2</v>
      </c>
      <c r="P10" s="105">
        <v>26033</v>
      </c>
      <c r="Q10" s="113">
        <f>P10/P2</f>
        <v>0.11662746679210627</v>
      </c>
      <c r="R10" s="105">
        <v>80288</v>
      </c>
      <c r="S10" s="113">
        <f>R10/R2</f>
        <v>5.924321165384102E-2</v>
      </c>
      <c r="T10" s="105">
        <v>8060</v>
      </c>
      <c r="U10" s="113">
        <f>T10/T2</f>
        <v>0.11023277441943161</v>
      </c>
      <c r="V10" s="105">
        <v>1957</v>
      </c>
      <c r="W10" s="113">
        <f>V10/V2</f>
        <v>4.4713032352403585E-2</v>
      </c>
      <c r="X10" s="105">
        <v>359</v>
      </c>
      <c r="Y10" s="113">
        <f>X10/X2</f>
        <v>7.9866518353726365E-2</v>
      </c>
      <c r="Z10" s="110">
        <v>181139</v>
      </c>
      <c r="AA10" s="113">
        <f>Z10/Z2</f>
        <v>7.1182738738965315E-2</v>
      </c>
      <c r="AB10" s="110">
        <v>6341</v>
      </c>
      <c r="AC10" s="113">
        <f>AB10/AB2</f>
        <v>8.918550190579333E-2</v>
      </c>
      <c r="AD10" s="110">
        <v>4627</v>
      </c>
      <c r="AE10" s="113">
        <f>AD10/AD2</f>
        <v>5.254730052013537E-2</v>
      </c>
      <c r="AF10" s="105">
        <v>58842</v>
      </c>
      <c r="AG10" s="113">
        <f>AF10/AF2</f>
        <v>7.3290577797595846E-2</v>
      </c>
      <c r="AH10" s="49">
        <v>29344</v>
      </c>
      <c r="AI10" s="113">
        <f>AH10/AH2</f>
        <v>0.12600751476113795</v>
      </c>
      <c r="AJ10" s="114">
        <v>2264</v>
      </c>
      <c r="AK10" s="115">
        <f>AJ10/AJ2</f>
        <v>0.12793128778889076</v>
      </c>
      <c r="AL10" s="47" t="s">
        <v>323</v>
      </c>
      <c r="AM10" s="23" t="s">
        <v>324</v>
      </c>
    </row>
    <row r="11" spans="1:39" ht="15" x14ac:dyDescent="0.3">
      <c r="A11" s="104" t="s">
        <v>13</v>
      </c>
      <c r="B11" s="105">
        <v>23197</v>
      </c>
      <c r="C11" s="108">
        <f>B11/B2</f>
        <v>6.1248953748419072E-2</v>
      </c>
      <c r="D11" s="107">
        <v>12826</v>
      </c>
      <c r="E11" s="108">
        <f>D11/D2</f>
        <v>3.7890246496348638E-2</v>
      </c>
      <c r="F11" s="107">
        <v>178953</v>
      </c>
      <c r="G11" s="108">
        <f>F11/F2</f>
        <v>3.3664428742374838E-2</v>
      </c>
      <c r="H11" s="105">
        <v>24095</v>
      </c>
      <c r="I11" s="108">
        <f>H11/H2</f>
        <v>4.8579510515311772E-2</v>
      </c>
      <c r="J11" s="105">
        <v>17435</v>
      </c>
      <c r="K11" s="108">
        <f>J11/J2</f>
        <v>4.6646208507348082E-2</v>
      </c>
      <c r="L11" s="105">
        <v>2362</v>
      </c>
      <c r="M11" s="108">
        <f>L11/L2</f>
        <v>5.0563000385323457E-2</v>
      </c>
      <c r="N11" s="105">
        <v>4298</v>
      </c>
      <c r="O11" s="108">
        <f>N11/N2</f>
        <v>5.6922628665271632E-2</v>
      </c>
      <c r="P11" s="105">
        <v>14564</v>
      </c>
      <c r="Q11" s="113">
        <f>P11/P2</f>
        <v>6.5246511211164121E-2</v>
      </c>
      <c r="R11" s="105">
        <v>42400</v>
      </c>
      <c r="S11" s="113">
        <f>R11/R2</f>
        <v>3.1286271598780127E-2</v>
      </c>
      <c r="T11" s="105">
        <v>5152</v>
      </c>
      <c r="U11" s="113">
        <f>T11/T2</f>
        <v>7.0461445881998958E-2</v>
      </c>
      <c r="V11" s="105">
        <v>1156</v>
      </c>
      <c r="W11" s="113">
        <f>V11/V2</f>
        <v>2.6411990495339061E-2</v>
      </c>
      <c r="X11" s="105">
        <v>232</v>
      </c>
      <c r="Y11" s="113">
        <f>X11/X2</f>
        <v>5.1612903225806452E-2</v>
      </c>
      <c r="Z11" s="110">
        <v>98202</v>
      </c>
      <c r="AA11" s="113">
        <f>Z11/Z2</f>
        <v>3.8590735896984481E-2</v>
      </c>
      <c r="AB11" s="110">
        <v>3796</v>
      </c>
      <c r="AC11" s="113">
        <f>AB11/AB2</f>
        <v>5.3390343042799479E-2</v>
      </c>
      <c r="AD11" s="110">
        <v>2460</v>
      </c>
      <c r="AE11" s="113">
        <f>AD11/AD2</f>
        <v>2.7937402048742815E-2</v>
      </c>
      <c r="AF11" s="105">
        <v>41184</v>
      </c>
      <c r="AG11" s="113">
        <f>AF11/AF2</f>
        <v>5.1296678495227677E-2</v>
      </c>
      <c r="AH11" s="49">
        <v>24568</v>
      </c>
      <c r="AI11" s="113">
        <f>AH11/AH2</f>
        <v>0.10549865807836822</v>
      </c>
      <c r="AJ11" s="114">
        <v>1751</v>
      </c>
      <c r="AK11" s="115">
        <f>AJ11/AJ2</f>
        <v>9.8943323727185395E-2</v>
      </c>
      <c r="AL11" s="47" t="s">
        <v>323</v>
      </c>
      <c r="AM11" s="23" t="s">
        <v>324</v>
      </c>
    </row>
    <row r="12" spans="1:39" ht="15" x14ac:dyDescent="0.3">
      <c r="A12" s="104" t="s">
        <v>14</v>
      </c>
      <c r="B12" s="105">
        <v>9199</v>
      </c>
      <c r="C12" s="108">
        <f>B12/B2</f>
        <v>2.4288878972785578E-2</v>
      </c>
      <c r="D12" s="107">
        <v>4362</v>
      </c>
      <c r="E12" s="108">
        <f>D12/D2</f>
        <v>1.2886110651572802E-2</v>
      </c>
      <c r="F12" s="107">
        <v>65934</v>
      </c>
      <c r="G12" s="108">
        <f>F12/F2</f>
        <v>1.2403426847830116E-2</v>
      </c>
      <c r="H12" s="105">
        <v>3757</v>
      </c>
      <c r="I12" s="108">
        <f>H12/H2</f>
        <v>7.574734218967683E-3</v>
      </c>
      <c r="J12" s="105">
        <v>2486</v>
      </c>
      <c r="K12" s="108">
        <f>J12/J2</f>
        <v>6.6511313076723444E-3</v>
      </c>
      <c r="L12" s="105">
        <v>442</v>
      </c>
      <c r="M12" s="108">
        <f>L12/L2</f>
        <v>9.4618315708352961E-3</v>
      </c>
      <c r="N12" s="105">
        <v>829</v>
      </c>
      <c r="O12" s="108">
        <f>N12/N2</f>
        <v>1.0979259926363468E-2</v>
      </c>
      <c r="P12" s="105">
        <v>2489</v>
      </c>
      <c r="Q12" s="113">
        <f>P12/P2</f>
        <v>1.1150684317810184E-2</v>
      </c>
      <c r="R12" s="105">
        <v>9065</v>
      </c>
      <c r="S12" s="113">
        <f>R12/R2</f>
        <v>6.6889163217674977E-3</v>
      </c>
      <c r="T12" s="105">
        <v>1076</v>
      </c>
      <c r="U12" s="113">
        <f>T12/T2</f>
        <v>1.4715938619765312E-2</v>
      </c>
      <c r="V12" s="105">
        <v>125</v>
      </c>
      <c r="W12" s="113">
        <f>V12/V2</f>
        <v>2.8559678303783586E-3</v>
      </c>
      <c r="X12" s="105">
        <v>26</v>
      </c>
      <c r="Y12" s="113">
        <f>X12/X2</f>
        <v>5.7842046718576193E-3</v>
      </c>
      <c r="Z12" s="110">
        <v>20189</v>
      </c>
      <c r="AA12" s="113">
        <f>Z12/Z2</f>
        <v>7.9337321747440966E-3</v>
      </c>
      <c r="AB12" s="110">
        <v>883</v>
      </c>
      <c r="AC12" s="113">
        <f>AB12/AB2</f>
        <v>1.2419302662484704E-2</v>
      </c>
      <c r="AD12" s="110">
        <v>344</v>
      </c>
      <c r="AE12" s="113">
        <f>AD12/AD2</f>
        <v>3.9066936198241991E-3</v>
      </c>
      <c r="AF12" s="105">
        <v>14445</v>
      </c>
      <c r="AG12" s="113">
        <f>AF12/AF2</f>
        <v>1.7991951264169675E-2</v>
      </c>
      <c r="AH12" s="49">
        <v>10267</v>
      </c>
      <c r="AI12" s="113">
        <f>AH12/AH2</f>
        <v>4.4088030059044554E-2</v>
      </c>
      <c r="AJ12" s="114">
        <v>528</v>
      </c>
      <c r="AK12" s="115">
        <f>AJ12/AJ2</f>
        <v>2.9835565350059334E-2</v>
      </c>
      <c r="AL12" s="47" t="s">
        <v>323</v>
      </c>
      <c r="AM12" s="23" t="s">
        <v>324</v>
      </c>
    </row>
    <row r="13" spans="1:39" ht="15" x14ac:dyDescent="0.3">
      <c r="A13" s="104" t="s">
        <v>15</v>
      </c>
      <c r="B13" s="105">
        <v>3644</v>
      </c>
      <c r="C13" s="108">
        <f>B13/B2</f>
        <v>9.6215539707392803E-3</v>
      </c>
      <c r="D13" s="107">
        <v>1591</v>
      </c>
      <c r="E13" s="108">
        <f>D13/D2</f>
        <v>4.700092170255004E-3</v>
      </c>
      <c r="F13" s="107">
        <v>27798</v>
      </c>
      <c r="G13" s="108">
        <f>F13/F2</f>
        <v>5.2293271986529185E-3</v>
      </c>
      <c r="H13" s="105">
        <v>1231</v>
      </c>
      <c r="I13" s="108">
        <f>H13/H2</f>
        <v>2.481899873183183E-3</v>
      </c>
      <c r="J13" s="105">
        <v>784</v>
      </c>
      <c r="K13" s="108">
        <f>J13/J2</f>
        <v>2.0975410077293316E-3</v>
      </c>
      <c r="L13" s="105">
        <v>167</v>
      </c>
      <c r="M13" s="108">
        <f>L13/L2</f>
        <v>3.5749454125101683E-3</v>
      </c>
      <c r="N13" s="105">
        <v>280</v>
      </c>
      <c r="O13" s="108">
        <f>N13/N2</f>
        <v>3.7083145710274678E-3</v>
      </c>
      <c r="P13" s="105">
        <v>1086</v>
      </c>
      <c r="Q13" s="113">
        <f>P13/P2</f>
        <v>4.8652644311538203E-3</v>
      </c>
      <c r="R13" s="105">
        <v>2493</v>
      </c>
      <c r="S13" s="113">
        <f>R13/R2</f>
        <v>1.8395442239565771E-3</v>
      </c>
      <c r="T13" s="105">
        <v>297</v>
      </c>
      <c r="U13" s="113">
        <f>T13/T2</f>
        <v>4.0619272956043655E-3</v>
      </c>
      <c r="V13" s="105">
        <v>38</v>
      </c>
      <c r="W13" s="113">
        <f>V13/V2</f>
        <v>8.68214220435021E-4</v>
      </c>
      <c r="X13" s="105">
        <v>12</v>
      </c>
      <c r="Y13" s="113">
        <f>X13/X2</f>
        <v>2.6696329254727474E-3</v>
      </c>
      <c r="Z13" s="110">
        <v>6084</v>
      </c>
      <c r="AA13" s="113">
        <f>Z13/Z2</f>
        <v>2.3908478156988004E-3</v>
      </c>
      <c r="AB13" s="110">
        <v>332</v>
      </c>
      <c r="AC13" s="113">
        <f>AB13/AB2</f>
        <v>4.6695452819308291E-3</v>
      </c>
      <c r="AD13" s="110">
        <v>139</v>
      </c>
      <c r="AE13" s="113">
        <f>AD13/AD2</f>
        <v>1.578576782428964E-3</v>
      </c>
      <c r="AF13" s="105">
        <v>6835</v>
      </c>
      <c r="AG13" s="113">
        <f>AF13/AF2</f>
        <v>8.5133255029837124E-3</v>
      </c>
      <c r="AH13" s="49">
        <v>4551</v>
      </c>
      <c r="AI13" s="113">
        <f>AH13/AH2</f>
        <v>1.9542673107890499E-2</v>
      </c>
      <c r="AJ13" s="114">
        <v>238</v>
      </c>
      <c r="AK13" s="115">
        <f>AJ13/AJ2</f>
        <v>1.3448607108549471E-2</v>
      </c>
      <c r="AL13" s="47" t="s">
        <v>323</v>
      </c>
      <c r="AM13" s="23" t="s">
        <v>324</v>
      </c>
    </row>
    <row r="14" spans="1:39" ht="15" x14ac:dyDescent="0.3">
      <c r="A14" s="104" t="s">
        <v>16</v>
      </c>
      <c r="B14" s="105">
        <v>1301</v>
      </c>
      <c r="C14" s="108">
        <f>B14/B2</f>
        <v>3.4351376827474766E-3</v>
      </c>
      <c r="D14" s="107">
        <v>565</v>
      </c>
      <c r="E14" s="108">
        <f>D14/D2</f>
        <v>1.6691087845343039E-3</v>
      </c>
      <c r="F14" s="107">
        <v>11091</v>
      </c>
      <c r="G14" s="108">
        <f>F14/F2</f>
        <v>2.0864259284933996E-3</v>
      </c>
      <c r="H14" s="105">
        <v>363</v>
      </c>
      <c r="I14" s="108">
        <f>H14/H2</f>
        <v>7.3186811857473217E-4</v>
      </c>
      <c r="J14" s="105">
        <v>201</v>
      </c>
      <c r="K14" s="108">
        <f>J14/J2</f>
        <v>5.3776242672652511E-4</v>
      </c>
      <c r="L14" s="105">
        <v>55</v>
      </c>
      <c r="M14" s="108">
        <f>L14/L2</f>
        <v>1.1773772316650256E-3</v>
      </c>
      <c r="N14" s="105">
        <v>107</v>
      </c>
      <c r="O14" s="108">
        <f>N14/N2</f>
        <v>1.4171059253569253E-3</v>
      </c>
      <c r="P14" s="105">
        <v>460</v>
      </c>
      <c r="Q14" s="113">
        <f>P14/P2</f>
        <v>2.0607934054611026E-3</v>
      </c>
      <c r="R14" s="105">
        <v>667</v>
      </c>
      <c r="S14" s="113">
        <f>R14/R2</f>
        <v>4.9216847066948935E-4</v>
      </c>
      <c r="T14" s="105">
        <v>86</v>
      </c>
      <c r="U14" s="113">
        <f>T14/T2</f>
        <v>1.1761809677507591E-3</v>
      </c>
      <c r="V14" s="105">
        <v>7</v>
      </c>
      <c r="W14" s="113">
        <f>V14/V2</f>
        <v>1.5993419850118809E-4</v>
      </c>
      <c r="X14" s="105">
        <v>2</v>
      </c>
      <c r="Y14" s="113">
        <f>X14/X2</f>
        <v>4.449388209121246E-4</v>
      </c>
      <c r="Z14" s="110">
        <v>1875</v>
      </c>
      <c r="AA14" s="113">
        <f>Z14/Z2</f>
        <v>7.3682440079474859E-4</v>
      </c>
      <c r="AB14" s="110">
        <v>116</v>
      </c>
      <c r="AC14" s="113">
        <f>AB14/AB2</f>
        <v>1.6315278695902896E-3</v>
      </c>
      <c r="AD14" s="110">
        <v>66</v>
      </c>
      <c r="AE14" s="113">
        <f>AD14/AD2</f>
        <v>7.4954005496627072E-4</v>
      </c>
      <c r="AF14" s="105">
        <v>2515</v>
      </c>
      <c r="AG14" s="113">
        <f>AF14/AF2</f>
        <v>3.1325550314563327E-3</v>
      </c>
      <c r="AH14" s="49">
        <v>1716</v>
      </c>
      <c r="AI14" s="113">
        <f>AH14/AH2</f>
        <v>7.3687600644122379E-3</v>
      </c>
      <c r="AJ14" s="114">
        <v>87</v>
      </c>
      <c r="AK14" s="115">
        <f>AJ14/AJ2</f>
        <v>4.9160874724529582E-3</v>
      </c>
      <c r="AL14" s="47" t="s">
        <v>323</v>
      </c>
      <c r="AM14" s="23" t="s">
        <v>324</v>
      </c>
    </row>
    <row r="15" spans="1:39" ht="15" x14ac:dyDescent="0.3">
      <c r="A15" s="104" t="s">
        <v>264</v>
      </c>
      <c r="B15" s="105">
        <v>522</v>
      </c>
      <c r="C15" s="108">
        <f>B15/B2</f>
        <v>1.378279685160786E-3</v>
      </c>
      <c r="D15" s="107">
        <v>263</v>
      </c>
      <c r="E15" s="108">
        <f>D15/D2</f>
        <v>7.7694798288941932E-4</v>
      </c>
      <c r="F15" s="107">
        <v>6100</v>
      </c>
      <c r="G15" s="108">
        <f>F15/F2</f>
        <v>1.1475248547299375E-3</v>
      </c>
      <c r="H15" s="105">
        <v>188</v>
      </c>
      <c r="I15" s="108">
        <f>H15/H2</f>
        <v>3.7903913579077041E-4</v>
      </c>
      <c r="J15" s="105">
        <v>134</v>
      </c>
      <c r="K15" s="108">
        <f>J15/J2</f>
        <v>3.5850828448435003E-4</v>
      </c>
      <c r="L15" s="105">
        <v>16</v>
      </c>
      <c r="M15" s="108">
        <f>L15/L2</f>
        <v>3.4250974012073467E-4</v>
      </c>
      <c r="N15" s="105">
        <v>38</v>
      </c>
      <c r="O15" s="108">
        <f>N15/N2</f>
        <v>5.0327126321087065E-4</v>
      </c>
      <c r="P15" s="105">
        <v>332</v>
      </c>
      <c r="Q15" s="113">
        <f>P15/P2</f>
        <v>1.4873552404632306E-3</v>
      </c>
      <c r="R15" s="105">
        <v>431</v>
      </c>
      <c r="S15" s="113">
        <f>R15/R2</f>
        <v>3.1802790233665654E-4</v>
      </c>
      <c r="T15" s="105">
        <v>55</v>
      </c>
      <c r="U15" s="113">
        <f>T15/T2</f>
        <v>7.5220875844525287E-4</v>
      </c>
      <c r="V15" s="105">
        <v>9</v>
      </c>
      <c r="W15" s="113">
        <f>V15/V2</f>
        <v>2.0562968378724181E-4</v>
      </c>
      <c r="X15" s="105">
        <v>3</v>
      </c>
      <c r="Y15" s="113">
        <f>X15/X2</f>
        <v>6.6740823136818685E-4</v>
      </c>
      <c r="Z15" s="110">
        <v>1152</v>
      </c>
      <c r="AA15" s="113">
        <f>Z15/Z2</f>
        <v>4.5270491184829355E-4</v>
      </c>
      <c r="AB15" s="110">
        <v>47</v>
      </c>
      <c r="AC15" s="113">
        <f>AB15/AB2</f>
        <v>6.6105008509261735E-4</v>
      </c>
      <c r="AD15" s="110">
        <v>33</v>
      </c>
      <c r="AE15" s="113">
        <f>AD15/AD2</f>
        <v>3.7477002748313536E-4</v>
      </c>
      <c r="AF15" s="105">
        <v>1098</v>
      </c>
      <c r="AG15" s="113">
        <f>AF15/AF2</f>
        <v>1.3676124948465423E-3</v>
      </c>
      <c r="AH15" s="49">
        <v>734</v>
      </c>
      <c r="AI15" s="113">
        <f>AH15/AH2</f>
        <v>3.151905528717123E-3</v>
      </c>
      <c r="AJ15" s="114">
        <v>45</v>
      </c>
      <c r="AK15" s="115">
        <f>AJ15/AJ2</f>
        <v>2.5428038650618747E-3</v>
      </c>
      <c r="AL15" s="47" t="s">
        <v>323</v>
      </c>
      <c r="AM15" s="23" t="s">
        <v>324</v>
      </c>
    </row>
  </sheetData>
  <phoneticPr fontId="5"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21E7-21AA-45A0-A1B8-6D6BCCB9B8A6}">
  <dimension ref="A1:F30"/>
  <sheetViews>
    <sheetView workbookViewId="0">
      <selection activeCell="A21" activeCellId="2" sqref="A29:XFD30 A24:XFD27 A21:XFD22"/>
    </sheetView>
  </sheetViews>
  <sheetFormatPr defaultColWidth="9" defaultRowHeight="15" x14ac:dyDescent="0.3"/>
  <cols>
    <col min="1" max="1" width="29.83203125" style="75" customWidth="1"/>
    <col min="2" max="2" width="64.5" style="75" customWidth="1"/>
    <col min="3" max="3" width="6.5" style="75" customWidth="1"/>
    <col min="4" max="4" width="22" style="75" customWidth="1"/>
    <col min="5" max="5" width="35.25" style="75" customWidth="1"/>
    <col min="6" max="6" width="9" style="76"/>
    <col min="7" max="16384" width="9" style="38"/>
  </cols>
  <sheetData>
    <row r="1" spans="1:6" x14ac:dyDescent="0.3">
      <c r="A1" s="35" t="s">
        <v>213</v>
      </c>
      <c r="B1" s="36" t="s">
        <v>214</v>
      </c>
      <c r="C1" s="36" t="s">
        <v>53</v>
      </c>
      <c r="D1" s="36" t="s">
        <v>215</v>
      </c>
      <c r="E1" s="36" t="s">
        <v>89</v>
      </c>
      <c r="F1" s="37" t="s">
        <v>90</v>
      </c>
    </row>
    <row r="2" spans="1:6" x14ac:dyDescent="0.3">
      <c r="A2" s="39" t="s">
        <v>216</v>
      </c>
      <c r="B2" s="40"/>
      <c r="C2" s="40"/>
      <c r="D2" s="40">
        <f>D3+D7+D11+D20+D21+D22+D23+D26</f>
        <v>47851989</v>
      </c>
      <c r="E2" s="40"/>
      <c r="F2" s="41"/>
    </row>
    <row r="3" spans="1:6" x14ac:dyDescent="0.3">
      <c r="A3" s="42" t="s">
        <v>217</v>
      </c>
      <c r="B3" s="43" t="s">
        <v>218</v>
      </c>
      <c r="C3" s="44">
        <v>2018</v>
      </c>
      <c r="D3" s="44">
        <f>SUM(D4:D6)</f>
        <v>10784114</v>
      </c>
      <c r="E3" s="44" t="s">
        <v>219</v>
      </c>
      <c r="F3" s="45"/>
    </row>
    <row r="4" spans="1:6" x14ac:dyDescent="0.3">
      <c r="A4" s="46" t="s">
        <v>220</v>
      </c>
      <c r="B4" s="47" t="s">
        <v>221</v>
      </c>
      <c r="C4" s="48">
        <v>2018</v>
      </c>
      <c r="D4" s="49">
        <v>4267781</v>
      </c>
      <c r="E4" s="47" t="s">
        <v>219</v>
      </c>
      <c r="F4" s="45"/>
    </row>
    <row r="5" spans="1:6" x14ac:dyDescent="0.3">
      <c r="A5" s="46" t="s">
        <v>222</v>
      </c>
      <c r="B5" s="48" t="s">
        <v>223</v>
      </c>
      <c r="C5" s="48">
        <v>2018</v>
      </c>
      <c r="D5" s="49">
        <v>2518344</v>
      </c>
      <c r="E5" s="47" t="s">
        <v>219</v>
      </c>
      <c r="F5" s="45"/>
    </row>
    <row r="6" spans="1:6" ht="15.5" x14ac:dyDescent="0.3">
      <c r="A6" s="50" t="s">
        <v>224</v>
      </c>
      <c r="B6" s="47" t="s">
        <v>225</v>
      </c>
      <c r="C6" s="48">
        <v>2018</v>
      </c>
      <c r="D6" s="47">
        <v>3997989</v>
      </c>
      <c r="E6" s="47" t="s">
        <v>219</v>
      </c>
      <c r="F6" s="45"/>
    </row>
    <row r="7" spans="1:6" x14ac:dyDescent="0.3">
      <c r="A7" s="51" t="s">
        <v>226</v>
      </c>
      <c r="B7" s="44" t="s">
        <v>227</v>
      </c>
      <c r="C7" s="44">
        <v>2018</v>
      </c>
      <c r="D7" s="43">
        <f>SUM(D8:D10)</f>
        <v>4668395</v>
      </c>
      <c r="E7" s="44" t="s">
        <v>219</v>
      </c>
      <c r="F7" s="45"/>
    </row>
    <row r="8" spans="1:6" x14ac:dyDescent="0.3">
      <c r="A8" s="46" t="s">
        <v>228</v>
      </c>
      <c r="B8" s="47" t="s">
        <v>370</v>
      </c>
      <c r="C8" s="48">
        <v>2018</v>
      </c>
      <c r="D8" s="49">
        <v>3402349</v>
      </c>
      <c r="E8" s="47" t="s">
        <v>219</v>
      </c>
      <c r="F8" s="45"/>
    </row>
    <row r="9" spans="1:6" x14ac:dyDescent="0.3">
      <c r="A9" s="46" t="s">
        <v>229</v>
      </c>
      <c r="B9" s="47" t="s">
        <v>371</v>
      </c>
      <c r="C9" s="48">
        <v>2018</v>
      </c>
      <c r="D9" s="49">
        <v>411667</v>
      </c>
      <c r="E9" s="47" t="s">
        <v>219</v>
      </c>
      <c r="F9" s="45"/>
    </row>
    <row r="10" spans="1:6" s="53" customFormat="1" x14ac:dyDescent="0.3">
      <c r="A10" s="46" t="s">
        <v>230</v>
      </c>
      <c r="B10" s="47" t="s">
        <v>372</v>
      </c>
      <c r="C10" s="48">
        <v>2018</v>
      </c>
      <c r="D10" s="49">
        <v>854379</v>
      </c>
      <c r="E10" s="47" t="s">
        <v>219</v>
      </c>
      <c r="F10" s="52"/>
    </row>
    <row r="11" spans="1:6" s="53" customFormat="1" x14ac:dyDescent="0.3">
      <c r="A11" s="54" t="s">
        <v>231</v>
      </c>
      <c r="B11" s="43" t="s">
        <v>232</v>
      </c>
      <c r="C11" s="44">
        <v>2018</v>
      </c>
      <c r="D11" s="43">
        <f>SUM(D12:D19)</f>
        <v>11824170</v>
      </c>
      <c r="E11" s="44" t="s">
        <v>219</v>
      </c>
      <c r="F11" s="52"/>
    </row>
    <row r="12" spans="1:6" s="53" customFormat="1" x14ac:dyDescent="0.3">
      <c r="A12" s="46" t="s">
        <v>233</v>
      </c>
      <c r="B12" s="47" t="s">
        <v>234</v>
      </c>
      <c r="C12" s="48">
        <v>2018</v>
      </c>
      <c r="D12" s="49">
        <v>18864</v>
      </c>
      <c r="E12" s="47" t="s">
        <v>219</v>
      </c>
      <c r="F12" s="52"/>
    </row>
    <row r="13" spans="1:6" s="53" customFormat="1" x14ac:dyDescent="0.3">
      <c r="A13" s="46" t="s">
        <v>235</v>
      </c>
      <c r="B13" s="47" t="s">
        <v>236</v>
      </c>
      <c r="C13" s="48">
        <v>2018</v>
      </c>
      <c r="D13" s="49">
        <v>7584430</v>
      </c>
      <c r="E13" s="47" t="s">
        <v>219</v>
      </c>
      <c r="F13" s="52"/>
    </row>
    <row r="14" spans="1:6" s="53" customFormat="1" x14ac:dyDescent="0.3">
      <c r="A14" s="46" t="s">
        <v>237</v>
      </c>
      <c r="B14" s="47" t="s">
        <v>238</v>
      </c>
      <c r="C14" s="48">
        <v>2018</v>
      </c>
      <c r="D14" s="49">
        <v>528210</v>
      </c>
      <c r="E14" s="47" t="s">
        <v>219</v>
      </c>
      <c r="F14" s="52"/>
    </row>
    <row r="15" spans="1:6" s="53" customFormat="1" x14ac:dyDescent="0.3">
      <c r="A15" s="46" t="s">
        <v>239</v>
      </c>
      <c r="B15" s="47" t="s">
        <v>240</v>
      </c>
      <c r="C15" s="48">
        <v>2018</v>
      </c>
      <c r="D15" s="49">
        <v>637724</v>
      </c>
      <c r="E15" s="47" t="s">
        <v>219</v>
      </c>
      <c r="F15" s="52"/>
    </row>
    <row r="16" spans="1:6" s="53" customFormat="1" x14ac:dyDescent="0.3">
      <c r="A16" s="46" t="s">
        <v>241</v>
      </c>
      <c r="B16" s="47" t="s">
        <v>242</v>
      </c>
      <c r="C16" s="48">
        <v>2018</v>
      </c>
      <c r="D16" s="49">
        <v>30622</v>
      </c>
      <c r="E16" s="47" t="s">
        <v>219</v>
      </c>
      <c r="F16" s="52"/>
    </row>
    <row r="17" spans="1:6" s="53" customFormat="1" x14ac:dyDescent="0.3">
      <c r="A17" s="46" t="s">
        <v>243</v>
      </c>
      <c r="B17" s="47" t="s">
        <v>244</v>
      </c>
      <c r="C17" s="48">
        <v>2018</v>
      </c>
      <c r="D17" s="49">
        <v>1005428</v>
      </c>
      <c r="E17" s="47" t="s">
        <v>219</v>
      </c>
      <c r="F17" s="52"/>
    </row>
    <row r="18" spans="1:6" s="53" customFormat="1" x14ac:dyDescent="0.3">
      <c r="A18" s="46" t="s">
        <v>245</v>
      </c>
      <c r="B18" s="47" t="s">
        <v>246</v>
      </c>
      <c r="C18" s="48">
        <v>2018</v>
      </c>
      <c r="D18" s="49">
        <v>1186856</v>
      </c>
      <c r="E18" s="47" t="s">
        <v>219</v>
      </c>
      <c r="F18" s="52"/>
    </row>
    <row r="19" spans="1:6" s="53" customFormat="1" x14ac:dyDescent="0.3">
      <c r="A19" s="46" t="s">
        <v>247</v>
      </c>
      <c r="B19" s="47" t="s">
        <v>248</v>
      </c>
      <c r="C19" s="48">
        <v>2018</v>
      </c>
      <c r="D19" s="49">
        <v>832036</v>
      </c>
      <c r="E19" s="47" t="s">
        <v>219</v>
      </c>
      <c r="F19" s="52"/>
    </row>
    <row r="20" spans="1:6" s="53" customFormat="1" x14ac:dyDescent="0.3">
      <c r="A20" s="55" t="s">
        <v>249</v>
      </c>
      <c r="B20" s="43" t="s">
        <v>250</v>
      </c>
      <c r="C20" s="44">
        <v>2018</v>
      </c>
      <c r="D20" s="43">
        <v>394427</v>
      </c>
      <c r="E20" s="44" t="s">
        <v>251</v>
      </c>
      <c r="F20" s="52"/>
    </row>
    <row r="21" spans="1:6" x14ac:dyDescent="0.3">
      <c r="A21" s="54" t="s">
        <v>252</v>
      </c>
      <c r="B21" s="43" t="s">
        <v>20</v>
      </c>
      <c r="C21" s="44">
        <v>2018</v>
      </c>
      <c r="D21" s="43">
        <v>10714180</v>
      </c>
      <c r="E21" s="44" t="s">
        <v>219</v>
      </c>
      <c r="F21" s="45"/>
    </row>
    <row r="22" spans="1:6" x14ac:dyDescent="0.3">
      <c r="A22" s="51" t="s">
        <v>253</v>
      </c>
      <c r="B22" s="57" t="s">
        <v>22</v>
      </c>
      <c r="C22" s="58">
        <v>2018</v>
      </c>
      <c r="D22" s="43">
        <v>4456703</v>
      </c>
      <c r="E22" s="44" t="s">
        <v>219</v>
      </c>
      <c r="F22" s="45"/>
    </row>
    <row r="23" spans="1:6" x14ac:dyDescent="0.3">
      <c r="A23" s="42" t="s">
        <v>254</v>
      </c>
      <c r="B23" s="59" t="s">
        <v>21</v>
      </c>
      <c r="C23" s="58"/>
      <c r="D23" s="60">
        <f>SUM(D24:D26)</f>
        <v>4350000</v>
      </c>
      <c r="E23" s="44"/>
      <c r="F23" s="45"/>
    </row>
    <row r="24" spans="1:6" s="67" customFormat="1" x14ac:dyDescent="0.3">
      <c r="A24" s="61" t="s">
        <v>255</v>
      </c>
      <c r="B24" s="62" t="s">
        <v>373</v>
      </c>
      <c r="C24" s="63">
        <v>2012</v>
      </c>
      <c r="D24" s="64">
        <v>1690000</v>
      </c>
      <c r="E24" s="65" t="s">
        <v>256</v>
      </c>
      <c r="F24" s="66"/>
    </row>
    <row r="25" spans="1:6" s="67" customFormat="1" x14ac:dyDescent="0.3">
      <c r="A25" s="61" t="s">
        <v>257</v>
      </c>
      <c r="B25" s="62" t="s">
        <v>284</v>
      </c>
      <c r="C25" s="63">
        <v>2019</v>
      </c>
      <c r="D25" s="64">
        <v>2000000</v>
      </c>
      <c r="E25" s="65" t="s">
        <v>258</v>
      </c>
      <c r="F25" s="68" t="s">
        <v>259</v>
      </c>
    </row>
    <row r="26" spans="1:6" s="67" customFormat="1" ht="15.5" thickBot="1" x14ac:dyDescent="0.35">
      <c r="A26" s="69" t="s">
        <v>260</v>
      </c>
      <c r="B26" s="70" t="s">
        <v>374</v>
      </c>
      <c r="C26" s="71">
        <v>2006</v>
      </c>
      <c r="D26" s="72">
        <v>660000</v>
      </c>
      <c r="E26" s="73" t="s">
        <v>261</v>
      </c>
      <c r="F26" s="68" t="s">
        <v>262</v>
      </c>
    </row>
    <row r="27" spans="1:6" x14ac:dyDescent="0.3">
      <c r="A27" s="74"/>
      <c r="B27" s="74"/>
    </row>
    <row r="28" spans="1:6" x14ac:dyDescent="0.3">
      <c r="A28" s="74"/>
      <c r="B28" s="74"/>
    </row>
    <row r="29" spans="1:6" x14ac:dyDescent="0.3">
      <c r="A29" s="74"/>
      <c r="B29" s="74"/>
    </row>
    <row r="30" spans="1:6" x14ac:dyDescent="0.3">
      <c r="A30" s="74"/>
      <c r="B30" s="74"/>
    </row>
  </sheetData>
  <phoneticPr fontId="5"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target population groups by age</vt:lpstr>
      <vt:lpstr>occupation size by age</vt:lpstr>
      <vt:lpstr>underlying conditions</vt:lpstr>
      <vt:lpstr>pregnant women</vt:lpstr>
      <vt:lpstr>school-aged children</vt:lpstr>
      <vt:lpstr>military</vt:lpstr>
      <vt:lpstr>occupation age profile_2010</vt:lpstr>
      <vt:lpstr>occupation</vt:lpstr>
      <vt:lpstr>childbearing age profile_2018</vt:lpstr>
      <vt:lpstr>population 2020 in China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 Zheng</dc:creator>
  <cp:lastModifiedBy>JY</cp:lastModifiedBy>
  <dcterms:created xsi:type="dcterms:W3CDTF">2020-07-03T01:39:00Z</dcterms:created>
  <dcterms:modified xsi:type="dcterms:W3CDTF">2020-09-25T08:48:05Z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