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yne\Nutstore\.nutstore_dmF5bmV6aGVuZ0BvdXRsb29rLmNvbQ==\COVID-19 burden&amp;vaccination\project 6. vaccination\Target population\province_zw\data\vaccination capacity\"/>
    </mc:Choice>
  </mc:AlternateContent>
  <xr:revisionPtr revIDLastSave="0" documentId="13_ncr:1_{F18A9369-11B6-46DA-A736-898A46CAC12E}" xr6:coauthVersionLast="36" xr6:coauthVersionMax="36" xr10:uidLastSave="{00000000-0000-0000-0000-000000000000}"/>
  <bookViews>
    <workbookView xWindow="-105" yWindow="-105" windowWidth="19425" windowHeight="10425" tabRatio="673" activeTab="2" xr2:uid="{BA4D3685-37B5-4922-A6EE-EC3EF521E076}"/>
  </bookViews>
  <sheets>
    <sheet name="vaccination capacity" sheetId="1" r:id="rId1"/>
    <sheet name="by NIP vaccines in 2015" sheetId="2" r:id="rId2"/>
    <sheet name="capacity China" sheetId="8" r:id="rId3"/>
    <sheet name="capacity province" sheetId="6" r:id="rId4"/>
    <sheet name="live births in 2019" sheetId="4" r:id="rId5"/>
    <sheet name="live births in 2015" sheetId="3" r:id="rId6"/>
  </sheets>
  <definedNames>
    <definedName name="_xlnm._FilterDatabase" localSheetId="3" hidden="1">'capacity province'!$A$1:$N$603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3" i="8" l="1"/>
  <c r="E322" i="6" l="1"/>
  <c r="E321" i="6"/>
  <c r="E320" i="6"/>
  <c r="E319" i="6"/>
  <c r="E318" i="6"/>
  <c r="E317" i="6"/>
  <c r="E255" i="6"/>
  <c r="C170" i="8"/>
  <c r="C171" i="8"/>
  <c r="C172" i="8"/>
  <c r="F593" i="6"/>
  <c r="I575" i="6"/>
  <c r="G575" i="6"/>
  <c r="F575" i="6"/>
  <c r="I531" i="6"/>
  <c r="F500" i="6"/>
  <c r="I368" i="6"/>
  <c r="C160" i="8" l="1"/>
  <c r="C161" i="8"/>
  <c r="C162" i="8"/>
  <c r="C163" i="8"/>
  <c r="C164" i="8"/>
  <c r="C165" i="8"/>
  <c r="C166" i="8"/>
  <c r="C167" i="8"/>
  <c r="C168" i="8"/>
  <c r="C169" i="8"/>
  <c r="F558" i="6"/>
  <c r="I558" i="6" s="1"/>
  <c r="I539" i="6"/>
  <c r="I530" i="6"/>
  <c r="F498" i="6"/>
  <c r="F499" i="6"/>
  <c r="I423" i="6"/>
  <c r="F423" i="6" s="1"/>
  <c r="F367" i="6"/>
  <c r="I288" i="6"/>
  <c r="I272" i="6"/>
  <c r="I468" i="6"/>
  <c r="I235" i="6"/>
  <c r="I236" i="6"/>
  <c r="I237" i="6"/>
  <c r="I238" i="6"/>
  <c r="I239" i="6"/>
  <c r="I240" i="6"/>
  <c r="I233" i="6"/>
  <c r="I234" i="6"/>
  <c r="I232" i="6"/>
  <c r="C97" i="8" l="1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F335" i="6"/>
  <c r="E335" i="6"/>
  <c r="I538" i="6" l="1"/>
  <c r="E180" i="6"/>
  <c r="I556" i="6"/>
  <c r="F545" i="6"/>
  <c r="F537" i="6"/>
  <c r="E537" i="6" s="1"/>
  <c r="F497" i="6"/>
  <c r="I467" i="6"/>
  <c r="F451" i="6" l="1"/>
  <c r="F453" i="6"/>
  <c r="F452" i="6"/>
  <c r="I412" i="6"/>
  <c r="I404" i="6"/>
  <c r="G404" i="6"/>
  <c r="F404" i="6"/>
  <c r="E387" i="6"/>
  <c r="F389" i="6"/>
  <c r="E389" i="6"/>
  <c r="I366" i="6"/>
  <c r="I367" i="6" s="1"/>
  <c r="I346" i="6" l="1"/>
  <c r="I333" i="6"/>
  <c r="E280" i="6"/>
  <c r="E279" i="6"/>
  <c r="E278" i="6"/>
  <c r="E277" i="6"/>
  <c r="E276" i="6"/>
  <c r="I529" i="6"/>
  <c r="E254" i="6" l="1"/>
  <c r="E253" i="6"/>
  <c r="E252" i="6"/>
  <c r="E251" i="6"/>
  <c r="E250" i="6"/>
  <c r="E249" i="6" l="1"/>
  <c r="I268" i="6" l="1"/>
  <c r="I271" i="6"/>
  <c r="I269" i="6"/>
  <c r="I270" i="6"/>
  <c r="I557" i="6"/>
  <c r="E403" i="6" l="1"/>
  <c r="I267" i="6" l="1"/>
  <c r="E564" i="6" l="1"/>
  <c r="I528" i="6"/>
  <c r="I527" i="6"/>
  <c r="I402" i="6" l="1"/>
  <c r="F402" i="6"/>
  <c r="I401" i="6"/>
  <c r="F401" i="6"/>
  <c r="E316" i="6"/>
  <c r="F265" i="6"/>
  <c r="F266" i="6" s="1"/>
  <c r="E266" i="6" s="1"/>
  <c r="I479" i="6"/>
  <c r="E479" i="6"/>
  <c r="E179" i="6"/>
  <c r="E178" i="6"/>
  <c r="E177" i="6"/>
  <c r="E176" i="6"/>
  <c r="F464" i="6"/>
  <c r="F169" i="6"/>
  <c r="I169" i="6" s="1"/>
  <c r="F170" i="6"/>
  <c r="I170" i="6" s="1"/>
  <c r="I105" i="6" l="1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106" i="6"/>
  <c r="E595" i="6" l="1"/>
  <c r="I580" i="6"/>
  <c r="I579" i="6"/>
  <c r="I561" i="6"/>
  <c r="E561" i="6"/>
  <c r="E562" i="6" s="1"/>
  <c r="E560" i="6"/>
  <c r="I554" i="6"/>
  <c r="I552" i="6"/>
  <c r="E541" i="6"/>
  <c r="E535" i="6"/>
  <c r="E534" i="6"/>
  <c r="I533" i="6"/>
  <c r="I524" i="6"/>
  <c r="E510" i="6"/>
  <c r="E507" i="6"/>
  <c r="F472" i="6"/>
  <c r="E461" i="6"/>
  <c r="I434" i="6"/>
  <c r="I431" i="6"/>
  <c r="I428" i="6"/>
  <c r="I418" i="6"/>
  <c r="F415" i="6"/>
  <c r="I399" i="6"/>
  <c r="F399" i="6"/>
  <c r="I398" i="6"/>
  <c r="E397" i="6"/>
  <c r="I395" i="6"/>
  <c r="I394" i="6"/>
  <c r="I393" i="6"/>
  <c r="I382" i="6"/>
  <c r="I380" i="6"/>
  <c r="I379" i="6"/>
  <c r="I378" i="6"/>
  <c r="I377" i="6"/>
  <c r="I376" i="6"/>
  <c r="I375" i="6"/>
  <c r="I374" i="6"/>
  <c r="I373" i="6"/>
  <c r="I372" i="6"/>
  <c r="I364" i="6"/>
  <c r="I362" i="6"/>
  <c r="E360" i="6"/>
  <c r="I330" i="6"/>
  <c r="I329" i="6"/>
  <c r="I328" i="6"/>
  <c r="F327" i="6"/>
  <c r="I326" i="6"/>
  <c r="I323" i="6"/>
  <c r="I315" i="6"/>
  <c r="I314" i="6"/>
  <c r="I301" i="6"/>
  <c r="I299" i="6"/>
  <c r="F294" i="6"/>
  <c r="E283" i="6"/>
  <c r="E284" i="6" s="1"/>
  <c r="F273" i="6"/>
  <c r="I263" i="6"/>
  <c r="I262" i="6"/>
  <c r="E260" i="6"/>
  <c r="E259" i="6"/>
  <c r="E257" i="6"/>
  <c r="I186" i="6"/>
  <c r="E174" i="6"/>
  <c r="E175" i="6" s="1"/>
  <c r="E173" i="6"/>
  <c r="E167" i="6"/>
  <c r="I81" i="6"/>
  <c r="I80" i="6"/>
  <c r="I79" i="6"/>
  <c r="I78" i="6"/>
  <c r="I77" i="6"/>
  <c r="I76" i="6"/>
  <c r="I75" i="6"/>
  <c r="I74" i="6"/>
  <c r="I73" i="6"/>
  <c r="I72" i="6"/>
  <c r="I71" i="6"/>
  <c r="I341" i="6" s="1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1" i="6"/>
  <c r="C92" i="8"/>
  <c r="C93" i="8"/>
  <c r="C94" i="8"/>
  <c r="C95" i="8"/>
  <c r="C96" i="8"/>
  <c r="E261" i="6" l="1"/>
  <c r="E285" i="6" s="1"/>
  <c r="E286" i="6" s="1"/>
  <c r="E341" i="6"/>
  <c r="E596" i="6"/>
  <c r="E597" i="6" s="1"/>
  <c r="E598" i="6" s="1"/>
  <c r="E599" i="6" s="1"/>
  <c r="E600" i="6" s="1"/>
  <c r="E601" i="6" s="1"/>
  <c r="E602" i="6" s="1"/>
  <c r="E603" i="6" s="1"/>
  <c r="C82" i="8"/>
  <c r="C83" i="8"/>
  <c r="C84" i="8"/>
  <c r="C85" i="8"/>
  <c r="C86" i="8"/>
  <c r="C87" i="8"/>
  <c r="C88" i="8"/>
  <c r="C89" i="8"/>
  <c r="C90" i="8"/>
  <c r="C91" i="8"/>
  <c r="C80" i="8" l="1"/>
  <c r="C81" i="8"/>
  <c r="C66" i="8" l="1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3" i="8"/>
  <c r="C2" i="2" l="1"/>
  <c r="E32" i="1" l="1"/>
  <c r="B2" i="2" l="1"/>
  <c r="D4" i="3" l="1"/>
  <c r="D12" i="3"/>
  <c r="D20" i="3"/>
  <c r="D19" i="1" s="1"/>
  <c r="D28" i="3"/>
  <c r="D13" i="3"/>
  <c r="D12" i="1" s="1"/>
  <c r="D21" i="3"/>
  <c r="D29" i="3"/>
  <c r="D28" i="1" s="1"/>
  <c r="D31" i="3"/>
  <c r="D30" i="1" s="1"/>
  <c r="D16" i="3"/>
  <c r="D15" i="1" s="1"/>
  <c r="D32" i="3"/>
  <c r="D31" i="1" s="1"/>
  <c r="D25" i="3"/>
  <c r="D24" i="1" s="1"/>
  <c r="D33" i="3"/>
  <c r="D32" i="1" s="1"/>
  <c r="D18" i="3"/>
  <c r="D3" i="3"/>
  <c r="D19" i="3"/>
  <c r="D18" i="1" s="1"/>
  <c r="D5" i="3"/>
  <c r="D4" i="1" s="1"/>
  <c r="D6" i="3"/>
  <c r="D5" i="1" s="1"/>
  <c r="D14" i="3"/>
  <c r="D13" i="1" s="1"/>
  <c r="D22" i="3"/>
  <c r="D21" i="1" s="1"/>
  <c r="D30" i="3"/>
  <c r="D15" i="3"/>
  <c r="D14" i="1" s="1"/>
  <c r="D23" i="3"/>
  <c r="D24" i="3"/>
  <c r="D23" i="1" s="1"/>
  <c r="D17" i="3"/>
  <c r="D26" i="3"/>
  <c r="D25" i="1" s="1"/>
  <c r="D27" i="3"/>
  <c r="D7" i="3"/>
  <c r="D8" i="3"/>
  <c r="D9" i="3"/>
  <c r="D8" i="1" s="1"/>
  <c r="D10" i="3"/>
  <c r="D9" i="1" s="1"/>
  <c r="D11" i="3"/>
  <c r="D10" i="1" s="1"/>
  <c r="D16" i="1"/>
  <c r="D27" i="1"/>
  <c r="D29" i="1"/>
  <c r="D22" i="1"/>
  <c r="D7" i="1"/>
  <c r="D17" i="1"/>
  <c r="D3" i="1"/>
  <c r="C12" i="1" l="1"/>
  <c r="C2" i="1"/>
  <c r="C25" i="1"/>
  <c r="C6" i="1"/>
  <c r="C5" i="1"/>
  <c r="C8" i="1" l="1"/>
  <c r="C24" i="1"/>
  <c r="C9" i="1"/>
  <c r="C14" i="1"/>
  <c r="C31" i="1"/>
  <c r="C22" i="1"/>
  <c r="C10" i="1"/>
  <c r="C30" i="1"/>
  <c r="C27" i="1"/>
  <c r="C26" i="1"/>
  <c r="C32" i="1"/>
  <c r="C23" i="1"/>
  <c r="C21" i="1"/>
  <c r="C18" i="1"/>
  <c r="C16" i="1"/>
  <c r="C19" i="1"/>
  <c r="C7" i="1"/>
  <c r="C4" i="1"/>
  <c r="C15" i="1"/>
  <c r="C17" i="1"/>
  <c r="C3" i="1"/>
  <c r="C28" i="1"/>
  <c r="C29" i="1"/>
  <c r="C13" i="1"/>
  <c r="E36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legendzzy</author>
    <author>admin</author>
  </authors>
  <commentList>
    <comment ref="J171" authorId="0" shapeId="0" xr:uid="{38C2E878-5FBF-4AEA-B098-2D8C3DE91718}">
      <text>
        <r>
          <rPr>
            <b/>
            <sz val="9"/>
            <color indexed="81"/>
            <rFont val="宋体"/>
            <family val="3"/>
            <charset val="134"/>
          </rPr>
          <t>legendzzy:</t>
        </r>
        <r>
          <rPr>
            <sz val="9"/>
            <color indexed="81"/>
            <rFont val="宋体"/>
            <family val="3"/>
            <charset val="134"/>
          </rPr>
          <t xml:space="preserve">
12岁以上接种率，右同</t>
        </r>
      </text>
    </comment>
    <comment ref="J355" authorId="0" shapeId="0" xr:uid="{6A228677-5FAC-477F-A422-771FE6F25359}">
      <text>
        <r>
          <rPr>
            <sz val="9"/>
            <color indexed="81"/>
            <rFont val="宋体"/>
            <family val="3"/>
            <charset val="134"/>
          </rPr>
          <t xml:space="preserve">
18岁以上，右同</t>
        </r>
      </text>
    </comment>
    <comment ref="K537" authorId="1" shapeId="0" xr:uid="{9156591E-40D2-4E88-9706-39206B513251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6月27日，全省提前3天完成1937万人第二阶段接种任务。目前，全省适宜人群接种率为68.78%</t>
        </r>
      </text>
    </comment>
    <comment ref="J557" authorId="1" shapeId="0" xr:uid="{2F0FF308-3D9C-4D67-ACBB-817D9CC0EDD1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全省
</t>
        </r>
        <r>
          <rPr>
            <b/>
            <sz val="9"/>
            <color indexed="81"/>
            <rFont val="宋体"/>
            <family val="3"/>
            <charset val="134"/>
          </rPr>
          <t>12岁以上人群</t>
        </r>
        <r>
          <rPr>
            <sz val="9"/>
            <color indexed="81"/>
            <rFont val="宋体"/>
            <family val="3"/>
            <charset val="134"/>
          </rPr>
          <t xml:space="preserve">
累计接种新冠病毒疫苗5035.8万剂次，2789.75万人次完成第一剂次接种，占应接种人群的90%。</t>
        </r>
      </text>
    </comment>
  </commentList>
</comments>
</file>

<file path=xl/sharedStrings.xml><?xml version="1.0" encoding="utf-8"?>
<sst xmlns="http://schemas.openxmlformats.org/spreadsheetml/2006/main" count="2601" uniqueCount="1027">
  <si>
    <r>
      <t xml:space="preserve">Category </t>
    </r>
    <r>
      <rPr>
        <sz val="11"/>
        <color theme="1"/>
        <rFont val="等线"/>
        <family val="3"/>
        <charset val="134"/>
      </rPr>
      <t>Ⅱ</t>
    </r>
    <phoneticPr fontId="1" type="noConversion"/>
  </si>
  <si>
    <t>北京</t>
  </si>
  <si>
    <t>Beijing</t>
  </si>
  <si>
    <t>天津</t>
  </si>
  <si>
    <t>Tianjin</t>
  </si>
  <si>
    <t>河北</t>
  </si>
  <si>
    <t>Hebei</t>
  </si>
  <si>
    <t>山西</t>
  </si>
  <si>
    <t>Shanxi</t>
  </si>
  <si>
    <t>内蒙古</t>
  </si>
  <si>
    <t>辽宁</t>
  </si>
  <si>
    <t>Liaoning</t>
  </si>
  <si>
    <t>吉林</t>
  </si>
  <si>
    <t>Jilin</t>
  </si>
  <si>
    <t>黑龙江</t>
  </si>
  <si>
    <t>Heilongjiang</t>
  </si>
  <si>
    <t>上海</t>
  </si>
  <si>
    <t>Shanghai</t>
  </si>
  <si>
    <t>江苏</t>
  </si>
  <si>
    <t>Jiangsu</t>
  </si>
  <si>
    <t>浙江</t>
  </si>
  <si>
    <t>Zhejiang</t>
  </si>
  <si>
    <t>安徽</t>
  </si>
  <si>
    <t>Anhui</t>
  </si>
  <si>
    <t>福建</t>
  </si>
  <si>
    <t>Fujian</t>
  </si>
  <si>
    <t>江西</t>
  </si>
  <si>
    <t>Jiangxi</t>
  </si>
  <si>
    <t>山东</t>
  </si>
  <si>
    <t>Shandong</t>
  </si>
  <si>
    <t>河南</t>
  </si>
  <si>
    <t>Henan</t>
  </si>
  <si>
    <t>湖北</t>
  </si>
  <si>
    <t>Hubei</t>
  </si>
  <si>
    <t>湖南</t>
  </si>
  <si>
    <t>Hunan</t>
  </si>
  <si>
    <t>广东</t>
  </si>
  <si>
    <t>Guangdong</t>
  </si>
  <si>
    <t>广西</t>
  </si>
  <si>
    <t>Guangxi</t>
  </si>
  <si>
    <t>海南</t>
  </si>
  <si>
    <t>Hainan</t>
  </si>
  <si>
    <t>重庆</t>
  </si>
  <si>
    <t>Chongqing</t>
  </si>
  <si>
    <t>四川</t>
  </si>
  <si>
    <t>Sichuan</t>
  </si>
  <si>
    <t>贵州</t>
  </si>
  <si>
    <t>Guizhou</t>
  </si>
  <si>
    <t>云南</t>
  </si>
  <si>
    <t>Yunnan</t>
  </si>
  <si>
    <t>西藏</t>
  </si>
  <si>
    <t>Tibet</t>
  </si>
  <si>
    <t>陕西</t>
  </si>
  <si>
    <t>Shaanxi</t>
  </si>
  <si>
    <t>甘肃</t>
  </si>
  <si>
    <t>Gansu</t>
  </si>
  <si>
    <t>青海</t>
  </si>
  <si>
    <t>Qinghai</t>
  </si>
  <si>
    <t>宁夏</t>
  </si>
  <si>
    <t>Ningxia</t>
  </si>
  <si>
    <t>新疆</t>
  </si>
  <si>
    <t>Xinjiang</t>
  </si>
  <si>
    <t>Inner Mongolia</t>
    <phoneticPr fontId="1" type="noConversion"/>
  </si>
  <si>
    <r>
      <t xml:space="preserve">Category </t>
    </r>
    <r>
      <rPr>
        <sz val="11"/>
        <color theme="1"/>
        <rFont val="等线"/>
        <family val="3"/>
        <charset val="134"/>
      </rPr>
      <t>Ⅰ</t>
    </r>
    <phoneticPr fontId="1" type="noConversion"/>
  </si>
  <si>
    <t>Vaccine dose</t>
  </si>
  <si>
    <t>DT</t>
  </si>
  <si>
    <t>HepA-I</t>
  </si>
  <si>
    <t>HepB1</t>
    <phoneticPr fontId="1" type="noConversion"/>
  </si>
  <si>
    <t>HepB1t</t>
    <phoneticPr fontId="1" type="noConversion"/>
  </si>
  <si>
    <t>HepB2</t>
    <phoneticPr fontId="1" type="noConversion"/>
  </si>
  <si>
    <t>HepB3</t>
    <phoneticPr fontId="1" type="noConversion"/>
  </si>
  <si>
    <t>BCG</t>
    <phoneticPr fontId="1" type="noConversion"/>
  </si>
  <si>
    <t>OPV1</t>
    <phoneticPr fontId="1" type="noConversion"/>
  </si>
  <si>
    <t>OPV2</t>
    <phoneticPr fontId="1" type="noConversion"/>
  </si>
  <si>
    <t>OPV3</t>
    <phoneticPr fontId="1" type="noConversion"/>
  </si>
  <si>
    <t>OPV4</t>
    <phoneticPr fontId="1" type="noConversion"/>
  </si>
  <si>
    <t>DTP1</t>
    <phoneticPr fontId="1" type="noConversion"/>
  </si>
  <si>
    <t>DTP2</t>
    <phoneticPr fontId="1" type="noConversion"/>
  </si>
  <si>
    <t>DTP3</t>
    <phoneticPr fontId="1" type="noConversion"/>
  </si>
  <si>
    <t>DTP4</t>
    <phoneticPr fontId="1" type="noConversion"/>
  </si>
  <si>
    <t>MPV-A1</t>
    <phoneticPr fontId="1" type="noConversion"/>
  </si>
  <si>
    <t>MPV-A2</t>
    <phoneticPr fontId="1" type="noConversion"/>
  </si>
  <si>
    <t>MPV-AC1</t>
    <phoneticPr fontId="1" type="noConversion"/>
  </si>
  <si>
    <t>MPV-AC2</t>
    <phoneticPr fontId="1" type="noConversion"/>
  </si>
  <si>
    <t>JEV-L1</t>
    <phoneticPr fontId="1" type="noConversion"/>
  </si>
  <si>
    <t>JEV-L2</t>
    <phoneticPr fontId="1" type="noConversion"/>
  </si>
  <si>
    <t>JEV-I1</t>
    <phoneticPr fontId="1" type="noConversion"/>
  </si>
  <si>
    <t>JEV-I2</t>
    <phoneticPr fontId="1" type="noConversion"/>
  </si>
  <si>
    <t>JEV-I3</t>
    <phoneticPr fontId="1" type="noConversion"/>
  </si>
  <si>
    <t>JEV-I4</t>
    <phoneticPr fontId="1" type="noConversion"/>
  </si>
  <si>
    <t>MCV1</t>
    <phoneticPr fontId="1" type="noConversion"/>
  </si>
  <si>
    <t>MCV2</t>
    <phoneticPr fontId="1" type="noConversion"/>
  </si>
  <si>
    <t>HepA-L</t>
    <phoneticPr fontId="1" type="noConversion"/>
  </si>
  <si>
    <t>No. of administered doses</t>
    <phoneticPr fontId="1" type="noConversion"/>
  </si>
  <si>
    <t>sum</t>
    <phoneticPr fontId="1" type="noConversion"/>
  </si>
  <si>
    <t>No. of targeted doses</t>
    <phoneticPr fontId="1" type="noConversion"/>
  </si>
  <si>
    <t>Data source</t>
    <phoneticPr fontId="1" type="noConversion"/>
  </si>
  <si>
    <t>2014年中国第二类疫苗接种监测数据分析_袁平</t>
  </si>
  <si>
    <t>中国2015年国家免疫规划疫苗报告接种率分析_崔健</t>
  </si>
  <si>
    <t>地区</t>
  </si>
  <si>
    <t>活产数</t>
  </si>
  <si>
    <t>总计</t>
  </si>
  <si>
    <t>2016年中国卫生统计年鉴</t>
  </si>
  <si>
    <t>Capacity</t>
    <phoneticPr fontId="1" type="noConversion"/>
  </si>
  <si>
    <t>province</t>
    <phoneticPr fontId="1" type="noConversion"/>
  </si>
  <si>
    <t>province_Chinese</t>
    <phoneticPr fontId="1" type="noConversion"/>
  </si>
  <si>
    <t>http://wjw.beijing.gov.cn/xwzx_20031/xwfb/202001/t20200103_1554805.html</t>
  </si>
  <si>
    <t>province_CN</t>
  </si>
  <si>
    <r>
      <rPr>
        <sz val="12"/>
        <color theme="1"/>
        <rFont val="等线"/>
        <family val="3"/>
        <charset val="134"/>
      </rPr>
      <t>北京</t>
    </r>
  </si>
  <si>
    <r>
      <rPr>
        <sz val="12"/>
        <color theme="1"/>
        <rFont val="等线"/>
        <family val="3"/>
        <charset val="134"/>
      </rPr>
      <t>天津</t>
    </r>
  </si>
  <si>
    <r>
      <rPr>
        <sz val="12"/>
        <color theme="1"/>
        <rFont val="等线"/>
        <family val="3"/>
        <charset val="134"/>
      </rPr>
      <t>河北</t>
    </r>
  </si>
  <si>
    <r>
      <rPr>
        <sz val="12"/>
        <color theme="1"/>
        <rFont val="等线"/>
        <family val="3"/>
        <charset val="134"/>
      </rPr>
      <t>山西</t>
    </r>
  </si>
  <si>
    <r>
      <rPr>
        <sz val="12"/>
        <color theme="1"/>
        <rFont val="等线"/>
        <family val="3"/>
        <charset val="134"/>
      </rPr>
      <t>内蒙古</t>
    </r>
  </si>
  <si>
    <r>
      <rPr>
        <sz val="12"/>
        <color theme="1"/>
        <rFont val="等线"/>
        <family val="3"/>
        <charset val="134"/>
      </rPr>
      <t>辽宁</t>
    </r>
  </si>
  <si>
    <r>
      <rPr>
        <sz val="12"/>
        <color theme="1"/>
        <rFont val="等线"/>
        <family val="3"/>
        <charset val="134"/>
      </rPr>
      <t>吉林</t>
    </r>
  </si>
  <si>
    <r>
      <rPr>
        <sz val="12"/>
        <color theme="1"/>
        <rFont val="等线"/>
        <family val="3"/>
        <charset val="134"/>
      </rPr>
      <t>黑龙江</t>
    </r>
  </si>
  <si>
    <r>
      <rPr>
        <sz val="12"/>
        <color theme="1"/>
        <rFont val="等线"/>
        <family val="3"/>
        <charset val="134"/>
      </rPr>
      <t>上海</t>
    </r>
  </si>
  <si>
    <r>
      <rPr>
        <sz val="12"/>
        <color theme="1"/>
        <rFont val="等线"/>
        <family val="3"/>
        <charset val="134"/>
      </rPr>
      <t>江苏</t>
    </r>
  </si>
  <si>
    <r>
      <rPr>
        <sz val="12"/>
        <color theme="1"/>
        <rFont val="等线"/>
        <family val="3"/>
        <charset val="134"/>
      </rPr>
      <t>浙江</t>
    </r>
  </si>
  <si>
    <r>
      <rPr>
        <sz val="12"/>
        <color theme="1"/>
        <rFont val="等线"/>
        <family val="3"/>
        <charset val="134"/>
      </rPr>
      <t>安徽</t>
    </r>
  </si>
  <si>
    <r>
      <rPr>
        <sz val="12"/>
        <color theme="1"/>
        <rFont val="等线"/>
        <family val="3"/>
        <charset val="134"/>
      </rPr>
      <t>福建</t>
    </r>
  </si>
  <si>
    <r>
      <rPr>
        <sz val="12"/>
        <color theme="1"/>
        <rFont val="等线"/>
        <family val="3"/>
        <charset val="134"/>
      </rPr>
      <t>江西</t>
    </r>
  </si>
  <si>
    <r>
      <rPr>
        <sz val="12"/>
        <color theme="1"/>
        <rFont val="等线"/>
        <family val="3"/>
        <charset val="134"/>
      </rPr>
      <t>山东</t>
    </r>
  </si>
  <si>
    <r>
      <rPr>
        <sz val="12"/>
        <color theme="1"/>
        <rFont val="等线"/>
        <family val="3"/>
        <charset val="134"/>
      </rPr>
      <t>河南</t>
    </r>
  </si>
  <si>
    <r>
      <rPr>
        <sz val="12"/>
        <color theme="1"/>
        <rFont val="等线"/>
        <family val="3"/>
        <charset val="134"/>
      </rPr>
      <t>湖北</t>
    </r>
  </si>
  <si>
    <r>
      <rPr>
        <sz val="12"/>
        <color theme="1"/>
        <rFont val="等线"/>
        <family val="3"/>
        <charset val="134"/>
      </rPr>
      <t>湖南</t>
    </r>
  </si>
  <si>
    <r>
      <rPr>
        <sz val="12"/>
        <color theme="1"/>
        <rFont val="等线"/>
        <family val="3"/>
        <charset val="134"/>
      </rPr>
      <t>广东</t>
    </r>
  </si>
  <si>
    <r>
      <rPr>
        <sz val="12"/>
        <color theme="1"/>
        <rFont val="等线"/>
        <family val="3"/>
        <charset val="134"/>
      </rPr>
      <t>广西</t>
    </r>
  </si>
  <si>
    <r>
      <rPr>
        <sz val="12"/>
        <color theme="1"/>
        <rFont val="等线"/>
        <family val="3"/>
        <charset val="134"/>
      </rPr>
      <t>海南</t>
    </r>
  </si>
  <si>
    <r>
      <rPr>
        <sz val="12"/>
        <color theme="1"/>
        <rFont val="等线"/>
        <family val="3"/>
        <charset val="134"/>
      </rPr>
      <t>重庆</t>
    </r>
  </si>
  <si>
    <r>
      <rPr>
        <sz val="12"/>
        <color theme="1"/>
        <rFont val="等线"/>
        <family val="3"/>
        <charset val="134"/>
      </rPr>
      <t>四川</t>
    </r>
  </si>
  <si>
    <r>
      <rPr>
        <sz val="12"/>
        <color theme="1"/>
        <rFont val="等线"/>
        <family val="3"/>
        <charset val="134"/>
      </rPr>
      <t>贵州</t>
    </r>
  </si>
  <si>
    <r>
      <rPr>
        <sz val="12"/>
        <color theme="1"/>
        <rFont val="等线"/>
        <family val="3"/>
        <charset val="134"/>
      </rPr>
      <t>云南</t>
    </r>
  </si>
  <si>
    <r>
      <rPr>
        <sz val="12"/>
        <color theme="1"/>
        <rFont val="等线"/>
        <family val="3"/>
        <charset val="134"/>
      </rPr>
      <t>西藏</t>
    </r>
  </si>
  <si>
    <r>
      <rPr>
        <sz val="12"/>
        <color theme="1"/>
        <rFont val="等线"/>
        <family val="3"/>
        <charset val="134"/>
      </rPr>
      <t>陕西</t>
    </r>
  </si>
  <si>
    <r>
      <rPr>
        <sz val="12"/>
        <color theme="1"/>
        <rFont val="等线"/>
        <family val="3"/>
        <charset val="134"/>
      </rPr>
      <t>甘肃</t>
    </r>
  </si>
  <si>
    <r>
      <rPr>
        <sz val="12"/>
        <color theme="1"/>
        <rFont val="等线"/>
        <family val="3"/>
        <charset val="134"/>
      </rPr>
      <t>青海</t>
    </r>
  </si>
  <si>
    <r>
      <rPr>
        <sz val="12"/>
        <color theme="1"/>
        <rFont val="等线"/>
        <family val="3"/>
        <charset val="134"/>
      </rPr>
      <t>宁夏</t>
    </r>
  </si>
  <si>
    <r>
      <rPr>
        <sz val="12"/>
        <color theme="1"/>
        <rFont val="等线"/>
        <family val="3"/>
        <charset val="134"/>
      </rPr>
      <t>新疆</t>
    </r>
  </si>
  <si>
    <t>province</t>
  </si>
  <si>
    <t>Inner Mongolia</t>
  </si>
  <si>
    <t>live births</t>
  </si>
  <si>
    <t>Data_source</t>
  </si>
  <si>
    <t>China Health Statistical Yearbook (CHSY) in 2020</t>
    <phoneticPr fontId="8" type="noConversion"/>
  </si>
  <si>
    <t>http://hebei.hebnews.cn/2017-04/27/content_6452457.htm</t>
  </si>
  <si>
    <t>http://www.shanxi.gov.cn/yw/sxyw/201804/t20180424_408852.shtml</t>
  </si>
  <si>
    <t>1. 2014年中国第二类疫苗接种监测数据分析_袁平；
2. 河北国家免疫规划疫苗接种率保持在95%以上</t>
    <phoneticPr fontId="1" type="noConversion"/>
  </si>
  <si>
    <t>1. 2014年中国第二类疫苗接种监测数据分析_袁平；
2. 山西免疫规划疫苗接种率去年达98%以上</t>
    <phoneticPr fontId="1" type="noConversion"/>
  </si>
  <si>
    <t>1. 2014年中国第二类疫苗接种监测数据分析_袁平；
2. 内蒙古每年免费为160多万名儿童接种12种一类疫苗</t>
    <phoneticPr fontId="1" type="noConversion"/>
  </si>
  <si>
    <t>http://inews.nmgnews.com.cn/system/2019/04/25/012696090.shtml</t>
  </si>
  <si>
    <t>http://wsjkw.hlj.gov.cn/pages/5f0581ac896eb305f4de1b36</t>
  </si>
  <si>
    <t>1. 2014年中国第二类疫苗接种监测数据分析_袁平；
2. 保护儿童身体健康黑龙江省各疫苗接种率达到90%以上</t>
    <phoneticPr fontId="1" type="noConversion"/>
  </si>
  <si>
    <t>http://wsjkw.sh.gov.cn/tjsj2/20200724/6ac31287f7074c869f563fefe79c75d3.html</t>
  </si>
  <si>
    <t>1. 2014年中国第二类疫苗接种监测数据分析_袁平；
2. 2019年上海市卫生健康统计数据</t>
    <phoneticPr fontId="1" type="noConversion"/>
  </si>
  <si>
    <t>http://tj.jiangsu.gov.cn/2020/nj03/nj0307.htm</t>
  </si>
  <si>
    <t>2019年江苏省卫生健康事业发展统计公报</t>
    <phoneticPr fontId="1" type="noConversion"/>
  </si>
  <si>
    <t>http://tjj.zj.gov.cn/art/2019/10/11/art_1562012_38786871.html</t>
  </si>
  <si>
    <t>1. 2014年中国第二类疫苗接种监测数据分析_袁平；
2. 2018年度浙江省儿童发展规划统计监测报告</t>
    <phoneticPr fontId="1" type="noConversion"/>
  </si>
  <si>
    <t>http://tjj.ah.gov.cn/public/6981/145100281.html</t>
  </si>
  <si>
    <t>1. 2014年中国第二类疫苗接种监测数据分析_袁平；
2. 2019年《安徽省儿童发展纲要（2011—2020年）》实施情况统计报告</t>
    <phoneticPr fontId="1" type="noConversion"/>
  </si>
  <si>
    <t>http://wjw.fujian.gov.cn/jggk/csxx/ghyxxc/xxtj_41288/202012/t20201203_5471862.htm</t>
  </si>
  <si>
    <t>1. 2014年中国第二类疫苗接种监测数据分析_袁平；
2. “十三五”以来我省公共卫生服务能力持续增强</t>
    <phoneticPr fontId="1" type="noConversion"/>
  </si>
  <si>
    <t>1. 2014年中国第二类疫苗接种监测数据分析_袁平；
2. 2015年江西省国家免疫规划疫苗接种率调查结果分析</t>
    <phoneticPr fontId="1" type="noConversion"/>
  </si>
  <si>
    <t>URL</t>
    <phoneticPr fontId="1" type="noConversion"/>
  </si>
  <si>
    <t>http://wsjkw.shandong.gov.cn/ywdt/wndt/201811/t20181108_3419784.html</t>
  </si>
  <si>
    <t>1. 2014年中国第二类疫苗接种监测数据分析_袁平；
2. 我省基本公共卫生服务项目在国家考核中取得优异成绩</t>
    <phoneticPr fontId="1" type="noConversion"/>
  </si>
  <si>
    <t>https://hnwj.dahe.cn/2020/04-25/641293.html</t>
  </si>
  <si>
    <t>《北京市2018年度卫生与人群健康状况报告》</t>
    <phoneticPr fontId="1" type="noConversion"/>
  </si>
  <si>
    <t>1. 2014年中国第二类疫苗接种监测数据分析_袁平；
2. 河南免疫规划疫苗接种率达98%</t>
    <phoneticPr fontId="1" type="noConversion"/>
  </si>
  <si>
    <t>http://www.hunan.gov.cn/hnszf/zfsj/sjfx/202009/t20200916_13732844.html</t>
  </si>
  <si>
    <t>1. 2014年中国第二类疫苗接种监测数据分析_袁平；
2. 2019年湖南省儿童发展状况监测报告</t>
    <phoneticPr fontId="1" type="noConversion"/>
  </si>
  <si>
    <t>https://www.sohu.com/a/436022564_116237</t>
  </si>
  <si>
    <t>广东每年疫苗注射量达6000万</t>
  </si>
  <si>
    <t>http://health.gxnews.com.cn/staticpages/20170426/newgx590028cf-16136543.shtml</t>
  </si>
  <si>
    <t>1. 2014年中国第二类疫苗接种监测数据分析_袁平；
2. 广西疫苗接种率达95%以上</t>
    <phoneticPr fontId="1" type="noConversion"/>
  </si>
  <si>
    <t>http://www.hainan.gov.cn/hainan/tingju/201804/ec48e7c333984c81ac5de588eb3d8fda.shtml</t>
  </si>
  <si>
    <t>1. 2014年中国第二类疫苗接种监测数据分析_袁平；
2. 海南乙肝疫苗3针全程接种率达99%</t>
    <phoneticPr fontId="1" type="noConversion"/>
  </si>
  <si>
    <t>2014年中国第二类疫苗接种监测数据分析_袁平</t>
    <phoneticPr fontId="1" type="noConversion"/>
  </si>
  <si>
    <t>https://www.cqrb.cn/html/cqrb/2018-04/25/010/content_200429.htm</t>
  </si>
  <si>
    <t>1. 2014年中国第二类疫苗接种监测数据分析_袁平；
2. 重庆免疫规划疫苗接种率超95%</t>
    <phoneticPr fontId="1" type="noConversion"/>
  </si>
  <si>
    <t>http://wsjkw.sc.gov.cn/scwsjkw/mtbd/2019/9/24/5cd1252d05cf456d9a01ea80421317a0.shtml</t>
  </si>
  <si>
    <t>1. 2014年中国第二类疫苗接种监测数据分析_袁平；
2. 十年新医改 破解群众看病“难与贵”</t>
    <phoneticPr fontId="1" type="noConversion"/>
  </si>
  <si>
    <t>https://baijiahao.baidu.com/s?id=1664771665616154948&amp;wfr=spider&amp;for=pc</t>
  </si>
  <si>
    <t>1. 2014年中国第二类疫苗接种监测数据分析_袁平；
2. 贵州省2019年全省儿童12种免疫规划疫苗报告接种率达到95%以上</t>
    <phoneticPr fontId="1" type="noConversion"/>
  </si>
  <si>
    <t>1. 2014年中国第二类疫苗接种监测数据分析_袁平；
2. 云南省 2015 年常规免疫报告接种率分析</t>
    <phoneticPr fontId="1" type="noConversion"/>
  </si>
  <si>
    <t>1. 2014年中国第二类疫苗接种监测数据分析_袁平；
2. 2017 年西藏自治区适龄儿童国家免疫规划疫苗接种率调查分析</t>
    <phoneticPr fontId="1" type="noConversion"/>
  </si>
  <si>
    <t>1. 2014年中国第二类疫苗接种监测数据分析_袁平；
2. 陕西省儿童疫苗接种率达95%以上</t>
    <phoneticPr fontId="1" type="noConversion"/>
  </si>
  <si>
    <t>http://news.hsw.cn/system/2019/0425/1080491.shtml</t>
  </si>
  <si>
    <t>http://gansu.gansudaily.com.cn/system/2019/04/26/017176463.shtml</t>
  </si>
  <si>
    <t>1. 2014年中国第二类疫苗接种监测数据分析_袁平；
2. 近五年甘肃免疫规划疫苗接种率保持在95%以上</t>
    <phoneticPr fontId="1" type="noConversion"/>
  </si>
  <si>
    <t>1. 2014年中国第二类疫苗接种监测数据分析_袁平；
2. 宁夏各项免疫规划疫苗报告接种率超过95%</t>
    <phoneticPr fontId="1" type="noConversion"/>
  </si>
  <si>
    <t>http://topic.nxnews.net/2018/zzqznq/ymknx/201804/t20180430_3564236.html</t>
  </si>
  <si>
    <t>doses</t>
    <phoneticPr fontId="1" type="noConversion"/>
  </si>
  <si>
    <t>https://baijiahao.baidu.com/s?id=1688308669465770693&amp;wfr=spider&amp;for=pc</t>
  </si>
  <si>
    <t>1. http://www.dzshbw.com/news/2021/jiankang_0113/322120.html;
2. https://baijiahao.baidu.com/s?id=1687034130036230405&amp;wfr=spider&amp;for=pc</t>
    <phoneticPr fontId="1" type="noConversion"/>
  </si>
  <si>
    <t>http://www.hubei.gov.cn/hbfb/szsm/202012/t20201229_3134739.shtml</t>
  </si>
  <si>
    <t>https://m.sohu.com/a/443687256_681797</t>
  </si>
  <si>
    <t>1. https://baijiahao.baidu.com/s?id=1687040257915299611&amp;wfr=spider&amp;for=pc;
2. http://wjw.ah.gov.cn/xwzx/sxgz/55509971.html</t>
    <phoneticPr fontId="1" type="noConversion"/>
  </si>
  <si>
    <t>1. http://www.gywb.cn/system/2020/12/29/030903067.shtml;
2. https://www.thepaper.cn/newsDetail_forward_10851203</t>
    <phoneticPr fontId="1" type="noConversion"/>
  </si>
  <si>
    <t>https://www.thepaper.cn/newsDetail_forward_11222116</t>
  </si>
  <si>
    <t>1. https://baijiahao.baidu.com/s?id=1688085238294005146&amp;wfr=spider&amp;for=pc；
2. https://www.sohu.com/a/446779815_100189951</t>
    <phoneticPr fontId="1" type="noConversion"/>
  </si>
  <si>
    <t>1. http://news.cnr.cn/native/city/20210105/t20210105_525383599.shtml；
2. https://new.qq.com/omn/20210121/20210121V03WFP00.html</t>
    <phoneticPr fontId="1" type="noConversion"/>
  </si>
  <si>
    <t>no.</t>
    <phoneticPr fontId="1" type="noConversion"/>
  </si>
  <si>
    <t>1. https://baijiahao.baidu.com/s?id=1688644796476842749&amp;wfr=spider&amp;for=pc;
2. http://yl.szhk.com/2021/01/17/283085054157061.html;
3. http://www.rbc.cn/yw/2021-01/04/cms1173600article.shtml</t>
    <phoneticPr fontId="1" type="noConversion"/>
  </si>
  <si>
    <t>1. http://k.sina.com.cn/article_3546332963_d360bf2301900vkzf.html;
2. https://china.huanqiu.com/article/41U3560Hc1Q;
3. http://k.sina.com.cn/article_3514938052_d181b2c404000snm5.html</t>
    <phoneticPr fontId="1" type="noConversion"/>
  </si>
  <si>
    <t>1. https://www.thepaper.cn/newsDetail_forward_10722572;
2. https://baijiahao.baidu.com/s?id=1689300843894937340&amp;wfr=spider&amp;for=pc;
3. https://baijiahao.baidu.com/s?id=1687867226095510435&amp;wfr=spider&amp;for=pc</t>
    <phoneticPr fontId="1" type="noConversion"/>
  </si>
  <si>
    <t>1. https://m.sohu.com/a/445069934_116237/;
2. http://www.dzshbw.com/news/2021/jiankang_0113/322120.html；
3. http://scnews.newssc.org/system/20210127/001146298.html;
4. https://www.sohu.com/a/438837172_260616</t>
    <phoneticPr fontId="1" type="noConversion"/>
  </si>
  <si>
    <t>People_vaccinated_1 dose</t>
    <phoneticPr fontId="1" type="noConversion"/>
  </si>
  <si>
    <t>People_vaccinated_2 dose</t>
    <phoneticPr fontId="1" type="noConversion"/>
  </si>
  <si>
    <t>https://m.gmw.cn/baijia/2021-01/11/1302025323.html</t>
  </si>
  <si>
    <t>1.https://news.ifeng.com/c/84LX4zrZx0r；
2.http://news.cnr.cn/native/gd/20210304/t20210304_525427478.shtml</t>
    <phoneticPr fontId="1" type="noConversion"/>
  </si>
  <si>
    <t>http://news.cnr.cn/native/gd/20210314/t20210314_525435843.shtml</t>
    <phoneticPr fontId="1" type="noConversion"/>
  </si>
  <si>
    <t>https://www.sohu.com/a/455749187_100182</t>
    <phoneticPr fontId="1" type="noConversion"/>
  </si>
  <si>
    <t>http://www.dzshbw.com/news/2021/jiankang_0113/322120.html</t>
    <phoneticPr fontId="1" type="noConversion"/>
  </si>
  <si>
    <t>http://hebei.hebnews.cn/2021-01/20/content_8332604.htm</t>
  </si>
  <si>
    <t>http://www.shanxi.gov.cn/ztjj/fyyqfk/fyyqsxzxd/202103/t20210302_880695.shtml</t>
  </si>
  <si>
    <t>1.http://www.xinghe.gov.cn/information/xinghe11661/msg2323558309577.html;
2.http://www.xinghe.gov.cn/information/xinghe11661/msg2323558309577.html</t>
    <phoneticPr fontId="1" type="noConversion"/>
  </si>
  <si>
    <t>https://baijiahao.baidu.com/s?id=1688830162213655557&amp;wfr=spider&amp;for=pc</t>
  </si>
  <si>
    <t>https://new.qq.com/rain/a/20210112A0BEXS00</t>
    <phoneticPr fontId="1" type="noConversion"/>
  </si>
  <si>
    <t>http://sh.people.com.cn/n2/2021/0110/c134768-34520342.html</t>
  </si>
  <si>
    <t>https://china.huanqiu.com/article/41UGgtPA6mY</t>
    <phoneticPr fontId="1" type="noConversion"/>
  </si>
  <si>
    <t>https://new.qq.com/rain/a/20210124A0833Y00</t>
    <phoneticPr fontId="1" type="noConversion"/>
  </si>
  <si>
    <t>http://news.ifeng.com/c/82qUPIYBjr8;</t>
    <phoneticPr fontId="1" type="noConversion"/>
  </si>
  <si>
    <t>1. http://news.ifeng.com/c/82qUPIYBjr8;
2. https://baijiahao.baidu.com/s?id=1689502745081911221&amp;wfr=spider&amp;for=pc</t>
    <phoneticPr fontId="1" type="noConversion"/>
  </si>
  <si>
    <t>https://baijiahao.baidu.com/s?id=1687390534676777674&amp;wfr=spider&amp;for=pc</t>
  </si>
  <si>
    <t>https://baijiahao.baidu.com/s?id=1687390534676777674&amp;wfr=spider&amp;for=pc</t>
    <phoneticPr fontId="1" type="noConversion"/>
  </si>
  <si>
    <t>https://baijiahao.baidu.com/s?id=1690229577131691874&amp;wfr=spider&amp;for=pc</t>
  </si>
  <si>
    <t>http://finance.sina.com.cn/roll/2021-02-10/doc-ikftpnny6151361.shtml</t>
    <phoneticPr fontId="1" type="noConversion"/>
  </si>
  <si>
    <t>1. http://www.readmeok.com/2021-1/17_102957.html;
2. http://news.qingdaonews.com/qingdao/2021-01/16/content_22537603.htm</t>
    <phoneticPr fontId="1" type="noConversion"/>
  </si>
  <si>
    <t>https://www.thepaper.cn/newsDetail_forward_10647773</t>
    <phoneticPr fontId="1" type="noConversion"/>
  </si>
  <si>
    <t>http://society.yunnan.cn/system/2021/03/19/031344929.shtml</t>
  </si>
  <si>
    <t>https://baijiahao.baidu.com/s?id=1686928490687181752&amp;wfr=spider&amp;for=pc</t>
  </si>
  <si>
    <t>https://baijiahao.baidu.com/s?id=1688844854537927472&amp;wfr=spider&amp;for=pc</t>
  </si>
  <si>
    <t>1. http://www.ngzb.com.cn/index.php/news/100678.html;
2. https://www.sohu.com/a/441924013_680745</t>
    <phoneticPr fontId="1" type="noConversion"/>
  </si>
  <si>
    <t>1.http://www.huaxia.com/mlcq/zqsy/bysk/2020/12/6597504.html;
2.https://baijiahao.baidu.com/s?id=1691208606570608314&amp;wfr=spider&amp;for=pc</t>
    <phoneticPr fontId="1" type="noConversion"/>
  </si>
  <si>
    <t>https://www.thepaper.cn/newsDetail_forward_11429882</t>
  </si>
  <si>
    <t>1. https://new.qq.com/rain/a/20210115A0ADGA00;
2. https://www.163.com/dy/article/FUP7DJOU0512B07B.html
3.https://www.sohu.com/a/440708802_351305</t>
    <phoneticPr fontId="1" type="noConversion"/>
  </si>
  <si>
    <t>1.https://baijiahao.baidu.com/s?id=1687473540806126376&amp;wfr=spider&amp;for=pc;
2.https://news.sina.com.cn/o/2020-12-30/doc-iiznezxs9678700.shtml</t>
    <phoneticPr fontId="1" type="noConversion"/>
  </si>
  <si>
    <t>1.http://news.cnr.cn/native/city/20210201/t20210201_525404704.shtml;
2.https://xw.qq.com/cmsid/20210108A0F1DW00</t>
    <phoneticPr fontId="1" type="noConversion"/>
  </si>
  <si>
    <t>1.https://xw.qq.com/cmsid/20210108A0F1DW00;
2.http://wsjkw.nx.gov.cn/info/1140/22381.htm</t>
    <phoneticPr fontId="1" type="noConversion"/>
  </si>
  <si>
    <t>https://www.163.com/dy/article/G0IIBUVC0525SU3N.htm</t>
    <phoneticPr fontId="1" type="noConversion"/>
  </si>
  <si>
    <t/>
  </si>
  <si>
    <t>Date</t>
    <phoneticPr fontId="1" type="noConversion"/>
  </si>
  <si>
    <t>http://www.rbc.cn/yw/2021-01/04/cms1173600article.shtml</t>
  </si>
  <si>
    <t>https://weibo.com/1703371307/K3eXzcXvE?filter=hot&amp;root_comment_id=0&amp;type=comment#_rnd1616160588280</t>
  </si>
  <si>
    <t>https://weibo.com/1703371307/JEb5r0ENU?filter=hot&amp;root_comment_id=0&amp;type=comment#_rnd1616160838585</t>
  </si>
  <si>
    <t>http://www.nmg.gov.cn/zfbgt/zwxx/202102/t20210209_881792.html</t>
  </si>
  <si>
    <t>Shenyang</t>
    <phoneticPr fontId="1" type="noConversion"/>
  </si>
  <si>
    <t>http://ln.sina.cn/city/2021-01-28/detail-ikftssap1516607.d.html?mod=wlocal&amp;loc=12&amp;r=0&amp;tr=12</t>
  </si>
  <si>
    <t>https://view.inews.qq.com/a/20210311V08KRC00</t>
  </si>
  <si>
    <t>http://www.shandong.gov.cn/art/2021/3/20/art_97564_405071.html</t>
  </si>
  <si>
    <t>http://www.sdgh.org.cn/art/2021/2/10/art_104687_10286869.html</t>
  </si>
  <si>
    <t>1. http://www.chinanews.com/sh/2021/03-15/9432873.shtml；
2. http://www.zj.gov.cn/art/2021/3/15/art_1228996602_59086509.html</t>
    <phoneticPr fontId="1" type="noConversion"/>
  </si>
  <si>
    <t>https://www.sohu.com/a/441626750_735712</t>
  </si>
  <si>
    <t>https://baijiahao.baidu.com/s?id=1689485659599169899&amp;wfr=spider&amp;for=pc</t>
  </si>
  <si>
    <t>https://new.qq.com/omn/20210205/20210205A05D8L00.html</t>
  </si>
  <si>
    <t>https://video.sina.cn/finance/2021-01-07/detail-iiznctkf0568256.d.html?wm=8001_0003&amp;type=reply</t>
  </si>
  <si>
    <t>https://www.163.com/dy/article/G27PRTN505149GEV.html</t>
  </si>
  <si>
    <t>http://21fid.com/subjectTrack/1194786</t>
  </si>
  <si>
    <t>http://www.21fid.cn/subjectTrack/1189827</t>
  </si>
  <si>
    <t>https://www.sohu.com/a/443430910_744688</t>
  </si>
  <si>
    <t>https://baijiahao.baidu.com/s?id=1689953910275496164&amp;wfr=spider&amp;for=pc</t>
  </si>
  <si>
    <t>http://hn.zhonghongwang.com/show-133-42727-1.html</t>
  </si>
  <si>
    <t>Zhengzhou</t>
    <phoneticPr fontId="1" type="noConversion"/>
  </si>
  <si>
    <t>https://baijiahao.baidu.com/s?id=1690666552232830507&amp;wfr=spider&amp;for=pc</t>
  </si>
  <si>
    <t>http://www.hainan.gov.cn/hainan/tingju/202103/7f50f2049076421cb812f709e7107b7d.shtml</t>
  </si>
  <si>
    <t>http://www.cq.gov.cn/ywdt/jrzq/202102/t20210227_8947996.html</t>
  </si>
  <si>
    <t>http://www.sc.gov.cn/10462/10464/13722/2021/2/23/e976191315084168b0bf1caa26b309e0.shtml</t>
  </si>
  <si>
    <t>http://www.sc.gov.cn/10462/10464/13722/2021/1/13/7757bba0379e407e962b60bd86ef6eb8.shtml</t>
  </si>
  <si>
    <t>http://www.sc.gov.cn/10462/10464/13722/2021/1/19/91378ff4832846a684fd2a217142e83a.shtml</t>
  </si>
  <si>
    <t>https://www.163.com/dy/article/G0B2AFQA05149V0C.html</t>
  </si>
  <si>
    <t>https://baijiahao.baidu.com/s?id=1689115409582445278&amp;wfr=spider&amp;for=pc</t>
  </si>
  <si>
    <t>http://www.sxworker.com/e/wap1/show.php?classid=11&amp;id=102982</t>
  </si>
  <si>
    <t>https://www.sohu.com/a/451718088_120772829</t>
  </si>
  <si>
    <t>Lanzhou</t>
    <phoneticPr fontId="1" type="noConversion"/>
  </si>
  <si>
    <t>https://m.gmw.cn/baijia/2021-03/09/1302154471.html</t>
  </si>
  <si>
    <t>Note</t>
    <phoneticPr fontId="1" type="noConversion"/>
  </si>
  <si>
    <t>http://video.sina.com.cn/p/finance/2021-03-20/detail-ikknscsi9023214.d.html</t>
  </si>
  <si>
    <t>https://www.thepaper.cn/newsDetail_forward_11813658</t>
  </si>
  <si>
    <t>Tsitsihar</t>
  </si>
  <si>
    <t>https://baijiahao.baidu.com/s?id=1694939275346060493&amp;wfr=spider&amp;for=pc</t>
  </si>
  <si>
    <t>https://baijiahao.baidu.com/s?id=1696000186320066476&amp;wfr=spider&amp;for=pc</t>
  </si>
  <si>
    <t>http://www.thecover.cn/news/7193685</t>
  </si>
  <si>
    <t>Shenyang, Fuxin</t>
    <phoneticPr fontId="1" type="noConversion"/>
  </si>
  <si>
    <t>1. https://www.thepaper.cn/newsDetail_forward_11897874；
2. https://3g.163.com/news/article/G6NRF2FO04229BS6.html</t>
    <phoneticPr fontId="1" type="noConversion"/>
  </si>
  <si>
    <t>Jilin</t>
    <phoneticPr fontId="1" type="noConversion"/>
  </si>
  <si>
    <t>https://xw.qq.com/cmsid/20210330A09U1R00</t>
  </si>
  <si>
    <t>https://new.qq.com/omn/20210403/20210403A07CLX00.html</t>
  </si>
  <si>
    <t>Forestry industry region</t>
    <phoneticPr fontId="1" type="noConversion"/>
  </si>
  <si>
    <t>http://www.xhby.net/zt/zzccfkyq/yw/202103/t20210327_7026060.shtml</t>
  </si>
  <si>
    <t>https://www.cn-healthcare.com/article/20210402/content-553043.html</t>
  </si>
  <si>
    <t>http://news.sdchina.com/show/4605964.html</t>
  </si>
  <si>
    <t>http://sd.iqilu.com/articlePc/detail/7659685.html</t>
  </si>
  <si>
    <t>http://v.iqilu.com/sdws/zasd/2021/0329/4895806.html</t>
  </si>
  <si>
    <t>1. https://m.gmw.cn/2021-04/03/content_1302207887.htm;
2. http://sd.people.com.cn/BIG5/n2/2021/0404/c166192-34658273.html</t>
    <phoneticPr fontId="1" type="noConversion"/>
  </si>
  <si>
    <t>https://www.163.com/dy/article/G6QMIQ2J0534J2XC.html</t>
  </si>
  <si>
    <t>http://www.hubei.gov.cn/zwgk/hbyw/hbywqb/202103/t20210330_3428895.shtml</t>
  </si>
  <si>
    <t>https://baijiahao.baidu.com/s?id=1694905470068976062&amp;wfr=spider&amp;for=pc</t>
  </si>
  <si>
    <t>http://idg.timedg.com/xinwen/p/21186318.html</t>
  </si>
  <si>
    <t>https://new.qq.com/rain/a/20210403A01JCD00</t>
  </si>
  <si>
    <t>https://new.qq.com/omn/20210326/20210326A08KJB00.html</t>
  </si>
  <si>
    <t>https://m.thepaper.cn/baijiahao_11839374</t>
  </si>
  <si>
    <t>http://news.cctv.com/2021/04/04/VIDEXQaBZPfy5hjRArzQMU0C210404.shtml</t>
  </si>
  <si>
    <t>https://k.sina.cn/article_1663088660_m6320b8140200104bp.html?juzong=1&amp;type=nyelxw</t>
  </si>
  <si>
    <t>https://new.qq.com/rain/a/20210331A0F4H200</t>
  </si>
  <si>
    <t>http://www.sc.gov.cn/10462/10464/10465/10574/2021/3/25/fd2b7149b4de475a8dde9df20b12f5ea.shtml</t>
  </si>
  <si>
    <t>Lhasa</t>
  </si>
  <si>
    <t>http://www.lasa-eveningnews.com.cn/lsrb/pc/content/202101/28/c108178.html</t>
  </si>
  <si>
    <t>Qamdo</t>
  </si>
  <si>
    <t>http://www.xzcd.com/_news/changdushizheng/20210122/93630.html</t>
  </si>
  <si>
    <t>https://baijiahao.baidu.com/s?id=1693107947986842369&amp;wfr=spider&amp;for=pc</t>
  </si>
  <si>
    <t>http://k.sina.com.cn/article_7517400647_1c0126e4705900z37v.html</t>
  </si>
  <si>
    <t>Hami</t>
    <phoneticPr fontId="1" type="noConversion"/>
  </si>
  <si>
    <t>https://m.gmw.cn/baijia/2021-03/11/1302158259.html</t>
  </si>
  <si>
    <t>Number</t>
    <phoneticPr fontId="1" type="noConversion"/>
  </si>
  <si>
    <t>https://new.qq.com/omn/20210416/20210416A06L4300.html</t>
  </si>
  <si>
    <t>https://xw.qq.com/amphtml/20210414A06G8Q00</t>
  </si>
  <si>
    <t>https://xw.qq.com/partner/sxs/20210411A04MR9/20210411A04MR900?ADTAG=sxs&amp;pgv_ref=sxs</t>
  </si>
  <si>
    <t>https://www.163.com/dy/article/G6S0RVF10519DFFO.html</t>
  </si>
  <si>
    <t>https://www.sohu.com/a/460577826_114988</t>
  </si>
  <si>
    <t>https://www.163.com/dy/article/G72OH8240512D3VJ.html</t>
  </si>
  <si>
    <t>https://news.dayoo.com/china/202104/06/139997_53862167.htm</t>
  </si>
  <si>
    <t>http://www.chinabig.com.cn/a/202104/65722.html</t>
  </si>
  <si>
    <t>http://finance.sina.com.cn/roll/2021-04-07/doc-ikmxzfmk5465317.shtml</t>
  </si>
  <si>
    <t>http://bj.people.com.cn/n2/2021/0409/c233081-34667629.html</t>
  </si>
  <si>
    <t>http://k.sina.com.cn/article_3057540037_b63e5bc5020013ikj.html?sudaref=www.baidu.com&amp;display=0&amp;retcode=0</t>
  </si>
  <si>
    <t>http://share.enorth.com.cn/share/news/051252674.html?ivk_sa=1024105d</t>
  </si>
  <si>
    <t>1. https://baijiahao.baidu.com/s?id=1695932130818756211&amp;wfr=spider&amp;for=pc；
2. https://xw.qq.com/cmsid/20210330A07SHO00</t>
    <phoneticPr fontId="1" type="noConversion"/>
  </si>
  <si>
    <t>Shijiazhuang, Nangong</t>
    <phoneticPr fontId="1" type="noConversion"/>
  </si>
  <si>
    <t>https://baijiahao.baidu.com/s?id=1697100908062945747&amp;wfr=spider&amp;for=pc</t>
  </si>
  <si>
    <t>https://www.thepaper.cn/newsDetail_forward_12236373</t>
  </si>
  <si>
    <t>http://www.ln.chinanews.com/news/2021/0409/302037.html</t>
  </si>
  <si>
    <t>https://tv.cctv.com/2021/04/05/VIDEuGC0yA9wQzziBy0riSGI210405.shtml</t>
  </si>
  <si>
    <t>Suihua</t>
    <phoneticPr fontId="1" type="noConversion"/>
  </si>
  <si>
    <t>http://hlj.cri.cn/n/20210329/be6136ba-29c2-7e8c-be8a-815decce73bb.html</t>
  </si>
  <si>
    <t>https://new.qq.com/rain/a/20210402V0754P00</t>
  </si>
  <si>
    <t>http://world.hebnews.cn/2021-04/01/content_8444620.htm</t>
  </si>
  <si>
    <t>http://cpc.people.com.cn/n1/2021/0410/c64387-32074489.html</t>
  </si>
  <si>
    <t>http://k.sina.com.cn/article_2011075080_77de920804000z064.html</t>
  </si>
  <si>
    <t>https://haokan.baidu.com/v?pd=wisenatural&amp;vid=17127739797257960690</t>
  </si>
  <si>
    <t>https://baijiahao.baidu.com/s?id=1696435191469186992&amp;wfr=spider&amp;for=pc</t>
  </si>
  <si>
    <t>https://new.qq.com/rain/a/20210406A01SSU00</t>
  </si>
  <si>
    <t>http://m.gz.bendibao.com/mip/287355.html</t>
  </si>
  <si>
    <t>http://k.sina.com.cn/article_2746581520_va3b5821001900wol9.html</t>
  </si>
  <si>
    <t>http://news.cctv.com/2021/04/09/VIDEs4OBGV4pNSh1gCBYGKnz210409.shtml</t>
  </si>
  <si>
    <t>https://news.dayoo.com/society/202104/06/140000_53862026.htm</t>
  </si>
  <si>
    <t>https://3w.huanqiu.com/a/24d596/42cwaYkmZ1a?p_a9afd85fae94ddb7ec77701bbd0d197b1</t>
  </si>
  <si>
    <t>http://k.sina.com.cn/article_1784473157_6a5ce645020026kmi.html</t>
  </si>
  <si>
    <t>http://news.youth.cn/jsxw/202104/t20210410_12845844.htm</t>
  </si>
  <si>
    <t>https://www.163.com/dy/article/G7MQ57GO0534ASOV.html</t>
  </si>
  <si>
    <t>https://t.cj.sina.com.cn/articles/view/2090512390/7c9ab00602001ish4?from=tech&amp;sudaref=www.baidu.com&amp;display=0&amp;retcode=0</t>
  </si>
  <si>
    <t>https://www.163.com/dy/article/G8JQLJU10514R9KQ.html</t>
  </si>
  <si>
    <t>https://new.qq.com/omn/20210425/20210425A061BZ00.html</t>
  </si>
  <si>
    <t>https://wap.bjd.com.cn/news/2021/04/26/75246t280.html</t>
  </si>
  <si>
    <t>http://news.hexun.com/2021-04-23/203475974.html</t>
  </si>
  <si>
    <t>https://www.bjnews.com.cn/detail/161864117815269.html</t>
  </si>
  <si>
    <t>https://finance.sina.cn/2021-04-21/detail-ikmxzfmk8106319.d.html?cre=wappage&amp;loc=4&amp;rfunc=65&amp;tj=wap_news_relate</t>
  </si>
  <si>
    <t>https://weibo.com/2803301701/KbtGT2YPd?type=comment#_rnd1619589523690</t>
  </si>
  <si>
    <t>http://finance.sina.com.cn/roll/2021-04-19/doc-ikmxzfmk7718768.shtml</t>
  </si>
  <si>
    <t>https://www.sohu.com/a/463501180_162758</t>
  </si>
  <si>
    <t>https://www.jiemian.com/article/5958298.html</t>
  </si>
  <si>
    <t>https://baijiahao.baidu.com/s?id=1697540781873351752&amp;wfr=spider&amp;for=pc</t>
  </si>
  <si>
    <t>http://m.haiwainet.cn/middle/3541083/2021/0412/content_32053417_1.html</t>
  </si>
  <si>
    <t>https://xw.qq.com/cmsid/20210427A03HBG00</t>
  </si>
  <si>
    <t>Zhangjiakou</t>
    <phoneticPr fontId="1" type="noConversion"/>
  </si>
  <si>
    <t>http://k.sina.com.cn/article_2649336307_9de9a9f302000t53w.html</t>
  </si>
  <si>
    <t>Shenyang, Fuxin, Dalian</t>
    <phoneticPr fontId="1" type="noConversion"/>
  </si>
  <si>
    <t>https://www.163.com/dy/article/G84DSD0K0514R9KQ.html</t>
  </si>
  <si>
    <t>http://k.sina.com.cn/article_5687745546_153041c0a02000vyg2.html</t>
  </si>
  <si>
    <t>Daqing</t>
    <phoneticPr fontId="1" type="noConversion"/>
  </si>
  <si>
    <t>https://www.sohu.com/a/462020034_99962390</t>
  </si>
  <si>
    <t>http://finance.sina.com.cn/tech/2021-04-17/doc-ikmxzfmk7315888.shtml</t>
  </si>
  <si>
    <t>https://www.thepaper.cn/newsDetail_forward_12425103</t>
  </si>
  <si>
    <t>https://www.hntv.tv/daxiangkuplpd/article/1/1385546182113234944</t>
  </si>
  <si>
    <t>http://fininfo.gmgft.com/c/2021-04-28/2055682.shtml</t>
  </si>
  <si>
    <t>https://www.163.com/dy/article/G8NQGN1E0521L0TT.html</t>
  </si>
  <si>
    <t>https://new.qq.com/omn/20210425/20210425A09WJM00.html</t>
  </si>
  <si>
    <t>https://new.qq.com/omn/20210429/20210429A06TS000.html</t>
  </si>
  <si>
    <t>https://new.qq.com/omn/20210428/20210428A04KM300.html</t>
  </si>
  <si>
    <t>http://czj.xining.gov.cn/html/4465/344855.html</t>
  </si>
  <si>
    <t>https://www.sohu.com/a/465583255_114988</t>
  </si>
  <si>
    <t>https://mp.weixin.qq.com/s/glHR3bsdp-ooLGFy2pWtcA</t>
  </si>
  <si>
    <t>https://mp.weixin.qq.com/s/POlvx6qjsuTOBPVrgnV_ew</t>
  </si>
  <si>
    <t>https://mp.weixin.qq.com/s/Y6Ponw4q7t5tRjNcYCtfgg</t>
  </si>
  <si>
    <t>https://mp.weixin.qq.com/s/gxc923znFAZPlph2G8yZ0Q</t>
  </si>
  <si>
    <t>https://mp.weixin.qq.com/s/9yC0BThwp0C-6tBSmP42dw</t>
  </si>
  <si>
    <t>https://mp.weixin.qq.com/s/horCmzegmIKB72wvQGFXrw</t>
  </si>
  <si>
    <t>https://mp.weixin.qq.com/s/RVCq_lnA_ESoLyjASI39_g</t>
  </si>
  <si>
    <t>https://mp.weixin.qq.com/s/4xOwMrOfkYGZk6X-HHBhPQ</t>
  </si>
  <si>
    <t>https://mp.weixin.qq.com/s/Nr_3zRsn04LQUivdfpXf0A</t>
  </si>
  <si>
    <t>https://mp.weixin.qq.com/s/o4IDslH2r7Y15e0WHTBLtg</t>
  </si>
  <si>
    <t>https://mp.weixin.qq.com/s/jvO5RLA5vCAp2HRh7Ag8Qw</t>
  </si>
  <si>
    <t>https://mp.weixin.qq.com/s/Oh5qclidxITvGwhbeHPZBQ</t>
  </si>
  <si>
    <t>http://sx.people.com.cn/BIG5/n2/2021/0512/c189130-34720244.html</t>
  </si>
  <si>
    <t>https://m.thepaper.cn/baijiahao_11008787</t>
  </si>
  <si>
    <t>https://baijiahao.baidu.com/s?id=1699535021435798642&amp;wfr=spider&amp;for=pc</t>
  </si>
  <si>
    <t>Harbin</t>
    <phoneticPr fontId="1" type="noConversion"/>
  </si>
  <si>
    <t>https://www.sohu.com/a/465201217_121019331</t>
  </si>
  <si>
    <t>1. https://focu.youth.cn/mobile/detail?id=Ye6y30XlmbkL9oxwAjJd1PRm6JzTw7gMQE2nZKW8RNpvPrqzB5；
2. http://news.10jqka.com.cn/20210425/c628856012.shtml</t>
    <phoneticPr fontId="1" type="noConversion"/>
  </si>
  <si>
    <t>Wuxi, Nantong, Nanjing</t>
    <phoneticPr fontId="1" type="noConversion"/>
  </si>
  <si>
    <t>http://www.zj.xinhuanet.com/2021-05/11/c_1127429851.htm</t>
  </si>
  <si>
    <t>https://xw.qq.com/cmsid/20210330A0DZYD00</t>
  </si>
  <si>
    <t>https://finance.sina.cn/tech/2021-05-11/detail-ikmyaawc4597137.d.html</t>
  </si>
  <si>
    <t>https://baijiahao.baidu.com/s?id=1699442471131782393&amp;wfr=spider&amp;for=pc</t>
  </si>
  <si>
    <t>https://view.inews.qq.com/a/20210430A01DB600</t>
  </si>
  <si>
    <t>https://www.henan100.com/news/2021/1015354.shtml</t>
  </si>
  <si>
    <t>https://xw.qq.com/cmsid/20210429V0F7TI00</t>
  </si>
  <si>
    <t>http://pic.gxnews.com.cn/staticpages/20210509/newgx6097fffa-20253643.shtml</t>
  </si>
  <si>
    <t>https://www.sohu.com/a/464919773_121106884</t>
  </si>
  <si>
    <t>http://www.cq.chinanews.com/news/2021/0508/21-4316.html</t>
  </si>
  <si>
    <t>https://www.sohu.com/a/465041466_162758</t>
  </si>
  <si>
    <t>https://baijiahao.baidu.com/s?id=1695976510878718283&amp;wfr=spider&amp;for=pc</t>
  </si>
  <si>
    <t>https://www.thepaper.cn/newsDetail_forward_12559248</t>
  </si>
  <si>
    <t>https://mp.weixin.qq.com/s/YGZ2UYIaguGINsFQB9JgGQ</t>
  </si>
  <si>
    <t>https://mp.weixin.qq.com/s/8RBk3QwKXFvNok3aJWHPMw</t>
  </si>
  <si>
    <t>https://mp.weixin.qq.com/s/hWIVEORl9lOA6P1_RlVFAw</t>
  </si>
  <si>
    <t>https://mp.weixin.qq.com/s/quNTKePNSNXT4t0LLE__Jw</t>
  </si>
  <si>
    <t>https://www.sohu.com/a/466443343_120823584</t>
  </si>
  <si>
    <t>https://baijiahao.baidu.com/s?id=1699740667412224275&amp;wfr=spider&amp;for=pc</t>
  </si>
  <si>
    <t>http://news.cctv.com/2021/05/06/VIDEpSwIrfiimomnl0oLuxQO210506.shtml</t>
  </si>
  <si>
    <t>https://new.qq.com/rain/a/20210515A0BEBG00</t>
  </si>
  <si>
    <t>https://www.sohu.com/a/466371985_120091004</t>
  </si>
  <si>
    <t>http://k.sina.com.cn/article_1893278624_70d923a002000tjj3.html</t>
  </si>
  <si>
    <t>http://www.sc.gov.cn/10462/c102251/2021/5/12/804d71f46e6740488bb6ac284be700a9.shtml</t>
  </si>
  <si>
    <t>Chengdu</t>
    <phoneticPr fontId="1" type="noConversion"/>
  </si>
  <si>
    <t>https://baijiahao.baidu.com/s?id=1699595634737769777&amp;wfr=spider&amp;for=pc</t>
  </si>
  <si>
    <t>Date</t>
  </si>
  <si>
    <t>Administered doses</t>
    <phoneticPr fontId="8" type="noConversion"/>
  </si>
  <si>
    <t>Data source</t>
  </si>
  <si>
    <t>Link</t>
  </si>
  <si>
    <t>Government</t>
  </si>
  <si>
    <t>http://www.gov.cn/xinwen/gwylflkjz143/index.htm</t>
  </si>
  <si>
    <t>http://www.gov.cn/xinwen/2020-12/31/content_5575955.htm</t>
  </si>
  <si>
    <t>http://www.gov.cn/xinwen/gwylflkjz144/index.htm</t>
  </si>
  <si>
    <t>http://www.gov.cn/xinwen/gwylflkjz145/index.htm</t>
  </si>
  <si>
    <t>http://www.gov.cn/xinwen/gwylflkjz147/index.htm</t>
  </si>
  <si>
    <t>http://www.gov.cn/xinwen/gwylflkjz148/index.htm</t>
  </si>
  <si>
    <t>http://www.gov.cn/xinwen/gwylflkjz149/index.htm</t>
  </si>
  <si>
    <t>http://www.gov.cn/xinwen/gwylflkjz150/index.htm</t>
  </si>
  <si>
    <t>http://www.gov.cn/zhuanti/2021qglhzb/live/20210303zxxwfbh.html</t>
  </si>
  <si>
    <t>http://www.gov.cn/xinwen/gwylflkjz151/index.htm</t>
  </si>
  <si>
    <t>Health Ministry</t>
  </si>
  <si>
    <t>http://www.nhc.gov.cn/xcs/yqfkdt/202103/4e9f38edab0243e6ac433a181906e527.shtml</t>
  </si>
  <si>
    <t>http://www.nhc.gov.cn/jkj/s7915/202103/1d85a9ad629a4abcb4165803eb546b7a.shtml</t>
  </si>
  <si>
    <t>http://www.nhc.gov.cn/jkj/s7915/202103/0d1b93ae500c418db1955fb6b4ffee70.shtml</t>
  </si>
  <si>
    <t>http://www.nhc.gov.cn/xcs/yqjzqk/202103/0e5bf66b833a45de8db07e706775ae8e.shtml</t>
  </si>
  <si>
    <t>http://www.nhc.gov.cn/xcs/yqjzqk/202103/575af2e2a7794f0b9e761e2c0390b69b.shtml</t>
  </si>
  <si>
    <t>http://www.nhc.gov.cn/xcs/yqjzqk/202103/06db88dae17445fb82a6ba832efe9cf7.shtml</t>
  </si>
  <si>
    <t>http://www.nhc.gov.cn/xcs/yqjzqk/202103/7289a596c0994109841cb77e2c748a6f.shtml</t>
  </si>
  <si>
    <t>http://www.nhc.gov.cn/xcs/yqjzqk/202103/3cf9e74a0c2546f7b13f5c206f738fd9.shtml</t>
  </si>
  <si>
    <t>http://www.nhc.gov.cn/xcs/yqjzqk/202104/fdefb57de14e4837bff46353b872f17b.shtml</t>
  </si>
  <si>
    <t>http://www.nhc.gov.cn/xcs/yqjzqk/202104/baebb6c1e09344a3a5463247860b4f84.shtml</t>
  </si>
  <si>
    <t>http://www.nhc.gov.cn/xcs/yqjzqk/202104/2d30c4012929439c9e7cfff8415da13d.shtml</t>
  </si>
  <si>
    <t>http://www.nhc.gov.cn/xcs/yqjzqk/202104/1a71d84d4f314f6588915fe28c909dbf.shtml</t>
  </si>
  <si>
    <t>http://www.nhc.gov.cn/xcs/yqjzqk/202104/a2c7143c27bc4e2e9ba0645d582094cd.shtml</t>
  </si>
  <si>
    <t>http://www.nhc.gov.cn/xcs/yqjzqk/202104/1014615f73854e9c9cf75a10284ea2d9.shtml</t>
  </si>
  <si>
    <t>http://www.nhc.gov.cn/xcs/yqjzqk/202104/f46fb541aabb4b4c8a79317dd542baa6.shtml</t>
  </si>
  <si>
    <t>http://www.nhc.gov.cn/xcs/yqjzqk/202104/4bf0af6598ca4a88872a8fae80544407.shtml</t>
  </si>
  <si>
    <t>http://www.nhc.gov.cn/xcs/yqjzqk/202104/70adf40602524305b66824bece1f298c.shtml</t>
  </si>
  <si>
    <t>http://www.nhc.gov.cn/xcs/yqjzqk/202104/1a24ec3c6c884cf1ae9d08e026f2b2ec.shtml</t>
  </si>
  <si>
    <t>http://www.nhc.gov.cn/xcs/yqjzqk/202104/f2bd77de994d4a798645a2316584f870.shtml</t>
  </si>
  <si>
    <t>http://www.nhc.gov.cn/xcs/yqjzqk/202104/a61f34d7ac7e4692b13b0c8c0663b5f1.shtml</t>
  </si>
  <si>
    <t>http://www.nhc.gov.cn/xcs/yqjzqk/202104/f0de4b2c6a1f4f16b8ed58901946931a.shtml</t>
  </si>
  <si>
    <t>http://www.nhc.gov.cn/xcs/yqjzqk/202104/0f1e58f027664c078e46665cb6b869e3.shtml</t>
  </si>
  <si>
    <t>http://www.nhc.gov.cn/xcs/yqjzqk/202104/fdc6ca0da1f240298a6274d0b6a539fe.shtml</t>
    <phoneticPr fontId="8" type="noConversion"/>
  </si>
  <si>
    <t>http://www.nhc.gov.cn/xcs/yqjzqk/202104/080e685e7a0b47bcb7bfef7e02499a45.shtml</t>
  </si>
  <si>
    <t>http://www.nhc.gov.cn/xcs/yqjzqk/202104/d2755da833374735ab125abcc2699849.shtml</t>
  </si>
  <si>
    <t>http://www.nhc.gov.cn/xcs/yqjzqk/202104/f024fd41574a4132bd5b007c12b71a17.shtml</t>
  </si>
  <si>
    <t>http://www.nhc.gov.cn/xcs/yqjzqk/202104/6f2444d14dce4ccda1a53554feaa153a.shtml</t>
  </si>
  <si>
    <t>http://www.nhc.gov.cn/xcs/yqjzqk/202104/4f3b401243cb4c57a940b6b9902f2bd9.shtml</t>
  </si>
  <si>
    <t>http://www.nhc.gov.cn/xcs/yqjzqk/202104/7596959f303944f0965a75f7f9ef5539.shtml</t>
  </si>
  <si>
    <t>http://www.nhc.gov.cn/xcs/yqjzqk/202104/fd626cb91aec4991b39e7197cdaa8885.shtml</t>
  </si>
  <si>
    <t>http://www.nhc.gov.cn/xcs/yqjzqk/202104/6a06d971a4e34c69b48f47dfeff9cb11.shtml</t>
  </si>
  <si>
    <t>http://www.nhc.gov.cn/xcs/yqjzqk/202104/571c23a11513435db0246103873d1639.shtml</t>
  </si>
  <si>
    <t>http://www.nhc.gov.cn/xcs/yqjzqk/202104/1e17e9266d1e4fa883ef2e480b37b40d.shtml</t>
    <phoneticPr fontId="8" type="noConversion"/>
  </si>
  <si>
    <t>http://www.nhc.gov.cn/xcs/yqjzqk/202104/6342f4bb39114716bcd1cb5c452cb704.shtml</t>
  </si>
  <si>
    <t>http://www.nhc.gov.cn/xcs/yqjzqk/202104/6fa3e91fe96f424ab144c1f33fcafab9.shtml</t>
  </si>
  <si>
    <t>http://www.nhc.gov.cn/xcs/yqjzqk/202104/693f417183cb44bd8a774b2f1419c399.shtml</t>
  </si>
  <si>
    <t>http://www.nhc.gov.cn/xcs/yqjzqk/202104/347a9fa13b3e4a428cae5d54d058fd4e.shtml</t>
  </si>
  <si>
    <t>http://www.nhc.gov.cn/xcs/yqjzqk/202105/24b44c42bc9140b8a8f47769678e113d.shtml</t>
  </si>
  <si>
    <t>http://www.nhc.gov.cn/xcs/yqjzqk/202105/2e1664555701455ba9d3b84189f95776.shtml</t>
  </si>
  <si>
    <t>http://www.nhc.gov.cn/xcs/yqjzqk/202105/a7bed5e941be4e679c83bcb4ee5b603b.shtml</t>
  </si>
  <si>
    <t>http://www.nhc.gov.cn/xcs/yqjzqk/202105/e9af9abc284a41cbb52ea0089c5e8012.shtml</t>
  </si>
  <si>
    <t>http://www.nhc.gov.cn/xcs/yqjzqk/202105/1531d77b498d46eb8853297e8d9c7c84.shtml</t>
  </si>
  <si>
    <t>http://www.nhc.gov.cn/xcs/yqjzqk/202105/c953cb843e384c21941d489f6ac66f7f.shtml</t>
  </si>
  <si>
    <t>http://www.nhc.gov.cn/xcs/yqjzqk/202105/e129e5425ffb4686b053ddbd550e9305.shtml</t>
  </si>
  <si>
    <t>http://www.nhc.gov.cn/xcs/yqjzqk/202105/a5babdbadf2e48348f1d5e053159d891.shtml</t>
  </si>
  <si>
    <t>http://www.nhc.gov.cn/xcs/yqjzqk/202105/dc8199af5c2a49d5a7475f7004ff4901.shtml</t>
  </si>
  <si>
    <t>http://www.nhc.gov.cn/xcs/yqjzqk/202105/cd31bab9052a447eae2d1388a9cf601d.shtml</t>
  </si>
  <si>
    <t>http://www.nhc.gov.cn/xcs/yqjzqk/202105/1d39b2d2ff1a447894d71e7e5b67d847.shtml</t>
  </si>
  <si>
    <t>http://www.nhc.gov.cn/xcs/yqjzqk/202105/0aee1b23440e42c49df395f5f2900636.shtml</t>
  </si>
  <si>
    <t>http://www.nhc.gov.cn/xcs/yqjzqk/202105/b7bc06a552664328970365fb3a735501.shtml</t>
  </si>
  <si>
    <t>http://www.nhc.gov.cn/xcs/yqjzqk/202105/3d1e04af70e54341a44242c6dc607115.shtml</t>
  </si>
  <si>
    <t>http://www.nhc.gov.cn/xcs/yqjzqk/202105/09de8b7859bc4403bde228a737cfa121.shtml</t>
  </si>
  <si>
    <t>http://www.nhc.gov.cn/xcs/yqjzqk/202105/0f6e49055a0d404ca88e4d7bea980065.shtml</t>
  </si>
  <si>
    <t>Daily doses</t>
    <phoneticPr fontId="8" type="noConversion"/>
  </si>
  <si>
    <t>http://www.nhc.gov.cn/xcs/yqjzqk/202105/2636a2e16c6c4fc89e2358bd3898b9ce.shtml</t>
  </si>
  <si>
    <t>http://www.nhc.gov.cn/xcs/yqjzqk/202105/d6d3f0285aac443492eacb54229e7fbb.shtml</t>
  </si>
  <si>
    <t>http://www.nhc.gov.cn/xcs/yqjzqk/202105/beda31b9f97b4c3cae8afba056330f98.shtml</t>
  </si>
  <si>
    <t>http://www.nhc.gov.cn/xcs/yqjzqk/202105/4336f905c94d4e63bbb4e55302214a98.shtml</t>
  </si>
  <si>
    <t>http://www.nhc.gov.cn/xcs/yqjzqk/202105/61ca087702164c328e87f2ed3516a77f.shtml</t>
  </si>
  <si>
    <t>http://www.nhc.gov.cn/xcs/yqjzqk/202105/5077e137a981420191949ae0a78b7e07.shtml</t>
  </si>
  <si>
    <t>http://www.nhc.gov.cn/xcs/yqjzqk/202105/7221884f11274319884d8b117459c980.shtml</t>
  </si>
  <si>
    <t>http://www.nhc.gov.cn/xcs/yqjzqk/202105/afbb6bb24f864a7ba1db6614198ed694.shtml</t>
  </si>
  <si>
    <t>http://www.nhc.gov.cn/xcs/yqjzqk/202105/3e082b13ab6442c2a9f3c39a9022498a.shtml</t>
  </si>
  <si>
    <t>http://www.nhc.gov.cn/xcs/yqjzqk/202105/993e4d140563489581ae4c6f46589cd3.shtml</t>
  </si>
  <si>
    <t>http://www.nhc.gov.cn/xcs/yqjzqk/202105/36daebf9b3e64743ad0101eb5de99a0e.shtml</t>
  </si>
  <si>
    <t>http://www.nhc.gov.cn/xcs/yqjzqk/202105/c24473c47d174853883263be6224aa08.shtml</t>
  </si>
  <si>
    <t>http://www.nhc.gov.cn/xcs/yqjzqk/202105/41095a9c33f84918bd7c2178b0197d3e.shtml</t>
  </si>
  <si>
    <t>http://www.nhc.gov.cn/xcs/yqjzqk/202105/8902b7eefe21410f80809b69877de220.shtml</t>
  </si>
  <si>
    <t>https://mp.weixin.qq.com/s/fLqWnIpO9FjvYvF-2Ileng</t>
  </si>
  <si>
    <t>https://mp.weixin.qq.com/s/Ay52CVhIYSSXZ20Mm3GKrA</t>
  </si>
  <si>
    <t>https://mp.weixin.qq.com/s/cGS_meKX7UoYRdJY43F4dA</t>
  </si>
  <si>
    <t>https://mp.weixin.qq.com/s/Sw18yLQ8u528uGs4vnppCA</t>
  </si>
  <si>
    <t>https://mp.weixin.qq.com/s/NZiKRd6B4-lBm9-6Fyrv6g</t>
  </si>
  <si>
    <t>https://mp.weixin.qq.com/s/zgbj6Kzke9SwhYvgXpng0w</t>
  </si>
  <si>
    <t>https://mp.weixin.qq.com/s/Dzdl66lgNQsDSbGfsGNqIA</t>
  </si>
  <si>
    <t>https://mp.weixin.qq.com/s/ISUHrdR3ldO7BQ-fu5xO_g</t>
  </si>
  <si>
    <t>https://mp.weixin.qq.com/s/5-r_f3FhC9UiSEQPFEe0ow</t>
  </si>
  <si>
    <t>https://mp.weixin.qq.com/s/CrzjqPy_2jsmm3UgeQMl2g</t>
  </si>
  <si>
    <t>https://mp.weixin.qq.com/s/f1Fiz3OFFDkuwSIz3RSKwg</t>
  </si>
  <si>
    <t>https://mp.weixin.qq.com/s/sitFL7g-Bruf23ZI-LI11Q</t>
  </si>
  <si>
    <t>https://mp.weixin.qq.com/s/7Jwnvpxl19SFi1Cs8bAcJg</t>
  </si>
  <si>
    <t>https://www.163.com/dy/article/GB5DQE8L0545BQ6G.html</t>
  </si>
  <si>
    <t>Shijiazhuang, Nangong, Zhangjiakou, Tangshan</t>
    <phoneticPr fontId="1" type="noConversion"/>
  </si>
  <si>
    <t>https://mp.weixin.qq.com/s/crOSDbK4NlqDhjwBKqhwZQ</t>
  </si>
  <si>
    <t>https://mp.weixin.qq.com/s/jWrGprMlunDkjduZzVIc5A</t>
  </si>
  <si>
    <t>https://mp.weixin.qq.com/s/JB_vCVAJ0WGffUm9TbqZsg</t>
  </si>
  <si>
    <t>https://mp.weixin.qq.com/s/eWgxe4bTpg0KgptGK_Cx_w</t>
  </si>
  <si>
    <t>https://mp.weixin.qq.com/s/UtPqdPJaOgpmSEbHjpmaIw</t>
  </si>
  <si>
    <t>https://mp.weixin.qq.com/s/F6O8YjQpzG3akPZheF6TqQ</t>
  </si>
  <si>
    <t>https://mp.weixin.qq.com/s/nRWIAeBeTAczDyjL8j1nGQ</t>
  </si>
  <si>
    <t>https://mp.weixin.qq.com/s/tpopTZkf6K6MYY7yA9u8Vg</t>
  </si>
  <si>
    <t>https://mp.weixin.qq.com/s/xwkTeCCm5D4NyMMjzY1IoA</t>
  </si>
  <si>
    <t>https://mp.weixin.qq.com/s/otszNDHZXNeIkTzYl85opA</t>
  </si>
  <si>
    <t>https://mp.weixin.qq.com/s/aWpNuqma__qC6OHnfDbQFQ</t>
  </si>
  <si>
    <t>https://www.sohu.com/a/467148769_121106854</t>
  </si>
  <si>
    <t>https://www.163.com/dy/article/GA4KIIM40550RZIZ.html</t>
    <phoneticPr fontId="1" type="noConversion"/>
  </si>
  <si>
    <t>Hulun Buir, Manzhouli, Huhhot</t>
    <phoneticPr fontId="1" type="noConversion"/>
  </si>
  <si>
    <t>1.http://yytx.org.cn/show-46483.html；
2. http://news.cctv.com/2021/05/29/VIDEBusVCEO8Gh8DiDbOyPnr210529.shtml;
3. https://www.thepaper.cn/newsDetail_forward_12862213</t>
    <phoneticPr fontId="1" type="noConversion"/>
  </si>
  <si>
    <t>http://finance.sina.com.cn/tech/2021-05-20/doc-ikmxzfmm3559930.shtml</t>
  </si>
  <si>
    <t>https://www.sohu.com/a/467593132_162758</t>
  </si>
  <si>
    <t>https://www.sohu.com/a/467237757_162758</t>
  </si>
  <si>
    <t>https://www.hlj.gov.cn/n200/2021/0528/c658-11018139.html</t>
  </si>
  <si>
    <t>https://baijiahao.baidu.com/s?id=1701322173084168512&amp;wfr=spider&amp;for=pc</t>
  </si>
  <si>
    <t>https://www.sohu.com/a/468390646_362042</t>
  </si>
  <si>
    <t>http://sc.sina.com.cn/news/m/2021-05-23/detail-ikmxzfmm4058421.shtml</t>
  </si>
  <si>
    <t>https://xw.qq.com/partner/sxs/20210520A0DVT5/20210520A0DVT500?ADTAG=sxs&amp;pgv_ref=sxs</t>
  </si>
  <si>
    <t>https://baijiahao.baidu.com/s?id=1701277998441270656&amp;wfr=spider&amp;for=pc</t>
  </si>
  <si>
    <t>http://finance.sina.com.cn/tech/2021-05-25/doc-ikmxzfmm4592404.shtml</t>
  </si>
  <si>
    <t>https://i.ifeng.com/c/86YsVZhIMoM</t>
  </si>
  <si>
    <t>http://app.myzaker.com/news/article.php?pk=60add4911bc8e0907b000075&amp;f=zaker_live</t>
  </si>
  <si>
    <t>http://www.jiangxi.gov.cn/art/2021/5/23/art_393_3370228.html</t>
  </si>
  <si>
    <t>http://www.sd.xinhuanet.com/news/2021-05/30/c_1127509602.htm</t>
  </si>
  <si>
    <t>http://news.hnr.cn/djn/article/1/1394859137787105280</t>
  </si>
  <si>
    <t>https://www.sohu.com/a/467151314_120090266</t>
  </si>
  <si>
    <t>https://baijiahao.baidu.com/s?id=1700547770063993706&amp;wfr=spider&amp;for=pc</t>
  </si>
  <si>
    <t>http://www.hunan.gov.cn/hnszf/hnyw/sy/hnyw1/202105/t20210517_17363749.html</t>
  </si>
  <si>
    <t>https://new.qq.com/rain/a/20210522A03N1400</t>
  </si>
  <si>
    <t>https://hunan.voc.com.cn/article/202105/202105281033315065.html</t>
  </si>
  <si>
    <t>https://new.qq.com/omn/20210601/20210601V01Q2I00.html</t>
  </si>
  <si>
    <t>https://ishare.ifeng.com/c/s/v002eumykEQuXg-_RW5NfXWBNRJcOCFf9d8QuU5-_eweAPJdI__</t>
  </si>
  <si>
    <t>https://www.sohu.com/a/467834697_120091004</t>
  </si>
  <si>
    <t>https://baijiahao.baidu.com/s?id=1700823028632535673&amp;wfr=spider&amp;for=pc</t>
  </si>
  <si>
    <t>http://www.nanning.gov.cn/ywzx/zzqyw/t4747440.html</t>
  </si>
  <si>
    <t>https://new.qq.com/rain/a/20210517A02JHU00</t>
  </si>
  <si>
    <t>https://new.qq.com/rain/a/20210522A00IFS00</t>
  </si>
  <si>
    <t>http://www.xfrb.com.cn/article/jrgz-wjws/10004037282956.html</t>
  </si>
  <si>
    <t>https://xw.qq.com/cmsid/20210526A03XYH00</t>
  </si>
  <si>
    <t>https://www.thepaper.cn/newsDetail_forward_12855962</t>
  </si>
  <si>
    <t>Kunming</t>
    <phoneticPr fontId="1" type="noConversion"/>
  </si>
  <si>
    <t>https://baijiahao.baidu.com/s?id=1701337115680268367&amp;wfr=spider&amp;for=pc</t>
  </si>
  <si>
    <t>https://www.thepaper.cn/newsDetail_forward_12837742</t>
  </si>
  <si>
    <t>Lanzhou, Jinchang, Longnan</t>
    <phoneticPr fontId="1" type="noConversion"/>
  </si>
  <si>
    <t>https://new.qq.com/omn/20210531/20210531A04M1N00.html</t>
  </si>
  <si>
    <t>https://www.thepaper.cn/newsDetail_forward_12748563</t>
  </si>
  <si>
    <t>https://www.sohu.com/a/466931636_120930510</t>
  </si>
  <si>
    <t>https://www.thepaper.cn/newsDetail_forward_12753166</t>
  </si>
  <si>
    <t>https://www.sohu.com/a/469340883_386155</t>
  </si>
  <si>
    <t>https://www.jiemian.com/article/6156901.html</t>
  </si>
  <si>
    <t>https://mp.weixin.qq.com/s/fKlqYjC_EmUnsqJLwmt-fg</t>
  </si>
  <si>
    <t>https://mp.weixin.qq.com/s/Gr5i92Mf3odL_JSwETgGUg</t>
  </si>
  <si>
    <t>https://mp.weixin.qq.com/s/DyAx7yw87ZYSYUA9pQ3Lfg</t>
  </si>
  <si>
    <t>https://mp.weixin.qq.com/s/hT2K4yjK-kLoec4mkZ1rug</t>
  </si>
  <si>
    <t>http://www.nhc.gov.cn/xcs/yqjzqk/202105/d0846315c0eb47398c688460e74a88ee.shtml</t>
  </si>
  <si>
    <t>http://www.nhc.gov.cn/xcs/yqjzqk/202106/6c7027253d164dd0af5f35e6cfe5876e.shtml</t>
  </si>
  <si>
    <t>http://www.nhc.gov.cn/xcs/yqjzqk/202106/75fd453f86334d1fba4435f6a67c19d0.shtml</t>
  </si>
  <si>
    <t>http://www.nhc.gov.cn/xcs/yqjzqk/202106/99e9c0d61a244a49b74873c10da173df.shtml</t>
  </si>
  <si>
    <t>http://www.nhc.gov.cn/xcs/yqjzqk/202106/6a50b63968e84d24aebac02e75626b95.shtml</t>
  </si>
  <si>
    <t>http://www.nhc.gov.cn/xcs/yqjzqk/202106/f97274715d7c4f969c30909f83e4c8f4.shtml</t>
  </si>
  <si>
    <t>http://www.nhc.gov.cn/xcs/yqjzqk/202106/09dace9cad2a4907be424b0887d1a873.shtml</t>
  </si>
  <si>
    <t>http://www.nhc.gov.cn/xcs/yqjzqk/202106/193847fa4d304c038fe42e45142c2289.shtml</t>
  </si>
  <si>
    <t>http://www.nhc.gov.cn/xcs/yqjzqk/202106/37acb04cceb04e4aaae6893a9bad3916.shtml</t>
  </si>
  <si>
    <t>http://www.nhc.gov.cn/xcs/yqjzqk/202106/bd36bf049b4541cba84d5984c76b527e.shtml</t>
  </si>
  <si>
    <t>http://www.nhc.gov.cn/xcs/yqjzqk/202106/3ff617f188134b1c80a4920b7b25a609.shtml</t>
  </si>
  <si>
    <t>http://www.nhc.gov.cn/xcs/yqjzqk/202106/9db49006ea4d4ab78e5a59a318cfea4f.shtml</t>
  </si>
  <si>
    <t>https://mp.weixin.qq.com/s/wDDVLcsp4dQU1-NMfH90mA</t>
  </si>
  <si>
    <t>https://mp.weixin.qq.com/s/ChUBMP5qqy4mlG1ImksI4g</t>
  </si>
  <si>
    <t>https://mp.weixin.qq.com/s/CbxNKv1wPMWorIIyY52kOQ</t>
  </si>
  <si>
    <t>https://mp.weixin.qq.com/s/a7uIWAf6l8KZJZ604c55Hg</t>
  </si>
  <si>
    <t>https://mp.weixin.qq.com/s/uLuehwG1t4JjfL3DfRL9IQ</t>
  </si>
  <si>
    <t>https://mp.weixin.qq.com/s/BJ5MTk5l5tOHhj7izZoSJQ</t>
  </si>
  <si>
    <t>https://mp.weixin.qq.com/s/wLkDakG0lcl_oPzG5W52Lw</t>
  </si>
  <si>
    <t>https://mp.weixin.qq.com/s/v8LAIT3h2DN3_9Oy2-2--g</t>
  </si>
  <si>
    <t>https://mp.weixin.qq.com/s/ib2BOXExvUak8ub3DDcgtg</t>
  </si>
  <si>
    <t>https://www.163.com/dy/article/GC36EQHT0514C8K4.html</t>
    <phoneticPr fontId="1" type="noConversion"/>
  </si>
  <si>
    <t>https://mp.weixin.qq.com/s/3kla-0ugWoyXTFhp8HCYyw</t>
  </si>
  <si>
    <t>https://mp.weixin.qq.com/s/p4KNM0KzlRo-Jr07FyZCMg</t>
  </si>
  <si>
    <t>https://mp.weixin.qq.com/s/dB7cpuSPoK5vbAQ7PVG18Q</t>
  </si>
  <si>
    <t>https://mp.weixin.qq.com/s/hXXB6CoB4YnPFFCJRW3TcA</t>
  </si>
  <si>
    <t>https://mp.weixin.qq.com/s/seTTnhA-WmhDw7_o-WUliA</t>
  </si>
  <si>
    <t>https://mp.weixin.qq.com/s/w0nNBdIaJ-Pc5siFhGzZfw</t>
    <phoneticPr fontId="1" type="noConversion"/>
  </si>
  <si>
    <t>https://mp.weixin.qq.com/s/FVSuLyEQJv6GCZe5QAv2lg</t>
  </si>
  <si>
    <t>https://mp.weixin.qq.com/s/-VHt2JCOGb2QfgxcjJRrLQ</t>
  </si>
  <si>
    <t>https://mp.weixin.qq.com/s/FoAqxtJAbFyYINdkr4ilCA</t>
  </si>
  <si>
    <t>http://sh.bendibao.com/news/2021323/238456.shtm</t>
    <phoneticPr fontId="1" type="noConversion"/>
  </si>
  <si>
    <t>https://m.thepaper.cn/newsDetail_forward_12994376</t>
    <phoneticPr fontId="1" type="noConversion"/>
  </si>
  <si>
    <t>山东</t>
    <phoneticPr fontId="1" type="noConversion"/>
  </si>
  <si>
    <t>https://www.thepaper.cn/newsDetail_forward_13047788</t>
    <phoneticPr fontId="1" type="noConversion"/>
  </si>
  <si>
    <t>https://www.sohu.com/a/470941504_162758</t>
    <phoneticPr fontId="1" type="noConversion"/>
  </si>
  <si>
    <t>湖南</t>
    <phoneticPr fontId="1" type="noConversion"/>
  </si>
  <si>
    <t>https://www.sohu.com/a/470491698_121124568</t>
    <phoneticPr fontId="1" type="noConversion"/>
  </si>
  <si>
    <t>广东</t>
    <phoneticPr fontId="1" type="noConversion"/>
  </si>
  <si>
    <t>https://www.cn-healthcare.com/articlewm/20210604/content-1228093.html</t>
    <phoneticPr fontId="1" type="noConversion"/>
  </si>
  <si>
    <t>http://gz.bendibao.com/news/202167/content295308.shtml</t>
    <phoneticPr fontId="1" type="noConversion"/>
  </si>
  <si>
    <t>广西</t>
    <phoneticPr fontId="1" type="noConversion"/>
  </si>
  <si>
    <t>https://www.thepaper.cn/newsDetail_forward_13020612</t>
    <phoneticPr fontId="1" type="noConversion"/>
  </si>
  <si>
    <t>海南</t>
    <phoneticPr fontId="1" type="noConversion"/>
  </si>
  <si>
    <t>https://baijiahao.baidu.com/s?id=1702141639469456778&amp;wfr=spider&amp;for=pc</t>
    <phoneticPr fontId="1" type="noConversion"/>
  </si>
  <si>
    <t>https://www.yangtse.com/zncontent/1387127.html</t>
    <phoneticPr fontId="1" type="noConversion"/>
  </si>
  <si>
    <t>四川</t>
    <phoneticPr fontId="1" type="noConversion"/>
  </si>
  <si>
    <t>西藏</t>
    <phoneticPr fontId="1" type="noConversion"/>
  </si>
  <si>
    <t>http://xa.bendibao.com/live/202164/85191.shtm</t>
    <phoneticPr fontId="1" type="noConversion"/>
  </si>
  <si>
    <t>甘肃</t>
    <phoneticPr fontId="1" type="noConversion"/>
  </si>
  <si>
    <t>https://new.qq.com/rain/a/20210611A0396400</t>
    <phoneticPr fontId="1" type="noConversion"/>
  </si>
  <si>
    <t>青海</t>
    <phoneticPr fontId="1" type="noConversion"/>
  </si>
  <si>
    <t>https://baijiahao.baidu.com/s?id=1702226577646002489&amp;wfr=spider&amp;for=pc</t>
    <phoneticPr fontId="1" type="noConversion"/>
  </si>
  <si>
    <t>宁夏</t>
    <phoneticPr fontId="1" type="noConversion"/>
  </si>
  <si>
    <t>https://www.ersanli.cn/article.html?newsId=100021924698</t>
    <phoneticPr fontId="1" type="noConversion"/>
  </si>
  <si>
    <t>https://www.163.com/dy/article/GBJKNJL40514DEMK.html</t>
  </si>
  <si>
    <t>Tangshan</t>
    <phoneticPr fontId="1" type="noConversion"/>
  </si>
  <si>
    <t>http://wsjk.ln.gov.cn/wst_mtbb/202106/t20210611_4193745.html</t>
  </si>
  <si>
    <t>https://baijiahao.baidu.com/s?id=1700081383865754421&amp;wfr=spider&amp;for=pc</t>
  </si>
  <si>
    <t>https://m.gmw.cn/baijia/2021-05/28/1302325039.html</t>
  </si>
  <si>
    <t>Suzhou, Lianyungang, Huaian, Xuzhou, Zhenjiang, Taizhou, Suqian</t>
    <phoneticPr fontId="1" type="noConversion"/>
  </si>
  <si>
    <t>1. http://news.jstv.com/a/20210605/1622896350732.shtml；
2. https://xw.qq.com/cmsid/20210605A0B2VI00；
3. https://new.qq.com/rain/a/20210606A08XOF00；
4. https://m.thepaper.cn/baijiahao_12928012；
5. http://www.jsw.com.cn/2021/0607/1632638.shtml；
6. http://news.jstv.com/a/20210603/1622712229343.shtml；
7. https://baijiahao.baidu.com/s?id=1701288795182206900&amp;wfr=spider&amp;for=pc</t>
    <phoneticPr fontId="1" type="noConversion"/>
  </si>
  <si>
    <t>https://view.inews.qq.com/k/20210517A0AQ5U00?refer=wx_hot</t>
  </si>
  <si>
    <t>https://mp.weixin.qq.com/s/x_S5DMoTIjYwN8T_BUZHIA</t>
  </si>
  <si>
    <t>https://www.thepaper.cn/newsDetail_forward_12937363</t>
  </si>
  <si>
    <t>https://baijiahao.baidu.com/s?id=1702271908189789080&amp;wfr=spider&amp;for=pc</t>
  </si>
  <si>
    <t>https://new.qq.com/omn/20210606/20210606A084V400.html</t>
  </si>
  <si>
    <t>http://news.cctv.com/2021/06/03/VIDEiClUahrFzlcozzlES1Up210603.shtml</t>
  </si>
  <si>
    <t>https://www.cqcb.com/hot/2021-06-04/4189142_pc.html</t>
  </si>
  <si>
    <t>http://www.sc.gov.cn/10462/c102242/2021/6/3/8c5e9172b87a438fa31252127e239f0f.shtml</t>
  </si>
  <si>
    <t>http://www.lasa.gov.cn/lasa/lsyw/202106/046b8922d2f3474ca0b95e5523de94fa.shtml；
http://www.xizang.gov.cn/zmhd/hygq/202106/t20210608_246334.html</t>
    <phoneticPr fontId="1" type="noConversion"/>
  </si>
  <si>
    <t>https://baijiahao.baidu.com/s?id=1702268145972549814&amp;wfr=spider&amp;for=pc</t>
  </si>
  <si>
    <t>https://www.thepaper.cn/newsDetail_forward_13007449</t>
  </si>
  <si>
    <t>https://mp.weixin.qq.com/s/Q2GFnaUGQMooNF0o5m7Mfg</t>
  </si>
  <si>
    <t>https://mp.weixin.qq.com/s/IthVhkeq9frfty052jAasw</t>
  </si>
  <si>
    <t>http://www.nhc.gov.cn/xcs/yqjzqk/202106/361693e0f94b4aee91f87534a6a55c72.shtml</t>
  </si>
  <si>
    <t>http://www.nhc.gov.cn/xcs/yqjzqk/202106/0c0ef78796004b6d8710074d95c41c96.shtml</t>
  </si>
  <si>
    <t>http://www.nhc.gov.cn/xcs/yqjzqk/202106/12fa90b8940a454a9ef277fdac7a39d4.shtml</t>
  </si>
  <si>
    <t>http://www.nhc.gov.cn/xcs/yqjzqk/202106/961215a2f9974b5988855d9fb55d89e0.shtml</t>
  </si>
  <si>
    <t>http://www.nhc.gov.cn/xcs/yqjzqk/202106/55adb725f1b54665815be7e73e3c83db.shtml</t>
  </si>
  <si>
    <t>https://mp.weixin.qq.com/s/B08MYlw4-aq6uaWINhON9w</t>
  </si>
  <si>
    <t>https://mp.weixin.qq.com/s/ZQd2rb2wp9GZzxA6kV7tHw</t>
  </si>
  <si>
    <t>https://mp.weixin.qq.com/s/Rfa95WE2rAYdIDTTJH_4Fw</t>
  </si>
  <si>
    <t>https://www.sohu.com/a/474543206_162758</t>
    <phoneticPr fontId="1" type="noConversion"/>
  </si>
  <si>
    <t>http://jn.bendibao.com/live/2021520/57175.shtm</t>
    <phoneticPr fontId="1" type="noConversion"/>
  </si>
  <si>
    <t>http://bj.bendibao.com/news/202175/295490.shtm</t>
    <phoneticPr fontId="1" type="noConversion"/>
  </si>
  <si>
    <t>https://baijiahao.baidu.com/s?id=1703524901417652988&amp;wfr=spider&amp;for=pc</t>
    <phoneticPr fontId="1" type="noConversion"/>
  </si>
  <si>
    <t>陕西</t>
    <phoneticPr fontId="1" type="noConversion"/>
  </si>
  <si>
    <t>https://mp.weixin.qq.com/s/bvCCfpryJlZJHktyA0TDXw</t>
  </si>
  <si>
    <t>https://mp.weixin.qq.com/s/mbFAX3kzjPw-nN1NdCraPA</t>
    <phoneticPr fontId="1" type="noConversion"/>
  </si>
  <si>
    <t>https://mp.weixin.qq.com/s/PxKrnQnTLucJdT8kA5KWUg</t>
  </si>
  <si>
    <t>https://mp.weixin.qq.com/s/Xd0L3Utr8ET0umwFnMWfsg</t>
  </si>
  <si>
    <t>https://mp.weixin.qq.com/s/YzzkYa8hMsDbG9QcBvRDZw</t>
  </si>
  <si>
    <t>https://mp.weixin.qq.com/s/mzew6lDotkHEVF0hXbyKSA</t>
  </si>
  <si>
    <t>https://mp.weixin.qq.com/s/J5bxctoNxfGuRHiyJA3GdA</t>
  </si>
  <si>
    <t>https://mp.weixin.qq.com/s/3FrWKOGhSuvdAki9JlA7JQ</t>
  </si>
  <si>
    <t>https://mp.weixin.qq.com/s/BWxMra-1nsIJ_t8462y96w</t>
  </si>
  <si>
    <t>https://mp.weixin.qq.com/s/feTTR1lYHVkoW2MNJKaUZQ</t>
  </si>
  <si>
    <t>https://mp.weixin.qq.com/s/aFt2-6vdpm2StAZMFW1iLA</t>
  </si>
  <si>
    <t>https://mp.weixin.qq.com/s/FHSU9SMrkpuKrBmzB74Idg</t>
  </si>
  <si>
    <t>https://mp.weixin.qq.com/s/o7db3d63Pl2boWC3BDwZdg</t>
  </si>
  <si>
    <t>https://mp.weixin.qq.com/s/CXVlpRRNmmDDQvZ9I7MJJg</t>
  </si>
  <si>
    <t>https://mp.weixin.qq.com/s/PfokY65FcVvIyOXHu4AjuA</t>
  </si>
  <si>
    <t>https://mp.weixin.qq.com/s/8zc7GFUithCHUB99TwYrBg</t>
  </si>
  <si>
    <t>https://mp.weixin.qq.com/s/KDcQyO9C2jj0LxQdDjYCuA</t>
  </si>
  <si>
    <t>https://mp.weixin.qq.com/s/-6nmiIYlz8vHkoeNTjlvsA</t>
  </si>
  <si>
    <t>https://mp.weixin.qq.com/s/JEXE7Mo5vjcfEVs2wr7Q3Q</t>
  </si>
  <si>
    <t>https://mp.weixin.qq.com/s/CHTF4W6mdN61768CsENaCA</t>
  </si>
  <si>
    <t>https://mp.weixin.qq.com/s/Wef8Jl9g6jsZI3dzYslVog</t>
  </si>
  <si>
    <t>https://mp.weixin.qq.com/s/ZW9gs8uZVZKnrZgSU0thng</t>
  </si>
  <si>
    <t>https://mp.weixin.qq.com/s/EQ8gIlZsEz3q3zQbmVTwdw</t>
  </si>
  <si>
    <t>https://mp.weixin.qq.com/s/6n1cRdHf-UtbxiBncBykDA</t>
  </si>
  <si>
    <t>https://mp.weixin.qq.com/s/IolzjS5w2IeFzYrEtdYSIA</t>
    <phoneticPr fontId="1" type="noConversion"/>
  </si>
  <si>
    <t>https://mp.weixin.qq.com/s/nHwPM8Y2S4PRElyc1KDU5w</t>
    <phoneticPr fontId="1" type="noConversion"/>
  </si>
  <si>
    <t>https://mp.weixin.qq.com/s/MKiD9OlcEfoK6QLu3o0Obg</t>
  </si>
  <si>
    <t>https://mp.weixin.qq.com/s/LOyVItkGe1H2fD6Gg_jVFw</t>
    <phoneticPr fontId="1" type="noConversion"/>
  </si>
  <si>
    <t>https://mp.weixin.qq.com/s/peWOIx0pz5vwAN6hL1Kd4w</t>
  </si>
  <si>
    <t>https://mp.weixin.qq.com/s/IcbCJ4tBNxeKPbSkr__KWA</t>
  </si>
  <si>
    <t>http://news.eastday.com/eastday/13news/auto/news/china/20210629/u7ai9875965.html</t>
  </si>
  <si>
    <t>https://baijiahao.baidu.com/s?id=1704428583409038041&amp;wfr=spider&amp;for=pc</t>
  </si>
  <si>
    <t>https://www.163.com/dy/article/GD3D6S6H0514R9NP.html</t>
  </si>
  <si>
    <t>http://www.360doc.cn/mip/982639746.html</t>
  </si>
  <si>
    <t>http://www.gxnews.com.cn/staticpages/20210714/newgx60ee283a-20353128.shtml</t>
  </si>
  <si>
    <t>Cangzhou</t>
    <phoneticPr fontId="1" type="noConversion"/>
  </si>
  <si>
    <t>https://baijiahao.baidu.com/s?id=1703779934810935886&amp;wfr=spider&amp;for=pc</t>
  </si>
  <si>
    <t>1. http://sjz.hebei.com.cn/system/2021/05/18/100670990.shtml；
2. https://new.qq.com/rain/a/20210520A07GG100；
3. https://zjk.focus.cn/zixun/81ef5bc75fb1c457.html</t>
    <phoneticPr fontId="1" type="noConversion"/>
  </si>
  <si>
    <t>Shijiazhuang</t>
    <phoneticPr fontId="1" type="noConversion"/>
  </si>
  <si>
    <t>http://finance.sina.com.cn/roll/2021-06-18/doc-ikqciyzk0291311.shtml</t>
  </si>
  <si>
    <t>https://mp.weixin.qq.com/s/kR9-cgFbj8bCdhyiKPrdFg</t>
    <phoneticPr fontId="1" type="noConversion"/>
  </si>
  <si>
    <t>https://mp.weixin.qq.com/s/7_wGoIJROaInXi0MsQk8HQ</t>
  </si>
  <si>
    <t>https://mp.weixin.qq.com/s/qReQaSkJZC6FMkG0qpoPXA</t>
  </si>
  <si>
    <t>https://mp.weixin.qq.com/s/9-BRlwQe1Jt8fjghnVWh1w</t>
  </si>
  <si>
    <t>https://mp.weixin.qq.com/s/N32Tk5V02qv2HIveLunu2g</t>
  </si>
  <si>
    <t>https://mp.weixin.qq.com/s/D2LaP1APMJovJxDEXu90hw</t>
    <phoneticPr fontId="1" type="noConversion"/>
  </si>
  <si>
    <t>https://mp.weixin.qq.com/s/xMZ8qhXOHsp3pYW5uctDSg</t>
  </si>
  <si>
    <t>https://mp.weixin.qq.com/s/-kgfVoJuSBeIUQcl1cNZqw</t>
  </si>
  <si>
    <t>https://mp.weixin.qq.com/s/9oOISUd-An5qruZLF5Cheg</t>
  </si>
  <si>
    <t>https://mp.weixin.qq.com/s/Tr0Vbc_h00EBfZOvnhZ0vw</t>
  </si>
  <si>
    <t>https://mp.weixin.qq.com/s/LKp8didyspSG_HgkfotoZg</t>
  </si>
  <si>
    <t>https://mp.weixin.qq.com/s/QQ-Rb9xETl-gt4YpX4l9yg</t>
  </si>
  <si>
    <t>https://mp.weixin.qq.com/s/a9ZMxp6d9zxacKu8hoSgRQ</t>
  </si>
  <si>
    <t>https://mp.weixin.qq.com/s/IYVgXqYBK0MYSg6e0kHQKg</t>
  </si>
  <si>
    <t>https://mp.weixin.qq.com/s/Tra3TMJDchUJgis_RF28Dw</t>
  </si>
  <si>
    <t>https://mp.weixin.qq.com/s/UNhMg9kQxtcPk8XkkaUfpw</t>
  </si>
  <si>
    <t>https://mp.weixin.qq.com/s/C_VZE9NmQ2SE4BiqpxL43A</t>
  </si>
  <si>
    <t>https://mp.weixin.qq.com/s/p9hx-r1QrsfX6I-k_87caA</t>
  </si>
  <si>
    <t>https://mp.weixin.qq.com/s/1Vug8FjBVwTuOuq54wIzVw</t>
  </si>
  <si>
    <t>https://mp.weixin.qq.com/s/hChqrROa3MV9dGdtK5S4QQ</t>
  </si>
  <si>
    <t>https://www.hainan.gov.cn/hainan/jdsj/202107/582cf17256cf43f082e14fcc920d5e7d.shtml</t>
  </si>
  <si>
    <t>http://hu.bendibao.com/news/202172/45426.shtm</t>
  </si>
  <si>
    <t>https://www.sohu.com/a/474596681_121106822</t>
  </si>
  <si>
    <t>http://slj.tieling.gov.cn/tielingws/yqfkwjzxd/fkdt/1562996/index.html</t>
  </si>
  <si>
    <t>https://k.sina.com.cn/article_1914880192_7222c0c0020011uj3.html</t>
  </si>
  <si>
    <t>https://china.huanqiu.com/article/43m73RbR3ha</t>
  </si>
  <si>
    <t>http://www.js.gov.cn/art/2021/5/21/art_76927_9822422.html</t>
  </si>
  <si>
    <t>Changzhou</t>
    <phoneticPr fontId="1" type="noConversion"/>
  </si>
  <si>
    <t>http://www.js.gov.cn/art/2021/6/21/art_76927_9855155.html</t>
  </si>
  <si>
    <t>Lianyungang</t>
    <phoneticPr fontId="1" type="noConversion"/>
  </si>
  <si>
    <t>1. https://baijiahao.baidu.com/s?id=1703986205038054541&amp;wfr=spider&amp;for=pc；
2. http://quan.hmting.com/wap/thread/view-thread/tid/15462365；
3. http://www.js.gov.cn/art/2021/5/21/art_76927_9822422.html；
4. http://news.jstv.com/a/20210703/1625379881506.shtml</t>
    <phoneticPr fontId="1" type="noConversion"/>
  </si>
  <si>
    <t>http://k.sina.com.cn/article_1784473157_6a5ce64502002977z.html</t>
  </si>
  <si>
    <t>https://xw.qq.com/cmsid/20210628A09Q9Y00</t>
  </si>
  <si>
    <t>https://baijiahao.baidu.com/s?id=1704323985211667652&amp;wfr=spider&amp;for=pc</t>
  </si>
  <si>
    <t>https://baijiahao.baidu.com/s?id=1704114323876791339&amp;wfr=spider&amp;for=pc</t>
  </si>
  <si>
    <t>https://new.qq.com/rain/a/20210628A0BP9600</t>
  </si>
  <si>
    <t>http://k.sina.com.cn/article_6939953961_19da74b2900100wdij.html</t>
  </si>
  <si>
    <t>https://m.gmw.cn/baijia/2021-06/30/1302382594.html</t>
  </si>
  <si>
    <t>https://www.thepaper.cn/newsDetail_forward_13406246</t>
  </si>
  <si>
    <t>https://baijiahao.baidu.com/s?id=1703098874726144927&amp;wfr=spider&amp;for=pc</t>
  </si>
  <si>
    <t>https://3g.163.com/dy/article_cambrian/GDJJVGV70514RO73.html</t>
  </si>
  <si>
    <t>https://xw.qq.com/cmsid/20210624A01Z1600</t>
  </si>
  <si>
    <t>https://baijiahao.baidu.com/s?id=1703415757649953805&amp;wfr=spider&amp;for=pc</t>
  </si>
  <si>
    <t>https://www.thepaper.cn/newsDetail_forward_13332429</t>
  </si>
  <si>
    <t>https://xw.qq.com/partner/sxs/20210701A0192L/20210701A0192L00?ADTAG=sxs&amp;pgv_ref=sxs</t>
  </si>
  <si>
    <t>http://china.qianlong.com/2021/0713/6022506.shtml</t>
  </si>
  <si>
    <t>https://www.sohu.com/a/472196798_162758</t>
  </si>
  <si>
    <t>https://baijiahao.baidu.com/s?id=1704877115846994421&amp;wfr=spider&amp;for=pc</t>
  </si>
  <si>
    <t>http://k.sina.com.cn/article_1784473157_6a5ce645020028uit.html</t>
  </si>
  <si>
    <t>https://www.thepaper.cn/newsDetail_forward_13321271</t>
  </si>
  <si>
    <t>https://baijiahao.baidu.com/s?id=1704608265183851738&amp;wfr=spider&amp;for=pc</t>
  </si>
  <si>
    <t>Changji</t>
    <phoneticPr fontId="1" type="noConversion"/>
  </si>
  <si>
    <t>http://cjs.cj.gov.cn/xwzx/jrcj/897618.htm</t>
  </si>
  <si>
    <t>Karamay</t>
  </si>
  <si>
    <t>https://new.qq.com/rain/a/20210706A0BWFU00</t>
  </si>
  <si>
    <t>https://new.qq.com/rain/a/20210519A0CWTB00</t>
  </si>
  <si>
    <t>Turpan</t>
  </si>
  <si>
    <t>http://www.aksxw.com/aksxw/content/2021-04/29/content_1159281.html</t>
  </si>
  <si>
    <t>Aksu</t>
  </si>
  <si>
    <t>Kashgar</t>
  </si>
  <si>
    <t>https://m.thepaper.cn/baijiahao_12572028</t>
  </si>
  <si>
    <t>https://xw.qq.com/partner/sxs/20210514A0COFD/20210514A0COFD00?ADTAG=sxs&amp;pgv_ref=sxs</t>
  </si>
  <si>
    <t>Bortala</t>
  </si>
  <si>
    <t>Changji, Bozhou, Bingtuan</t>
    <phoneticPr fontId="1" type="noConversion"/>
  </si>
  <si>
    <t>1. https://xw.qq.com/cmsid/20210328A0A55T00；
2. http://www.btzx.com.cn/web/2021/3/29/ARTI1617014238035105.html</t>
    <phoneticPr fontId="1" type="noConversion"/>
  </si>
  <si>
    <t>One dose coverage (%)</t>
    <phoneticPr fontId="1" type="noConversion"/>
  </si>
  <si>
    <t>Fully vaccinated coverage (%)</t>
    <phoneticPr fontId="1" type="noConversion"/>
  </si>
  <si>
    <t>http://wsjkw.gd.gov.cn/xxgzbdfk/ymjz/content/post_3368019.html</t>
    <phoneticPr fontId="1" type="noConversion"/>
  </si>
  <si>
    <t>https://mp.weixin.qq.com/s/-DUo1lBTEll5tRMUj67TAw</t>
    <phoneticPr fontId="1" type="noConversion"/>
  </si>
  <si>
    <t>https://mp.weixin.qq.com/s/9uSSwZ32JN9lp05xXfi7WQ</t>
  </si>
  <si>
    <t>http://www.ln.xinhuanet.com/2021-07/20/c_1127670087.htm</t>
    <phoneticPr fontId="1" type="noConversion"/>
  </si>
  <si>
    <t>https://news.sina.com.cn/c/2021-08-04/doc-ikqciyzk9494270.shtml</t>
    <phoneticPr fontId="1" type="noConversion"/>
  </si>
  <si>
    <t>https://mp.weixin.qq.com/s/1cL-HM5OHYTEaqMb5GBj9w?</t>
    <phoneticPr fontId="1" type="noConversion"/>
  </si>
  <si>
    <t>https://wsjkw.zj.gov.cn/art/2021/7/23/art_1228996597_59012690.html</t>
    <phoneticPr fontId="1" type="noConversion"/>
  </si>
  <si>
    <t>福建</t>
    <phoneticPr fontId="1" type="noConversion"/>
  </si>
  <si>
    <t>http://wjw.fujian.gov.cn/xxgk/gzdt/mtbd/202107/t20210726_5655222.htm</t>
    <phoneticPr fontId="1" type="noConversion"/>
  </si>
  <si>
    <t>https://www.henan.gov.cn/2021/08-03/2194611.html</t>
    <phoneticPr fontId="1" type="noConversion"/>
  </si>
  <si>
    <t>https://www.shanghai.gov.cn/nw4411/20210804/edaac3a8d21d4ccf9000580193703265.html</t>
    <phoneticPr fontId="1" type="noConversion"/>
  </si>
  <si>
    <t>http://www.hubei.gov.cn/hbfb/bmdt/202106/t20210625_3612884.shtml</t>
    <phoneticPr fontId="1" type="noConversion"/>
  </si>
  <si>
    <t>http://www.hubei.gov.cn/hbfb/bmdt/202107/t20210720_3653785.shtml</t>
    <phoneticPr fontId="1" type="noConversion"/>
  </si>
  <si>
    <t>http://wsjkw.gd.gov.cn/woweiqunzhongbanshishi/content/post_3346689.html</t>
    <phoneticPr fontId="1" type="noConversion"/>
  </si>
  <si>
    <t>https://www.hainan.gov.cn/hainan/tingju/202107/544a1ff5c9f84b1f94871aea12336ea7.shtml</t>
    <phoneticPr fontId="1" type="noConversion"/>
  </si>
  <si>
    <t>http://wsjkw.cq.gov.cn/ztzl_242/qlzhxxgzbdfyyqfkgz/yqtb/202108/t20210807_9554615.html</t>
    <phoneticPr fontId="1" type="noConversion"/>
  </si>
  <si>
    <t>http://www.shaanxi.gov.cn/xw/sxyw/202108/t20210808_2185944.html</t>
    <phoneticPr fontId="1" type="noConversion"/>
  </si>
  <si>
    <t>http://sxwjw.shaanxi.gov.cn/sy/ztzl/fyfkzt/xwfbh/202107/t20210730_2185138.html</t>
    <phoneticPr fontId="1" type="noConversion"/>
  </si>
  <si>
    <t>http://www.xizang.gov.cn/zmhd/hygq/202106/t20210628_248359.html</t>
    <phoneticPr fontId="1" type="noConversion"/>
  </si>
  <si>
    <t>http://www.tj.gov.cn/sy/tjxw/202108/t20210811_5530376.html</t>
    <phoneticPr fontId="1" type="noConversion"/>
  </si>
  <si>
    <t>http://wsjk.ln.gov.cn/wst_wsjskx/202108/t20210812_4229010.html</t>
    <phoneticPr fontId="1" type="noConversion"/>
  </si>
  <si>
    <t>http://wsjk.ln.gov.cn/wst_mtbb/202108/t20210809_4226820.html</t>
    <phoneticPr fontId="1" type="noConversion"/>
  </si>
  <si>
    <t>http://wjw.ah.gov.cn/xwzx/tpxw/55818391.html</t>
    <phoneticPr fontId="1" type="noConversion"/>
  </si>
  <si>
    <t>http://wjw.ah.gov.cn/xwzx/tpxw/55833671.html</t>
    <phoneticPr fontId="1" type="noConversion"/>
  </si>
  <si>
    <t>http://fj.people.com.cn/BIG5/339045/340945/396149/402062/index.html</t>
    <phoneticPr fontId="1" type="noConversion"/>
  </si>
  <si>
    <t>https://m.thepaper.cn/baijiahao_13903855</t>
    <phoneticPr fontId="1" type="noConversion"/>
  </si>
  <si>
    <t>http://wjw.hubei.gov.cn/bmdt/mtjj/mtgz/202108/t20210810_3688964.shtml</t>
    <phoneticPr fontId="1" type="noConversion"/>
  </si>
  <si>
    <t>https://hn.rednet.cn/content/2021/08/01/9727899.html</t>
    <phoneticPr fontId="1" type="noConversion"/>
  </si>
  <si>
    <t>https://www.163.com/dy/article/GGSQETFT055004XG.html</t>
    <phoneticPr fontId="1" type="noConversion"/>
  </si>
  <si>
    <t>http://www.gxzf.gov.cn/gxyw/t9722716.shtml</t>
    <phoneticPr fontId="1" type="noConversion"/>
  </si>
  <si>
    <t>https://sichuan.scol.com.cn/ggxw/202108/58237279.html</t>
    <phoneticPr fontId="1" type="noConversion"/>
  </si>
  <si>
    <t>http://www.guizhou.gov.cn/xwdt/gzyw/202108/t20210809_69445216.html</t>
    <phoneticPr fontId="1" type="noConversion"/>
  </si>
  <si>
    <t>https://m.thepaper.cn/newsDetail_forward_13440369</t>
    <phoneticPr fontId="1" type="noConversion"/>
  </si>
  <si>
    <t>http://nx.people.com.cn/n2/2021/0806/c192482-34855051.html</t>
    <phoneticPr fontId="1" type="noConversion"/>
  </si>
  <si>
    <t>http://www.qh.chinanews.com/yw/news/2021/0803/94131.html</t>
    <phoneticPr fontId="1" type="noConversion"/>
  </si>
  <si>
    <t>People_fully_vaccinated</t>
    <phoneticPr fontId="1" type="noConversion"/>
  </si>
  <si>
    <t>https://mp.weixin.qq.com/s/D7BS9DJVvycytBnXPaOReA</t>
  </si>
  <si>
    <t>https://mp.weixin.qq.com/s/YAZChqQ-qx5nuYCBhHHx3w</t>
  </si>
  <si>
    <t>https://mp.weixin.qq.com/s/OW6_3ARp4VwJ_JjZdKv77A</t>
  </si>
  <si>
    <t>https://mp.weixin.qq.com/s/qqrXnNBz3iOGHomUYt_0bQ</t>
  </si>
  <si>
    <t>https://mp.weixin.qq.com/s/6IdUGJJEy006X8Hn2DipnA</t>
  </si>
  <si>
    <t>https://mp.weixin.qq.com/s/QSzMr2BRxKpReT0ztGUzew</t>
  </si>
  <si>
    <t>https://mp.weixin.qq.com/s/lAyzBnSM2uKsTftw6RLTiQ</t>
  </si>
  <si>
    <t>https://mp.weixin.qq.com/s/Chw-VljBD0aL56w2jqRDPg</t>
  </si>
  <si>
    <t>https://mp.weixin.qq.com/s/CcyPT670cmVNroEGLihv3A</t>
  </si>
  <si>
    <t>https://mp.weixin.qq.com/s/aUP34wfTbPFe3b3atA1EpQ</t>
  </si>
  <si>
    <t>https://mp.weixin.qq.com/s/9JhX1X5QAW3PR8PxWodoWA</t>
  </si>
  <si>
    <t>https://mp.weixin.qq.com/s/4Ywrav7g0OE8Opp9mVJSKQ</t>
  </si>
  <si>
    <t>https://mp.weixin.qq.com/s/4vwtkuLnUKqp0Qag24YRbg</t>
  </si>
  <si>
    <t>https://mp.weixin.qq.com/s/sEFr7MZaUSDGHskeLh-j5A</t>
  </si>
  <si>
    <t>https://mp.weixin.qq.com/s/8NWdO2hZGYy0WNp3rY5oTg</t>
  </si>
  <si>
    <t>https://mp.weixin.qq.com/s/n3iUKIEXg6p-ogTj1QAaHA</t>
  </si>
  <si>
    <t>https://mp.weixin.qq.com/s/pnXcXNe0ASl7TYM7ZHiA4w</t>
  </si>
  <si>
    <t>https://mp.weixin.qq.com/s/IO__AqC1EmBuZoIfYii4zg</t>
  </si>
  <si>
    <t>https://mp.weixin.qq.com/s/HKyAPVP1EmIlZdDo_JB6CA</t>
  </si>
  <si>
    <t>https://mp.weixin.qq.com/s/eWvuGINjm_tEr2Am-pcx3Q</t>
  </si>
  <si>
    <t>https://mp.weixin.qq.com/s/UlW1YkjW12i7xK7MgawbrQ</t>
  </si>
  <si>
    <t>https://mp.weixin.qq.com/s/tQMZnapoxxNUIuE5sumkjg</t>
  </si>
  <si>
    <t>https://mp.weixin.qq.com/s/aKqx2HbfqjvqwcY7AlGMsw</t>
  </si>
  <si>
    <t>https://mp.weixin.qq.com/s/drRFx4eJ90mUI2-DAr_ucA</t>
  </si>
  <si>
    <t>https://mp.weixin.qq.com/s/7S9rPTfCpIQSUlXQ5HjadQ</t>
  </si>
  <si>
    <t>https://mp.weixin.qq.com/s/o0knvMayUJJAxSDJOSKsQg</t>
  </si>
  <si>
    <t>https://mp.weixin.qq.com/s/sdONOpo8zcQDoZsss5WsOg</t>
  </si>
  <si>
    <t>https://mp.weixin.qq.com/s/5pQD8F1Jm0iIe1YjpTa34Q</t>
  </si>
  <si>
    <t>https://mp.weixin.qq.com/s/t6vGiNg_JSCjbzx_Uvyh5A</t>
  </si>
  <si>
    <t>https://mp.weixin.qq.com/s/GDz8PYSMCgLQs50Us4csGQ</t>
  </si>
  <si>
    <t>https://mp.weixin.qq.com/s/koaScFbbF6Ye2vW5kTsTFQ</t>
  </si>
  <si>
    <t>https://mp.weixin.qq.com/s/5O-w_gKDck_M_d8yQMHpUg</t>
  </si>
  <si>
    <t>https://mp.weixin.qq.com/s/nAt4bEpcbaYz3CBgdYunLQ</t>
  </si>
  <si>
    <t>http://wsjk.ln.gov.cn/wst_mtbb/202108/t20210815_4230815.html</t>
  </si>
  <si>
    <t>http://wsjk.ln.gov.cn/wst_mtbb/202108/t20210809_4226827.html</t>
  </si>
  <si>
    <t>Hulun Buir</t>
  </si>
  <si>
    <t>http://www.hlbrdaily.com.cn/news/2/html/307767.html</t>
  </si>
  <si>
    <t>Xing'an Meng</t>
    <phoneticPr fontId="1" type="noConversion"/>
  </si>
  <si>
    <t>https://www.sohu.com/a/477895947_121106854</t>
  </si>
  <si>
    <t>1. https://new.qq.com/omn/20210723/20210723A054FE00.html；
2. http://www.als.gov.cn/art/2021/7/22/art_6_379912.html</t>
    <phoneticPr fontId="1" type="noConversion"/>
  </si>
  <si>
    <t>Baotou, Alxa Meng</t>
    <phoneticPr fontId="1" type="noConversion"/>
  </si>
  <si>
    <t>1. http://www.wulanchabu.gov.cn/information/wlcbzfw11677/msg934758385382.html；
2. https://www.thepaper.cn/newsDetail_forward_13822178；
3. https://cj.sina.com.cn/articles/view/6062615891/1695c2d5302000whjm?from=society&amp;sudaref=www.baidu.com&amp;display=0&amp;retcode=0</t>
    <phoneticPr fontId="1" type="noConversion"/>
  </si>
  <si>
    <t>Ulan Qab, Ordos, Huhhot</t>
    <phoneticPr fontId="1" type="noConversion"/>
  </si>
  <si>
    <t>1. https://www.sohu.com/a/476659348_120787351；
2. https://jl.sina.cn/news/m/2021-07-01/detail-ikqcfnca4297127.d.html</t>
    <phoneticPr fontId="1" type="noConversion"/>
  </si>
  <si>
    <t>Siping, Changchun</t>
    <phoneticPr fontId="1" type="noConversion"/>
  </si>
  <si>
    <t>http://www.tonghua.gov.cn/xxgk/thdt/202106/t20210623_541579.html</t>
  </si>
  <si>
    <t>Tonghua</t>
    <phoneticPr fontId="1" type="noConversion"/>
  </si>
  <si>
    <t>https://www.sohu.com/a/479828152_121106822</t>
  </si>
  <si>
    <t>Songyuan</t>
    <phoneticPr fontId="1" type="noConversion"/>
  </si>
  <si>
    <t>https://xw.qq.com/cmsid/20210803A030JW00?f=newdc</t>
  </si>
  <si>
    <t>Baicheng</t>
    <phoneticPr fontId="1" type="noConversion"/>
  </si>
  <si>
    <t>https://xw.qq.com/amphtml/20210812A07WAL00</t>
  </si>
  <si>
    <t>Yanbian</t>
    <phoneticPr fontId="1" type="noConversion"/>
  </si>
  <si>
    <t>https://baijiahao.baidu.com/s?id=1705337603690416220&amp;wfr=spider&amp;for=pc</t>
  </si>
  <si>
    <t>https://view.inews.qq.com/a/20210802A0AY3600?startextras=undefined&amp;from=ampzkqw</t>
  </si>
  <si>
    <t>https://baijiahao.baidu.com/s?id=1707617225334853689&amp;wfr=spider&amp;for=pc</t>
  </si>
  <si>
    <t>https://baijiahao.baidu.com/s?id=1707664832980940361&amp;wfr=spider&amp;for=pc</t>
  </si>
  <si>
    <t>https://m.gmw.cn/2021-08/10/content_1302475706.htm</t>
  </si>
  <si>
    <t>https://baijiahao.baidu.com/s?id=1707043033072045889&amp;wfr=spider&amp;for=pc</t>
  </si>
  <si>
    <t>http://health.dzwww.com/jkxw/news/202107/t20210729_8851568.htm</t>
  </si>
  <si>
    <t>https://m.gmw.cn/baijia/2021-08/01/1302448580.html</t>
  </si>
  <si>
    <t>People_vaccinated_3 dose</t>
  </si>
  <si>
    <t>https://m.thepaper.cn/baijiahao_13729499</t>
  </si>
  <si>
    <t>https://baijiahao.baidu.com/s?id=1708157823947698730&amp;wfr=spider&amp;for=pc</t>
  </si>
  <si>
    <t>https://baijiahao.baidu.com/s?id=1706872339148280330&amp;wfr=spider&amp;for=pc</t>
  </si>
  <si>
    <t>https://baijiahao.baidu.com/s?id=1707840690615201067&amp;wfr=spider&amp;for=pc</t>
  </si>
  <si>
    <t>https://baijiahao.baidu.com/s?id=1706890556111059021&amp;wfr=spider&amp;for=pc</t>
  </si>
  <si>
    <t>https://www.sohu.com/a/481318610_162758</t>
  </si>
  <si>
    <t>https://baijiahao.baidu.com/s?id=1706669413418084196&amp;wfr=spider&amp;for=pc</t>
  </si>
  <si>
    <t>https://m.gmw.cn/baijia/2021-07/19/1302415268.html</t>
  </si>
  <si>
    <t>https://m.gmw.cn/baijia/2021-08/05/1302461920.html</t>
  </si>
  <si>
    <t>http://gat.xizang.gov.cn/hdjl_3290/rdhy/202106/t20210608_246425.html</t>
  </si>
  <si>
    <t>http://wjw.xizang.gov.cn/xwzx/wsjkdt/202106/t20210624_247900.html</t>
  </si>
  <si>
    <t>https://mp.weixin.qq.com/s/liNMfc9oiyiQCVzEIMrvwA</t>
  </si>
  <si>
    <t>https://mp.weixin.qq.com/s/KBm0y24_cV6EoDdqZ_XopQ</t>
  </si>
  <si>
    <t>https://baijiahao.baidu.com/s?id=1707085813026045200&amp;wfr=spider&amp;for=pc</t>
  </si>
  <si>
    <t>https://www.sohu.com/a/480382861_362042</t>
  </si>
  <si>
    <t>https://m.thepaper.cn/baijiahao_13710135</t>
  </si>
  <si>
    <t>1. https://www.163.com/dy/article/GERQDRQF053726BO.html；
2. http://m.hd.bendibao.com/news/5296.shtm</t>
    <phoneticPr fontId="1" type="noConversion"/>
  </si>
  <si>
    <t>Zhangjiakou, Handan</t>
    <phoneticPr fontId="1" type="noConversion"/>
  </si>
  <si>
    <t>Zhenjiang, Yancheng, Nantong, Changzhou, Taizhou</t>
    <phoneticPr fontId="1" type="noConversion"/>
  </si>
  <si>
    <t>1. http://m.xz.bendibao.com/news/51483.shtm?src=chinaso；
2. https://baijiahao.baidu.com/s?id=1707238503609520166&amp;wfr=spider&amp;for=pc；
3. http://m.nt.bendibao.com/mip/46377.shtm；
4. https://new.qq.com/rain/a/20210816A09M2S00；
5. http://www.mytaizhou.net/folder114/folder44/folder51/2021-07-23/501871.html；
6. https://baijiahao.baidu.com/s?id=1706599004296780328&amp;wfr=spider&amp;for=pc</t>
    <phoneticPr fontId="1" type="noConversion"/>
  </si>
  <si>
    <t>Xuzhou, Suzhou, Nantong, Zhenjiang, Taizhou, Suqian</t>
    <phoneticPr fontId="1" type="noConversion"/>
  </si>
  <si>
    <t>https://baijiahao.baidu.com/s?id=1706356651256967325&amp;wfr=spider&amp;for=pc</t>
  </si>
  <si>
    <t>1. https://www.163.com/dy/article/GG3N039R0514MLPS.html；
2. http://www.aks.gov.cn/aksxw/dqyw/20210809/i710657.html</t>
    <phoneticPr fontId="1" type="noConversion"/>
  </si>
  <si>
    <t>Hami, Aksu</t>
    <phoneticPr fontId="1" type="noConversion"/>
  </si>
  <si>
    <t>https://mp.weixin.qq.com/s/R8D_Uj05H3SGInwESuEfCw</t>
  </si>
  <si>
    <t>https://www.163.com/dy/article/GHOJ1G4L0514R9NP.html</t>
  </si>
  <si>
    <t>http://www.nhc.gov.cn/xcs/yqjzqk/202106/33a723c6caf74dd99c2efa2f8156f72a.shtml</t>
  </si>
  <si>
    <t>http://www.nhc.gov.cn/xcs/yqjzqk/202106/5f0a37302be54ec08cc10d37275f2f89.shtml</t>
  </si>
  <si>
    <t>http://www.nhc.gov.cn/xcs/yqjzqk/202106/9a10c06abebc496fa7d6124c527b2fae.shtml</t>
  </si>
  <si>
    <t>http://www.nhc.gov.cn/xcs/yqjzqk/202106/a170c7ae7fda4809af3961dc6d79c2ff.shtml</t>
  </si>
  <si>
    <t>http://www.nhc.gov.cn/xcs/yqjzqk/202106/ddd7b535796040ed8b86f9e34fd218bb.shtml</t>
  </si>
  <si>
    <t>http://www.nhc.gov.cn/xcs/yqjzqk/202106/beff1109ca1f42aca1adaca564eaac14.shtml</t>
  </si>
  <si>
    <t>http://www.nhc.gov.cn/xcs/yqjzqk/202106/94c91da29b1a41fca00ab6bf4b4f32cd.shtml</t>
  </si>
  <si>
    <t>http://www.nhc.gov.cn/xcs/yqjzqk/202106/d38cff6ee53248ae93ae4f1b808357d6.shtml</t>
  </si>
  <si>
    <t>http://www.nhc.gov.cn/xcs/yqjzqk/202106/88f52193e017454797849d2df572201f.shtml</t>
  </si>
  <si>
    <t>http://www.nhc.gov.cn/xcs/yqjzqk/202106/d9e2a34c3ed94a42ad37aecdb359f1ae.shtml</t>
  </si>
  <si>
    <t>http://www.nhc.gov.cn/xcs/yqjzqk/202106/90421eab3d8841acad840ef1e48f0d37.shtml</t>
  </si>
  <si>
    <t>http://www.nhc.gov.cn/xcs/yqjzqk/202106/6e26629586ef4da184f1e0a8b32761ae.shtml</t>
  </si>
  <si>
    <t>http://www.nhc.gov.cn/xcs/yqjzqk/202106/74ed0aa148744960988030bf6a3186da.shtml</t>
  </si>
  <si>
    <t>http://www.nhc.gov.cn/xcs/yqjzqk/202106/67dc906521854d33966e55e222a60941.shtml</t>
  </si>
  <si>
    <t>http://www.nhc.gov.cn/xcs/yqjzqk/202107/2a4b54053a4c416ca8cb62a9f7f9edb7.shtml</t>
  </si>
  <si>
    <t>http://www.nhc.gov.cn/xcs/yqjzqk/202107/e65157ce424f48c0b6f9f05c9855b526.shtml</t>
  </si>
  <si>
    <t>http://www.nhc.gov.cn/xcs/yqjzqk/202107/a20dc2587b664ca4ab26bd6800a3de89.shtml</t>
  </si>
  <si>
    <t>http://www.nhc.gov.cn/xcs/yqjzqk/202107/eca9a2401360415b84fbd3b62e362ec1.shtml</t>
  </si>
  <si>
    <t>http://www.nhc.gov.cn/xcs/yqjzqk/202107/28eeeae09f26401383185cfef72a8368.shtml</t>
  </si>
  <si>
    <t>http://www.nhc.gov.cn/xcs/yqjzqk/202107/7556cf8d3bf4443b8343e93f038ffbd4.shtml</t>
  </si>
  <si>
    <t>http://www.nhc.gov.cn/xcs/yqjzqk/202107/5617c924149f405baf37bec1020f76e5.shtml</t>
  </si>
  <si>
    <t>http://www.nhc.gov.cn/xcs/yqjzqk/202107/131087b17fe44568b05c189a7512259c.shtml</t>
  </si>
  <si>
    <t>http://www.nhc.gov.cn/xcs/yqjzqk/202107/b2e4240b4da342d2878824f430863fcc.shtml</t>
  </si>
  <si>
    <t>http://www.nhc.gov.cn/xcs/yqjzqk/202107/4e61b9db4be649b5b8eef7ec6396d6b3.shtml</t>
  </si>
  <si>
    <t>http://www.nhc.gov.cn/xcs/yqjzqk/202107/1efc0522cf6840d588347b7d529fb988.shtml</t>
  </si>
  <si>
    <t>http://www.nhc.gov.cn/xcs/yqjzqk/202107/350e483540b54bda948c8816e64d3ecf.shtml</t>
  </si>
  <si>
    <t>http://www.nhc.gov.cn/xcs/yqjzqk/202107/f132e3b541824f8abf51ba504f0ce50b.shtml</t>
  </si>
  <si>
    <t>http://www.nhc.gov.cn/xcs/yqjzqk/202107/ee186c5952bf4066a845954b8ec7d561.shtml</t>
  </si>
  <si>
    <t>http://www.nhc.gov.cn/xcs/yqjzqk/202107/3e5a9b6d536c48bf8d57ca9a7bf08817.shtml</t>
  </si>
  <si>
    <t>http://www.nhc.gov.cn/xcs/yqjzqk/202107/6fb6e12e27e04dd1815c5742fc5b8dfb.shtml</t>
  </si>
  <si>
    <t>http://www.nhc.gov.cn/xcs/yqjzqk/202107/b17bb27474e54f1d980fec46a3fe16a8.shtml</t>
  </si>
  <si>
    <t>http://www.nhc.gov.cn/xcs/yqjzqk/202107/ab60eb82c9524b01910e6061fb4216ab.shtml</t>
  </si>
  <si>
    <t>http://www.nhc.gov.cn/xcs/yqjzqk/202107/a1923a0b996448258aa7d26ca41797cc.shtml</t>
  </si>
  <si>
    <t>http://www.nhc.gov.cn/xcs/yqjzqk/202107/85e198dec50c4400b2dff160b97d9908.shtml</t>
  </si>
  <si>
    <t>http://www.nhc.gov.cn/xcs/yqjzqk/202107/abc2bd8dfead4f8ca9b1a36f11fe24c1.shtml</t>
  </si>
  <si>
    <t>http://www.nhc.gov.cn/xcs/yqjzqk/202107/3df346b9c3b64006963c8093d47ad725.shtml</t>
  </si>
  <si>
    <t>http://www.nhc.gov.cn/xcs/yqjzqk/202107/1c8671825659484d9110efb9e7573230.shtml</t>
  </si>
  <si>
    <t>http://www.nhc.gov.cn/xcs/yqjzqk/202107/1460008ea51d456391ff3405fab20c85.shtml</t>
  </si>
  <si>
    <t>http://www.nhc.gov.cn/xcs/yqjzqk/202107/6ea19a1d67de4c798d52a4193c06e738.shtml</t>
  </si>
  <si>
    <t>http://www.nhc.gov.cn/xcs/yqjzqk/202107/8348635aeddd4ac58dcef6276fdbcda8.shtml</t>
  </si>
  <si>
    <t>http://www.nhc.gov.cn/xcs/yqjzqk/202107/d9fb9651e6214f648a412d9b892c684d.shtml</t>
  </si>
  <si>
    <t>http://www.nhc.gov.cn/xcs/yqjzqk/202107/172756a4036f4f0ab7ab734bfdb39ca0.shtml</t>
  </si>
  <si>
    <t>http://www.nhc.gov.cn/jkj/s7915/202107/247c2795b5c14a909bd12bdc634803e1.shtml</t>
  </si>
  <si>
    <t>http://www.nhc.gov.cn/jkj/s7915/202107/a254a488ffcd479e83ca8883b592d098.shtml</t>
  </si>
  <si>
    <t>http://www.nhc.gov.cn/jkj/s7915/202107/b979481d6c364473a3f5863853fb7ad1.shtml</t>
  </si>
  <si>
    <t>http://www.nhc.gov.cn/jkj/s7915/202108/cb8b1aa884eb4da1bdcc31a4e90a5337.shtml</t>
  </si>
  <si>
    <t>http://www.nhc.gov.cn/jkj/s7915/202108/e20e290678ea4c7dadd8d80a3a303a1a.shtml</t>
  </si>
  <si>
    <t>http://www.nhc.gov.cn/jkj/s7915/202108/9044b294e03a417b9be06665a6bc4478.shtml</t>
  </si>
  <si>
    <t>http://www.nhc.gov.cn/jkj/s7915/202108/8b14279dd96d4bb2a84000b4969c08e3.shtml</t>
  </si>
  <si>
    <t>http://www.nhc.gov.cn/jkj/s7915/202108/39679e47dbb849e386f64247fd241082.shtml</t>
  </si>
  <si>
    <t>http://www.nhc.gov.cn/jkj/s7915/202108/60c5f536c898462b83264bb719699e16.shtml</t>
  </si>
  <si>
    <t>http://www.nhc.gov.cn/jkj/s7915/202108/7191e83058b24d79b7104c3b716e94aa.shtml</t>
  </si>
  <si>
    <t>http://www.nhc.gov.cn/jkj/s7915/202108/e2e021c2b8d04516a08477ae34499262.shtml</t>
  </si>
  <si>
    <t>http://www.nhc.gov.cn/jkj/s7915/202108/58fdf39d51a745e3a8a0a4eb98d96984.shtml</t>
  </si>
  <si>
    <t>http://www.nhc.gov.cn/jkj/s7915/202108/5f13b4539acc4276bbb9cfd9dfa5bec8.shtml</t>
  </si>
  <si>
    <t>http://www.nhc.gov.cn/jkj/s7915/202108/9ec02a8bf9954af2a8ca452e18a1136c.shtml</t>
  </si>
  <si>
    <t>http://www.nhc.gov.cn/xcs/s3574/202108/6c77e46253b84b1f9cca2d5aa4a0f76b.shtml</t>
  </si>
  <si>
    <t>http://www.nhc.gov.cn/jkj/s7915/202108/f18691e9a2c9474485557d80f4dad093.shtml</t>
  </si>
  <si>
    <t>http://www.nhc.gov.cn/jkj/s7915/202108/05856d8cfabf48d4949b4379b076d308.shtml</t>
  </si>
  <si>
    <t>http://www.nhc.gov.cn/jkj/s7915/202108/57c084ce991c49b0a3a685528543891f.shtml</t>
  </si>
  <si>
    <t>http://www.nhc.gov.cn/jkj/s7915/202108/0103c2752a84466db735fe6cbfdcc26c.shtml</t>
  </si>
  <si>
    <t>http://www.nhc.gov.cn/jkj/s7915/202108/9123f8d095304c48b4843dc80185ea9d.shtml</t>
  </si>
  <si>
    <t>http://www.nhc.gov.cn/jkj/s7915/202108/86bf5cbbf91e490bbb484244a190092a.shtml</t>
  </si>
  <si>
    <t>https://mp.weixin.qq.com/s/59AcDmDxqD5ug0_YOCroUg</t>
  </si>
  <si>
    <t>https://mp.weixin.qq.com/s/9boCqqMwJ2qzwG8_EB84iw</t>
  </si>
  <si>
    <t>https://mp.weixin.qq.com/s/N5ofja57C9ajnbX1OJoAZg</t>
  </si>
  <si>
    <t>https://mp.weixin.qq.com/s/YMaP4l0G8AEKM1Ro6p9uQw</t>
  </si>
  <si>
    <t>https://mp.weixin.qq.com/s/IHZVHu8hUuFv0wLBJ1dn6w</t>
  </si>
  <si>
    <t>https://mp.weixin.qq.com/s/Fkf0b3uLTyZTJue4w0Eccg</t>
  </si>
  <si>
    <t>https://mp.weixin.qq.com/s/hmhrkPx0ElPr49WIPxgmJw</t>
  </si>
  <si>
    <t>https://mp.weixin.qq.com/s/f_-aZH8_rICWLVaefSgN2g</t>
  </si>
  <si>
    <t>https://mp.weixin.qq.com/s/36UgW7OH7x7Qn5BElcS9AQ</t>
  </si>
  <si>
    <t>https://mp.weixin.qq.com/s/urIyuLm3pscjHT61KyIUMQ</t>
  </si>
  <si>
    <t>http://wjw.fujian.gov.cn/xxgk/gzdt/mtbd/202108/t20210824_5674672.htm</t>
  </si>
  <si>
    <t>https://mp.weixin.qq.com/s/XxSGdMaId7jeV8tJGNXYIQ</t>
  </si>
  <si>
    <t>https://mp.weixin.qq.com/s/P8R2stepyqrQxJPnlJHRAA</t>
  </si>
  <si>
    <t>https://mp.weixin.qq.com/s/T0IuPayxBReJyirMl4dNzg</t>
  </si>
  <si>
    <t>https://mp.weixin.qq.com/s/LG4WEtQNF5kl3VXU_RNYiw</t>
  </si>
  <si>
    <t>https://mp.weixin.qq.com/s/Vo89g-5lL6_VkMplGWhF6w</t>
  </si>
  <si>
    <t>https://mp.weixin.qq.com/s/kGPoD7geSF3zoRmmeK0d8A</t>
  </si>
  <si>
    <t>https://baijiahao.baidu.com/s?id=1709026032902174044&amp;wfr=spider&amp;for=pc</t>
  </si>
  <si>
    <t>https://baijiahao.baidu.com/s?id=1708712755176350290&amp;wfr=spider&amp;for=pc</t>
  </si>
  <si>
    <t>https://baijiahao.baidu.com/s?id=1708434684319663242&amp;wfr=spider&amp;for=pc</t>
  </si>
  <si>
    <t>https://www.sohu.com/a/484209054_120823584</t>
  </si>
  <si>
    <t>https://baijiahao.baidu.com/s?id=1708423016732869562&amp;wfr=spider&amp;for=pc</t>
  </si>
  <si>
    <t>https://new.qq.com/rain/a/20210826A08P2800</t>
  </si>
  <si>
    <t>http://gz.bendibao.com/news/202124/content287355.shtml</t>
  </si>
  <si>
    <t>http://news.cnhubei.com/content/2021-08/28/content_14054221.html</t>
  </si>
  <si>
    <t>https://baijiahao.baidu.com/s?id=1709306613284652230&amp;wfr=spider&amp;for=pc</t>
  </si>
  <si>
    <t>http://www.cq.xinhuanet.com/2021-08/23/c_1127787041.htm</t>
  </si>
  <si>
    <t>https://baijiahao.baidu.com/s?id=1708557587012476434&amp;wfr=spider&amp;for=pc</t>
  </si>
  <si>
    <t>http://www.xixiu.gov.cn/xxgk/xxgkml/zdlyxxgk/yqfk/202108/t20210810_69460496.html</t>
  </si>
  <si>
    <t>https://baijiahao.baidu.com/s?id=1708486705284645477&amp;wfr=spider&amp;for=pc</t>
  </si>
  <si>
    <t>http://sxwjw.shaanxi.gov.cn/sy/ztzl/wwqzbss/202108/t20210820_2187635.html</t>
  </si>
  <si>
    <t>http://www.nhc.gov.cn/jkj/s7915/202108/838eac7e251d4513aa985f158add89d3.shtml</t>
  </si>
  <si>
    <t>http://www.nhc.gov.cn/jkj/s7915/202108/afb009eb54eb4fff86c9d9595ecb74f3.shtml</t>
  </si>
  <si>
    <t>http://www.nhc.gov.cn/jkj/s7915/202108/3960a74ad4804dfd8d95e8cfead0b73e.shtml</t>
  </si>
  <si>
    <t>http://www.nhc.gov.cn/jkj/s7915/202108/d2b1143179fb48d883be03a8b1b97398.shtml</t>
  </si>
  <si>
    <t>http://www.nhc.gov.cn/jkj/s7915/202108/70501814de9345ad9e9ae4083d1e2f3e.shtml</t>
  </si>
  <si>
    <t>http://www.nhc.gov.cn/jkj/s7915/202108/7da864e2bc3541b8b9562646ff797ccd.shtml</t>
  </si>
  <si>
    <t>http://www.nhc.gov.cn/xcs/yqjzqk/list_gzbd.shtml</t>
  </si>
  <si>
    <t>http://www.nhc.gov.cn/xcs/s3574/202108/f211dd79672642b7908ffb7575d020a1.shtml</t>
  </si>
  <si>
    <t>https://mp.weixin.qq.com/s/hZPWnf_UUOgDMMAvAYe6-A</t>
  </si>
  <si>
    <t>https://mp.weixin.qq.com/s/_bWlU4ocUzvcKGn4uETaJg</t>
  </si>
  <si>
    <t>https://baijiahao.baidu.com/s?id=1708483639885232429&amp;wfr=spider&amp;for=pc</t>
  </si>
  <si>
    <t>https://www.sohu.com/a/486811444_121117083</t>
  </si>
  <si>
    <t>https://baijiahao.baidu.com/s?id=1709646797603310449&amp;wfr=spider&amp;for=pc</t>
  </si>
  <si>
    <t>https://www.cqcb.com/hot/2021-08-25/4397736_pc.html</t>
  </si>
  <si>
    <t>https://news.sina.cn/kx/2021-08-26/detail-ikqcfncc5080966.d.html</t>
  </si>
  <si>
    <t>https://baijiahao.baidu.com/s?id=1709365990328250239&amp;wfr=spider&amp;for=pc</t>
  </si>
  <si>
    <t>https://www.163.com/dy/article/GIPU47UN05149KRV.html</t>
  </si>
  <si>
    <t>http://www.nx.xinhuanet.com/newscenter/2021-09/01/c_1127815317.htm</t>
  </si>
  <si>
    <t>http://www.nhc.gov.cn/jkj/s7915/202108/184ada26390546bc90cdabebe25fe5de.shtml</t>
  </si>
  <si>
    <t>http://www.nhc.gov.cn/jkj/s7915/202108/431cbd3a4fc34fe3af25801abd674870.shtml</t>
  </si>
  <si>
    <t>http://www.nhc.gov.cn/jkj/s7915/202108/2d51303d095e49118cdbd958594ce2b2.shtml</t>
  </si>
  <si>
    <t>https://mp.weixin.qq.com/s/4kcJUTgV2IfXdpRhKv_PZg</t>
  </si>
  <si>
    <t>https://mp.weixin.qq.com/s/Hqz1X7fhMQ6L9seU0wJXcA</t>
  </si>
  <si>
    <t>https://mp.weixin.qq.com/s/PIKj6E0JqrXz40CwfkYAgQ</t>
  </si>
  <si>
    <t>1. https://baijiahao.baidu.com/s?id=1708851489620201004&amp;wfr=spider&amp;for=pc；
2. https://xw.qq.com/partner/vivoscreen/20210824A0EHEJ/20210824A0EHEJ00?isNews=1；
3. https://xw.qq.com/cmsid/20210827A0DU8W00；
4. https://baijiahao.baidu.com/s?id=1709512253852908232&amp;wfr=spider&amp;for=pc；
5. https://www.sohu.com/a/486624344_121106854</t>
    <phoneticPr fontId="1" type="noConversion"/>
  </si>
  <si>
    <t>Ulan Qab, Wuhai, Hulun Buir, Chifeng, Xing'an Meng</t>
    <phoneticPr fontId="1" type="noConversion"/>
  </si>
  <si>
    <t>1.https://new.qq.com/rain/a/20210901A01LED00；
2. http://cz.bendibao.com/news/2021823/55224.shtm；
3. http://www.suqian.gov.cn/cnsq/bmdt/202108/b53aeaf61b634226804b5d0902e2366c.shtml</t>
    <phoneticPr fontId="1" type="noConversion"/>
  </si>
  <si>
    <t>Wuxi, Changzhou, Suqian</t>
    <phoneticPr fontId="1" type="noConversion"/>
  </si>
  <si>
    <t>https://mp.weixin.qq.com/s/VUlbAFYvXBu1MNvBJnNRnA</t>
  </si>
  <si>
    <t>http://www.nhc.gov.cn/jkj/s7915/202109/532ea949181e44988d3765a775bb170b.shtml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</si>
</sst>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sz val="12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Cambria"/>
      <family val="1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b/>
      <sz val="10.5"/>
      <color theme="1"/>
      <name val="Cambria"/>
      <family val="1"/>
    </font>
    <font>
      <sz val="10.5"/>
      <color theme="1"/>
      <name val="Cambria"/>
      <family val="1"/>
    </font>
    <font>
      <u/>
      <sz val="11"/>
      <color theme="10"/>
      <name val="等线"/>
      <family val="3"/>
      <charset val="134"/>
      <scheme val="minor"/>
    </font>
    <font>
      <sz val="11"/>
      <color theme="1"/>
      <name val="Cambria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1" applyNumberFormat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0" fontId="10" fillId="0" borderId="0" xfId="2" applyFill="1">
      <alignment vertical="center"/>
    </xf>
    <xf numFmtId="0" fontId="10" fillId="0" borderId="0" xfId="2" applyFill="1" applyAlignment="1">
      <alignment vertical="center"/>
    </xf>
    <xf numFmtId="0" fontId="9" fillId="0" borderId="0" xfId="0" applyFont="1" applyFill="1">
      <alignment vertical="center"/>
    </xf>
    <xf numFmtId="0" fontId="14" fillId="0" borderId="1" xfId="1" applyFont="1" applyBorder="1" applyAlignment="1">
      <alignment horizontal="justify" vertical="center" wrapText="1"/>
    </xf>
    <xf numFmtId="0" fontId="14" fillId="0" borderId="1" xfId="1" applyFont="1" applyBorder="1" applyAlignment="1">
      <alignment horizontal="left" vertical="center" wrapText="1"/>
    </xf>
    <xf numFmtId="0" fontId="6" fillId="0" borderId="0" xfId="1">
      <alignment vertical="center"/>
    </xf>
    <xf numFmtId="14" fontId="15" fillId="0" borderId="0" xfId="1" applyNumberFormat="1" applyFont="1" applyAlignment="1">
      <alignment horizontal="justify" vertical="center" wrapText="1"/>
    </xf>
    <xf numFmtId="0" fontId="15" fillId="0" borderId="0" xfId="1" applyFont="1" applyAlignment="1">
      <alignment horizontal="justify" vertical="center" wrapText="1"/>
    </xf>
    <xf numFmtId="0" fontId="15" fillId="0" borderId="0" xfId="1" applyFont="1" applyAlignment="1">
      <alignment horizontal="left" vertical="top" wrapText="1"/>
    </xf>
    <xf numFmtId="0" fontId="15" fillId="0" borderId="0" xfId="1" applyFont="1" applyFill="1" applyAlignment="1">
      <alignment horizontal="justify" vertical="center" wrapText="1"/>
    </xf>
    <xf numFmtId="14" fontId="15" fillId="0" borderId="0" xfId="1" applyNumberFormat="1" applyFont="1" applyBorder="1" applyAlignment="1">
      <alignment horizontal="justify" vertical="center" wrapText="1"/>
    </xf>
    <xf numFmtId="0" fontId="15" fillId="0" borderId="0" xfId="1" applyFont="1" applyFill="1" applyBorder="1" applyAlignment="1">
      <alignment horizontal="justify" vertical="center" wrapText="1"/>
    </xf>
    <xf numFmtId="0" fontId="15" fillId="0" borderId="0" xfId="1" applyFont="1" applyBorder="1" applyAlignment="1">
      <alignment horizontal="left" vertical="top" wrapText="1"/>
    </xf>
    <xf numFmtId="0" fontId="6" fillId="0" borderId="0" xfId="1" applyBorder="1">
      <alignment vertical="center"/>
    </xf>
    <xf numFmtId="14" fontId="15" fillId="0" borderId="0" xfId="1" applyNumberFormat="1" applyFont="1" applyFill="1" applyBorder="1" applyAlignment="1">
      <alignment horizontal="justify" vertical="center" wrapText="1"/>
    </xf>
    <xf numFmtId="0" fontId="15" fillId="0" borderId="0" xfId="1" applyFont="1" applyBorder="1" applyAlignment="1">
      <alignment horizontal="justify" vertical="center" wrapText="1"/>
    </xf>
    <xf numFmtId="0" fontId="14" fillId="0" borderId="1" xfId="1" applyFont="1" applyBorder="1" applyAlignment="1">
      <alignment horizontal="left" vertical="center"/>
    </xf>
    <xf numFmtId="0" fontId="15" fillId="0" borderId="0" xfId="1" applyFont="1" applyAlignment="1">
      <alignment horizontal="left" vertical="center" wrapText="1"/>
    </xf>
    <xf numFmtId="0" fontId="6" fillId="0" borderId="0" xfId="1" applyAlignment="1">
      <alignment vertical="center"/>
    </xf>
    <xf numFmtId="0" fontId="16" fillId="0" borderId="0" xfId="4" applyAlignment="1">
      <alignment horizontal="left" vertical="center" wrapText="1"/>
    </xf>
    <xf numFmtId="0" fontId="15" fillId="0" borderId="0" xfId="1" applyFont="1" applyBorder="1" applyAlignment="1">
      <alignment horizontal="left" vertical="center" wrapText="1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14" fontId="11" fillId="0" borderId="0" xfId="0" applyNumberFormat="1" applyFont="1">
      <alignment vertical="center"/>
    </xf>
    <xf numFmtId="0" fontId="9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2">
      <alignment vertical="center"/>
    </xf>
    <xf numFmtId="0" fontId="12" fillId="0" borderId="0" xfId="0" applyFont="1">
      <alignment vertical="center"/>
    </xf>
    <xf numFmtId="0" fontId="9" fillId="0" borderId="0" xfId="0" quotePrefix="1" applyFont="1">
      <alignment vertical="center"/>
    </xf>
    <xf numFmtId="0" fontId="9" fillId="0" borderId="0" xfId="0" applyFont="1" applyAlignment="1">
      <alignment vertical="center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2" applyFont="1" applyFill="1" applyAlignment="1">
      <alignment vertical="center"/>
    </xf>
    <xf numFmtId="0" fontId="21" fillId="0" borderId="0" xfId="0" applyFont="1">
      <alignment vertical="center"/>
    </xf>
    <xf numFmtId="14" fontId="9" fillId="0" borderId="0" xfId="0" applyNumberFormat="1" applyFont="1">
      <alignment vertical="center"/>
    </xf>
    <xf numFmtId="1" fontId="0" fillId="0" borderId="0" xfId="0" applyNumberFormat="1">
      <alignment vertical="center"/>
    </xf>
    <xf numFmtId="0" fontId="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1" fontId="0" fillId="0" borderId="0" xfId="0" applyNumberFormat="1" applyFill="1">
      <alignment vertical="center"/>
    </xf>
    <xf numFmtId="14" fontId="9" fillId="0" borderId="0" xfId="0" applyNumberFormat="1" applyFont="1" applyFill="1">
      <alignment vertical="center"/>
    </xf>
    <xf numFmtId="0" fontId="9" fillId="0" borderId="0" xfId="0" applyFont="1" applyFill="1" applyAlignment="1">
      <alignment vertical="center"/>
    </xf>
  </cellXfs>
  <cellStyles count="5">
    <cellStyle name="常规" xfId="0" builtinId="0"/>
    <cellStyle name="常规 3" xfId="1" xr:uid="{F47F6AA1-95CD-4B37-ADCC-51A8B1EDE75D}"/>
    <cellStyle name="常规 4" xfId="3" xr:uid="{08486220-0559-4123-87F4-39D52A49F5CF}"/>
    <cellStyle name="超链接" xfId="2" builtinId="8"/>
    <cellStyle name="超链接 2" xfId="4" xr:uid="{5C633527-9827-499E-8778-E1D3123B16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v.cn/xinwen/gwylflkjz150/index.htm" TargetMode="External"/><Relationship Id="rId13" Type="http://schemas.openxmlformats.org/officeDocument/2006/relationships/hyperlink" Target="http://www.nhc.gov.cn/xcs/yqjzqk/202103/575af2e2a7794f0b9e761e2c0390b69b.shtml" TargetMode="External"/><Relationship Id="rId3" Type="http://schemas.openxmlformats.org/officeDocument/2006/relationships/hyperlink" Target="http://www.gov.cn/xinwen/gwylflkjz144/index.htm" TargetMode="External"/><Relationship Id="rId7" Type="http://schemas.openxmlformats.org/officeDocument/2006/relationships/hyperlink" Target="http://www.gov.cn/xinwen/gwylflkjz149/index.htm" TargetMode="External"/><Relationship Id="rId12" Type="http://schemas.openxmlformats.org/officeDocument/2006/relationships/hyperlink" Target="http://www.nhc.gov.cn/xcs/yqjzqk/202103/0e5bf66b833a45de8db07e706775ae8e.shtml" TargetMode="External"/><Relationship Id="rId2" Type="http://schemas.openxmlformats.org/officeDocument/2006/relationships/hyperlink" Target="http://www.gov.cn/xinwen/2020-12/31/content_5575955.htm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://www.gov.cn/xinwen/gwylflkjz143/index.htm" TargetMode="External"/><Relationship Id="rId6" Type="http://schemas.openxmlformats.org/officeDocument/2006/relationships/hyperlink" Target="http://www.gov.cn/xinwen/gwylflkjz148/index.htm" TargetMode="External"/><Relationship Id="rId11" Type="http://schemas.openxmlformats.org/officeDocument/2006/relationships/hyperlink" Target="http://www.nhc.gov.cn/jkj/s7915/202103/1d85a9ad629a4abcb4165803eb546b7a.shtml" TargetMode="External"/><Relationship Id="rId5" Type="http://schemas.openxmlformats.org/officeDocument/2006/relationships/hyperlink" Target="http://www.gov.cn/xinwen/gwylflkjz147/index.htm" TargetMode="External"/><Relationship Id="rId15" Type="http://schemas.openxmlformats.org/officeDocument/2006/relationships/hyperlink" Target="http://www.nhc.gov.cn/xcs/yqjzqk/202104/1e17e9266d1e4fa883ef2e480b37b40d.shtml" TargetMode="External"/><Relationship Id="rId10" Type="http://schemas.openxmlformats.org/officeDocument/2006/relationships/hyperlink" Target="http://www.gov.cn/xinwen/gwylflkjz151/index.htm" TargetMode="External"/><Relationship Id="rId4" Type="http://schemas.openxmlformats.org/officeDocument/2006/relationships/hyperlink" Target="http://www.gov.cn/xinwen/gwylflkjz145/index.htm" TargetMode="External"/><Relationship Id="rId9" Type="http://schemas.openxmlformats.org/officeDocument/2006/relationships/hyperlink" Target="http://www.gov.cn/zhuanti/2021qglhzb/live/20210303zxxwfbh.html" TargetMode="External"/><Relationship Id="rId14" Type="http://schemas.openxmlformats.org/officeDocument/2006/relationships/hyperlink" Target="http://www.nhc.gov.cn/xcs/yqjzqk/202104/fdc6ca0da1f240298a6274d0b6a539fe.s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ohu.com/a/470941504_162758" TargetMode="External"/><Relationship Id="rId21" Type="http://schemas.openxmlformats.org/officeDocument/2006/relationships/hyperlink" Target="https://mp.weixin.qq.com/s/w0nNBdIaJ-Pc5siFhGzZfw" TargetMode="External"/><Relationship Id="rId42" Type="http://schemas.openxmlformats.org/officeDocument/2006/relationships/hyperlink" Target="http://bj.bendibao.com/news/202175/295490.shtm" TargetMode="External"/><Relationship Id="rId47" Type="http://schemas.openxmlformats.org/officeDocument/2006/relationships/hyperlink" Target="https://mp.weixin.qq.com/s/mbFAX3kzjPw-nN1NdCraPA" TargetMode="External"/><Relationship Id="rId63" Type="http://schemas.openxmlformats.org/officeDocument/2006/relationships/hyperlink" Target="http://wsjkw.gd.gov.cn/woweiqunzhongbanshishi/content/post_3346689.html" TargetMode="External"/><Relationship Id="rId68" Type="http://schemas.openxmlformats.org/officeDocument/2006/relationships/hyperlink" Target="http://www.xizang.gov.cn/zmhd/hygq/202106/t20210628_248359.html" TargetMode="External"/><Relationship Id="rId84" Type="http://schemas.openxmlformats.org/officeDocument/2006/relationships/hyperlink" Target="http://nx.people.com.cn/n2/2021/0806/c192482-34855051.html" TargetMode="External"/><Relationship Id="rId89" Type="http://schemas.openxmlformats.org/officeDocument/2006/relationships/comments" Target="../comments1.xml"/><Relationship Id="rId16" Type="http://schemas.openxmlformats.org/officeDocument/2006/relationships/hyperlink" Target="https://www.163.com/dy/article/G0IIBUVC0525SU3N.htm" TargetMode="External"/><Relationship Id="rId11" Type="http://schemas.openxmlformats.org/officeDocument/2006/relationships/hyperlink" Target="http://www.dzshbw.com/news/2021/jiankang_0113/322120.html" TargetMode="External"/><Relationship Id="rId32" Type="http://schemas.openxmlformats.org/officeDocument/2006/relationships/hyperlink" Target="https://baijiahao.baidu.com/s?id=1702141639469456778&amp;wfr=spider&amp;for=pc" TargetMode="External"/><Relationship Id="rId37" Type="http://schemas.openxmlformats.org/officeDocument/2006/relationships/hyperlink" Target="https://www.ersanli.cn/article.html?newsId=100021924698" TargetMode="External"/><Relationship Id="rId53" Type="http://schemas.openxmlformats.org/officeDocument/2006/relationships/hyperlink" Target="http://wsjkw.gd.gov.cn/xxgzbdfk/ymjz/content/post_3368019.html" TargetMode="External"/><Relationship Id="rId58" Type="http://schemas.openxmlformats.org/officeDocument/2006/relationships/hyperlink" Target="http://wjw.fujian.gov.cn/xxgk/gzdt/mtbd/202107/t20210726_5655222.htm" TargetMode="External"/><Relationship Id="rId74" Type="http://schemas.openxmlformats.org/officeDocument/2006/relationships/hyperlink" Target="http://fj.people.com.cn/BIG5/339045/340945/396149/402062/index.html" TargetMode="External"/><Relationship Id="rId79" Type="http://schemas.openxmlformats.org/officeDocument/2006/relationships/hyperlink" Target="https://www.163.com/dy/article/GGSQETFT055004XG.html" TargetMode="External"/><Relationship Id="rId5" Type="http://schemas.openxmlformats.org/officeDocument/2006/relationships/hyperlink" Target="https://new.qq.com/rain/a/20210112A0BEXS00" TargetMode="External"/><Relationship Id="rId14" Type="http://schemas.openxmlformats.org/officeDocument/2006/relationships/hyperlink" Target="http://news.ifeng.com/c/82qUPIYBjr8;" TargetMode="External"/><Relationship Id="rId22" Type="http://schemas.openxmlformats.org/officeDocument/2006/relationships/hyperlink" Target="http://sh.bendibao.com/news/2021323/238456.shtm" TargetMode="External"/><Relationship Id="rId27" Type="http://schemas.openxmlformats.org/officeDocument/2006/relationships/hyperlink" Target="https://www.sohu.com/a/470491698_121124568" TargetMode="External"/><Relationship Id="rId30" Type="http://schemas.openxmlformats.org/officeDocument/2006/relationships/hyperlink" Target="https://www.thepaper.cn/newsDetail_forward_13020612" TargetMode="External"/><Relationship Id="rId35" Type="http://schemas.openxmlformats.org/officeDocument/2006/relationships/hyperlink" Target="https://new.qq.com/rain/a/20210611A0396400" TargetMode="External"/><Relationship Id="rId43" Type="http://schemas.openxmlformats.org/officeDocument/2006/relationships/hyperlink" Target="http://bj.bendibao.com/news/202175/295490.shtm" TargetMode="External"/><Relationship Id="rId48" Type="http://schemas.openxmlformats.org/officeDocument/2006/relationships/hyperlink" Target="https://mp.weixin.qq.com/s/IolzjS5w2IeFzYrEtdYSIA" TargetMode="External"/><Relationship Id="rId56" Type="http://schemas.openxmlformats.org/officeDocument/2006/relationships/hyperlink" Target="https://mp.weixin.qq.com/s/1cL-HM5OHYTEaqMb5GBj9w?" TargetMode="External"/><Relationship Id="rId64" Type="http://schemas.openxmlformats.org/officeDocument/2006/relationships/hyperlink" Target="https://www.hainan.gov.cn/hainan/tingju/202107/544a1ff5c9f84b1f94871aea12336ea7.shtml" TargetMode="External"/><Relationship Id="rId69" Type="http://schemas.openxmlformats.org/officeDocument/2006/relationships/hyperlink" Target="http://www.tj.gov.cn/sy/tjxw/202108/t20210811_5530376.html" TargetMode="External"/><Relationship Id="rId77" Type="http://schemas.openxmlformats.org/officeDocument/2006/relationships/hyperlink" Target="http://wjw.hubei.gov.cn/bmdt/mtjj/mtgz/202108/t20210810_3688964.shtml" TargetMode="External"/><Relationship Id="rId8" Type="http://schemas.openxmlformats.org/officeDocument/2006/relationships/hyperlink" Target="http://finance.sina.com.cn/roll/2021-02-10/doc-ikftpnny6151361.shtml" TargetMode="External"/><Relationship Id="rId51" Type="http://schemas.openxmlformats.org/officeDocument/2006/relationships/hyperlink" Target="https://mp.weixin.qq.com/s/kR9-cgFbj8bCdhyiKPrdFg" TargetMode="External"/><Relationship Id="rId72" Type="http://schemas.openxmlformats.org/officeDocument/2006/relationships/hyperlink" Target="http://wjw.ah.gov.cn/xwzx/tpxw/55818391.html" TargetMode="External"/><Relationship Id="rId80" Type="http://schemas.openxmlformats.org/officeDocument/2006/relationships/hyperlink" Target="http://www.gxzf.gov.cn/gxyw/t9722716.shtml" TargetMode="External"/><Relationship Id="rId85" Type="http://schemas.openxmlformats.org/officeDocument/2006/relationships/hyperlink" Target="http://www.qh.chinanews.com/yw/news/2021/0803/94131.html" TargetMode="External"/><Relationship Id="rId3" Type="http://schemas.openxmlformats.org/officeDocument/2006/relationships/hyperlink" Target="https://www.sohu.com/a/455749187_100182" TargetMode="External"/><Relationship Id="rId12" Type="http://schemas.openxmlformats.org/officeDocument/2006/relationships/hyperlink" Target="http://www.dzshbw.com/news/2021/jiankang_0113/322120.html" TargetMode="External"/><Relationship Id="rId17" Type="http://schemas.openxmlformats.org/officeDocument/2006/relationships/hyperlink" Target="http://news.cnr.cn/native/gd/20210314/t20210314_525435843.shtml" TargetMode="External"/><Relationship Id="rId25" Type="http://schemas.openxmlformats.org/officeDocument/2006/relationships/hyperlink" Target="https://www.thepaper.cn/newsDetail_forward_13047788" TargetMode="External"/><Relationship Id="rId33" Type="http://schemas.openxmlformats.org/officeDocument/2006/relationships/hyperlink" Target="http://www.lasa.gov.cn/lasa/lsyw/202106/046b8922d2f3474ca0b95e5523de94fa.shtml&#65307;" TargetMode="External"/><Relationship Id="rId38" Type="http://schemas.openxmlformats.org/officeDocument/2006/relationships/hyperlink" Target="https://www.sohu.com/a/474543206_162758" TargetMode="External"/><Relationship Id="rId46" Type="http://schemas.openxmlformats.org/officeDocument/2006/relationships/hyperlink" Target="http://xa.bendibao.com/live/202164/85191.shtm" TargetMode="External"/><Relationship Id="rId59" Type="http://schemas.openxmlformats.org/officeDocument/2006/relationships/hyperlink" Target="https://www.henan.gov.cn/2021/08-03/2194611.html" TargetMode="External"/><Relationship Id="rId67" Type="http://schemas.openxmlformats.org/officeDocument/2006/relationships/hyperlink" Target="http://sxwjw.shaanxi.gov.cn/sy/ztzl/fyfkzt/xwfbh/202107/t20210730_2185138.html" TargetMode="External"/><Relationship Id="rId20" Type="http://schemas.openxmlformats.org/officeDocument/2006/relationships/hyperlink" Target="https://www.163.com/dy/article/GC36EQHT0514C8K4.html" TargetMode="External"/><Relationship Id="rId41" Type="http://schemas.openxmlformats.org/officeDocument/2006/relationships/hyperlink" Target="http://bj.bendibao.com/news/202175/295490.shtm" TargetMode="External"/><Relationship Id="rId54" Type="http://schemas.openxmlformats.org/officeDocument/2006/relationships/hyperlink" Target="http://www.ln.xinhuanet.com/2021-07/20/c_1127670087.htm" TargetMode="External"/><Relationship Id="rId62" Type="http://schemas.openxmlformats.org/officeDocument/2006/relationships/hyperlink" Target="http://www.hubei.gov.cn/hbfb/bmdt/202107/t20210720_3653785.shtml" TargetMode="External"/><Relationship Id="rId70" Type="http://schemas.openxmlformats.org/officeDocument/2006/relationships/hyperlink" Target="http://wsjk.ln.gov.cn/wst_wsjskx/202108/t20210812_4229010.html" TargetMode="External"/><Relationship Id="rId75" Type="http://schemas.openxmlformats.org/officeDocument/2006/relationships/hyperlink" Target="https://m.thepaper.cn/baijiahao_13903855" TargetMode="External"/><Relationship Id="rId83" Type="http://schemas.openxmlformats.org/officeDocument/2006/relationships/hyperlink" Target="https://m.thepaper.cn/newsDetail_forward_13440369" TargetMode="External"/><Relationship Id="rId88" Type="http://schemas.openxmlformats.org/officeDocument/2006/relationships/vmlDrawing" Target="../drawings/vmlDrawing1.vml"/><Relationship Id="rId1" Type="http://schemas.openxmlformats.org/officeDocument/2006/relationships/hyperlink" Target="http://www.chinanews.com/sh/2021/03-15/9432873.shtml" TargetMode="External"/><Relationship Id="rId6" Type="http://schemas.openxmlformats.org/officeDocument/2006/relationships/hyperlink" Target="https://china.huanqiu.com/article/41UGgtPA6mY" TargetMode="External"/><Relationship Id="rId15" Type="http://schemas.openxmlformats.org/officeDocument/2006/relationships/hyperlink" Target="https://xw.qq.com/cmsid/20210108A0F1DW00" TargetMode="External"/><Relationship Id="rId23" Type="http://schemas.openxmlformats.org/officeDocument/2006/relationships/hyperlink" Target="http://sh.bendibao.com/news/2021323/238456.shtm" TargetMode="External"/><Relationship Id="rId28" Type="http://schemas.openxmlformats.org/officeDocument/2006/relationships/hyperlink" Target="http://gz.bendibao.com/news/202167/content295308.shtml" TargetMode="External"/><Relationship Id="rId36" Type="http://schemas.openxmlformats.org/officeDocument/2006/relationships/hyperlink" Target="https://baijiahao.baidu.com/s?id=1702226577646002489&amp;wfr=spider&amp;for=pc" TargetMode="External"/><Relationship Id="rId49" Type="http://schemas.openxmlformats.org/officeDocument/2006/relationships/hyperlink" Target="https://mp.weixin.qq.com/s/nHwPM8Y2S4PRElyc1KDU5w" TargetMode="External"/><Relationship Id="rId57" Type="http://schemas.openxmlformats.org/officeDocument/2006/relationships/hyperlink" Target="https://wsjkw.zj.gov.cn/art/2021/7/23/art_1228996597_59012690.html" TargetMode="External"/><Relationship Id="rId10" Type="http://schemas.openxmlformats.org/officeDocument/2006/relationships/hyperlink" Target="http://www.dzshbw.com/news/2021/jiankang_0113/322120.html" TargetMode="External"/><Relationship Id="rId31" Type="http://schemas.openxmlformats.org/officeDocument/2006/relationships/hyperlink" Target="https://www.yangtse.com/zncontent/1387127.html" TargetMode="External"/><Relationship Id="rId44" Type="http://schemas.openxmlformats.org/officeDocument/2006/relationships/hyperlink" Target="http://bj.bendibao.com/news/202175/295490.shtm" TargetMode="External"/><Relationship Id="rId52" Type="http://schemas.openxmlformats.org/officeDocument/2006/relationships/hyperlink" Target="https://mp.weixin.qq.com/s/D2LaP1APMJovJxDEXu90hw" TargetMode="External"/><Relationship Id="rId60" Type="http://schemas.openxmlformats.org/officeDocument/2006/relationships/hyperlink" Target="https://www.shanghai.gov.cn/nw4411/20210804/edaac3a8d21d4ccf9000580193703265.html" TargetMode="External"/><Relationship Id="rId65" Type="http://schemas.openxmlformats.org/officeDocument/2006/relationships/hyperlink" Target="http://wsjkw.cq.gov.cn/ztzl_242/qlzhxxgzbdfyyqfkgz/yqtb/202108/t20210807_9554615.html" TargetMode="External"/><Relationship Id="rId73" Type="http://schemas.openxmlformats.org/officeDocument/2006/relationships/hyperlink" Target="http://wjw.ah.gov.cn/xwzx/tpxw/55833671.html" TargetMode="External"/><Relationship Id="rId78" Type="http://schemas.openxmlformats.org/officeDocument/2006/relationships/hyperlink" Target="https://hn.rednet.cn/content/2021/08/01/9727899.html" TargetMode="External"/><Relationship Id="rId81" Type="http://schemas.openxmlformats.org/officeDocument/2006/relationships/hyperlink" Target="https://sichuan.scol.com.cn/ggxw/202108/58237279.html" TargetMode="External"/><Relationship Id="rId86" Type="http://schemas.openxmlformats.org/officeDocument/2006/relationships/hyperlink" Target="https://mp.weixin.qq.com/s/-DUo1lBTEll5tRMUj67TAw" TargetMode="External"/><Relationship Id="rId4" Type="http://schemas.openxmlformats.org/officeDocument/2006/relationships/hyperlink" Target="http://www.xinghe.gov.cn/information/xinghe11661/msg2323558309577.html" TargetMode="External"/><Relationship Id="rId9" Type="http://schemas.openxmlformats.org/officeDocument/2006/relationships/hyperlink" Target="https://www.thepaper.cn/newsDetail_forward_10647773" TargetMode="External"/><Relationship Id="rId13" Type="http://schemas.openxmlformats.org/officeDocument/2006/relationships/hyperlink" Target="http://www.dzshbw.com/news/2021/jiankang_0113/322120.html" TargetMode="External"/><Relationship Id="rId18" Type="http://schemas.openxmlformats.org/officeDocument/2006/relationships/hyperlink" Target="https://new.qq.com/rain/a/20210124A0833Y00" TargetMode="External"/><Relationship Id="rId39" Type="http://schemas.openxmlformats.org/officeDocument/2006/relationships/hyperlink" Target="http://sh.bendibao.com/news/2021323/238456.shtm" TargetMode="External"/><Relationship Id="rId34" Type="http://schemas.openxmlformats.org/officeDocument/2006/relationships/hyperlink" Target="http://xa.bendibao.com/live/202164/85191.shtm" TargetMode="External"/><Relationship Id="rId50" Type="http://schemas.openxmlformats.org/officeDocument/2006/relationships/hyperlink" Target="https://mp.weixin.qq.com/s/LOyVItkGe1H2fD6Gg_jVFw" TargetMode="External"/><Relationship Id="rId55" Type="http://schemas.openxmlformats.org/officeDocument/2006/relationships/hyperlink" Target="https://news.sina.com.cn/c/2021-08-04/doc-ikqciyzk9494270.shtml" TargetMode="External"/><Relationship Id="rId76" Type="http://schemas.openxmlformats.org/officeDocument/2006/relationships/hyperlink" Target="http://jn.bendibao.com/live/2021520/57175.shtm" TargetMode="External"/><Relationship Id="rId7" Type="http://schemas.openxmlformats.org/officeDocument/2006/relationships/hyperlink" Target="https://baijiahao.baidu.com/s?id=1687390534676777674&amp;wfr=spider&amp;for=pc" TargetMode="External"/><Relationship Id="rId71" Type="http://schemas.openxmlformats.org/officeDocument/2006/relationships/hyperlink" Target="http://wsjk.ln.gov.cn/wst_mtbb/202108/t20210809_4226820.html" TargetMode="External"/><Relationship Id="rId2" Type="http://schemas.openxmlformats.org/officeDocument/2006/relationships/hyperlink" Target="https://news.ifeng.com/c/84LX4zrZx0r" TargetMode="External"/><Relationship Id="rId29" Type="http://schemas.openxmlformats.org/officeDocument/2006/relationships/hyperlink" Target="https://www.cn-healthcare.com/articlewm/20210604/content-1228093.html" TargetMode="External"/><Relationship Id="rId24" Type="http://schemas.openxmlformats.org/officeDocument/2006/relationships/hyperlink" Target="https://m.thepaper.cn/newsDetail_forward_12994376" TargetMode="External"/><Relationship Id="rId40" Type="http://schemas.openxmlformats.org/officeDocument/2006/relationships/hyperlink" Target="http://bj.bendibao.com/news/202175/295490.shtm" TargetMode="External"/><Relationship Id="rId45" Type="http://schemas.openxmlformats.org/officeDocument/2006/relationships/hyperlink" Target="https://baijiahao.baidu.com/s?id=1703524901417652988&amp;wfr=spider&amp;for=pc" TargetMode="External"/><Relationship Id="rId66" Type="http://schemas.openxmlformats.org/officeDocument/2006/relationships/hyperlink" Target="http://www.shaanxi.gov.cn/xw/sxyw/202108/t20210808_2185944.html" TargetMode="External"/><Relationship Id="rId87" Type="http://schemas.openxmlformats.org/officeDocument/2006/relationships/printerSettings" Target="../printerSettings/printerSettings3.bin"/><Relationship Id="rId61" Type="http://schemas.openxmlformats.org/officeDocument/2006/relationships/hyperlink" Target="http://www.hubei.gov.cn/hbfb/bmdt/202106/t20210625_3612884.shtml" TargetMode="External"/><Relationship Id="rId82" Type="http://schemas.openxmlformats.org/officeDocument/2006/relationships/hyperlink" Target="http://www.guizhou.gov.cn/xwdt/gzyw/202108/t20210809_69445216.html" TargetMode="External"/><Relationship Id="rId19" Type="http://schemas.openxmlformats.org/officeDocument/2006/relationships/hyperlink" Target="https://www.163.com/dy/article/GA4KIIM40550RZI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92B1-CBBC-4867-8D21-892A902C93E3}">
  <dimension ref="A1:G32"/>
  <sheetViews>
    <sheetView zoomScaleNormal="100" workbookViewId="0">
      <selection activeCell="C35" sqref="C35"/>
    </sheetView>
  </sheetViews>
  <sheetFormatPr defaultRowHeight="14.25" x14ac:dyDescent="0.2"/>
  <cols>
    <col min="3" max="3" width="10.25" bestFit="1" customWidth="1"/>
    <col min="4" max="5" width="11.5" bestFit="1" customWidth="1"/>
    <col min="6" max="6" width="44.5" customWidth="1"/>
  </cols>
  <sheetData>
    <row r="1" spans="1:7" x14ac:dyDescent="0.2">
      <c r="A1" t="s">
        <v>105</v>
      </c>
      <c r="B1" t="s">
        <v>104</v>
      </c>
      <c r="C1" t="s">
        <v>103</v>
      </c>
      <c r="D1" t="s">
        <v>63</v>
      </c>
      <c r="E1" t="s">
        <v>0</v>
      </c>
      <c r="F1" t="s">
        <v>96</v>
      </c>
      <c r="G1" t="s">
        <v>163</v>
      </c>
    </row>
    <row r="2" spans="1:7" x14ac:dyDescent="0.2">
      <c r="A2" t="s">
        <v>1</v>
      </c>
      <c r="B2" t="s">
        <v>2</v>
      </c>
      <c r="C2" s="1">
        <f>D2+E2</f>
        <v>8265000</v>
      </c>
      <c r="D2" s="1">
        <v>5842000</v>
      </c>
      <c r="E2" s="1">
        <v>2423000</v>
      </c>
      <c r="F2" t="s">
        <v>167</v>
      </c>
      <c r="G2" t="s">
        <v>106</v>
      </c>
    </row>
    <row r="3" spans="1:7" x14ac:dyDescent="0.2">
      <c r="A3" t="s">
        <v>3</v>
      </c>
      <c r="B3" t="s">
        <v>4</v>
      </c>
      <c r="C3" s="1">
        <f t="shared" ref="C3:C32" si="0">D3+E3</f>
        <v>2873165.8368610274</v>
      </c>
      <c r="D3" s="1">
        <f>'live births in 2015'!D4*0.95</f>
        <v>1961315.8368610274</v>
      </c>
      <c r="E3" s="1">
        <v>911850</v>
      </c>
      <c r="F3" s="6" t="s">
        <v>177</v>
      </c>
    </row>
    <row r="4" spans="1:7" x14ac:dyDescent="0.2">
      <c r="A4" t="s">
        <v>5</v>
      </c>
      <c r="B4" t="s">
        <v>6</v>
      </c>
      <c r="C4" s="1">
        <f t="shared" si="0"/>
        <v>24766535.07581491</v>
      </c>
      <c r="D4" s="1">
        <f>'live births in 2015'!D5*0.95</f>
        <v>21674937.07581491</v>
      </c>
      <c r="E4" s="1">
        <v>3091598</v>
      </c>
      <c r="F4" s="6" t="s">
        <v>146</v>
      </c>
      <c r="G4" t="s">
        <v>144</v>
      </c>
    </row>
    <row r="5" spans="1:7" x14ac:dyDescent="0.2">
      <c r="A5" t="s">
        <v>7</v>
      </c>
      <c r="B5" t="s">
        <v>8</v>
      </c>
      <c r="C5" s="1">
        <f t="shared" si="0"/>
        <v>9070077.9003318809</v>
      </c>
      <c r="D5" s="1">
        <f>'live births in 2015'!D6*0.98</f>
        <v>8137848.90033188</v>
      </c>
      <c r="E5" s="1">
        <v>932229</v>
      </c>
      <c r="F5" s="6" t="s">
        <v>147</v>
      </c>
      <c r="G5" t="s">
        <v>145</v>
      </c>
    </row>
    <row r="6" spans="1:7" x14ac:dyDescent="0.2">
      <c r="A6" t="s">
        <v>9</v>
      </c>
      <c r="B6" t="s">
        <v>62</v>
      </c>
      <c r="C6" s="1">
        <f t="shared" si="0"/>
        <v>6178485</v>
      </c>
      <c r="D6" s="1">
        <v>5500000</v>
      </c>
      <c r="E6" s="1">
        <v>678485</v>
      </c>
      <c r="F6" s="6" t="s">
        <v>148</v>
      </c>
      <c r="G6" t="s">
        <v>149</v>
      </c>
    </row>
    <row r="7" spans="1:7" x14ac:dyDescent="0.2">
      <c r="A7" t="s">
        <v>10</v>
      </c>
      <c r="B7" t="s">
        <v>11</v>
      </c>
      <c r="C7" s="1">
        <f t="shared" si="0"/>
        <v>7920561.312411014</v>
      </c>
      <c r="D7" s="1">
        <f>'live births in 2015'!D8*0.95</f>
        <v>7191897.312411014</v>
      </c>
      <c r="E7" s="1">
        <v>728664</v>
      </c>
      <c r="F7" t="s">
        <v>97</v>
      </c>
    </row>
    <row r="8" spans="1:7" x14ac:dyDescent="0.2">
      <c r="A8" t="s">
        <v>12</v>
      </c>
      <c r="B8" t="s">
        <v>13</v>
      </c>
      <c r="C8" s="1">
        <f t="shared" si="0"/>
        <v>4896360.7900482956</v>
      </c>
      <c r="D8" s="1">
        <f>'live births in 2015'!D9*0.95</f>
        <v>4128957.7900482956</v>
      </c>
      <c r="E8" s="1">
        <v>767403</v>
      </c>
      <c r="F8" t="s">
        <v>97</v>
      </c>
    </row>
    <row r="9" spans="1:7" x14ac:dyDescent="0.2">
      <c r="A9" t="s">
        <v>14</v>
      </c>
      <c r="B9" t="s">
        <v>15</v>
      </c>
      <c r="C9" s="1">
        <f t="shared" si="0"/>
        <v>5207327.1616182839</v>
      </c>
      <c r="D9" s="1">
        <f>'live births in 2015'!D10*0.9</f>
        <v>4330541.1616182839</v>
      </c>
      <c r="E9" s="1">
        <v>876786</v>
      </c>
      <c r="F9" s="6" t="s">
        <v>151</v>
      </c>
      <c r="G9" t="s">
        <v>150</v>
      </c>
    </row>
    <row r="10" spans="1:7" x14ac:dyDescent="0.2">
      <c r="A10" t="s">
        <v>16</v>
      </c>
      <c r="B10" t="s">
        <v>17</v>
      </c>
      <c r="C10" s="1">
        <f t="shared" si="0"/>
        <v>10047369.571958981</v>
      </c>
      <c r="D10" s="1">
        <f>'live births in 2015'!D11*0.9982</f>
        <v>2441955.5719589815</v>
      </c>
      <c r="E10" s="1">
        <v>7605414</v>
      </c>
      <c r="F10" s="6" t="s">
        <v>153</v>
      </c>
      <c r="G10" t="s">
        <v>152</v>
      </c>
    </row>
    <row r="11" spans="1:7" ht="15.75" x14ac:dyDescent="0.2">
      <c r="A11" t="s">
        <v>18</v>
      </c>
      <c r="B11" t="s">
        <v>19</v>
      </c>
      <c r="C11" s="1">
        <v>25749000</v>
      </c>
      <c r="D11" s="1"/>
      <c r="E11" s="1"/>
      <c r="F11" t="s">
        <v>155</v>
      </c>
      <c r="G11" s="7" t="s">
        <v>154</v>
      </c>
    </row>
    <row r="12" spans="1:7" x14ac:dyDescent="0.2">
      <c r="A12" t="s">
        <v>20</v>
      </c>
      <c r="B12" t="s">
        <v>21</v>
      </c>
      <c r="C12" s="1">
        <f t="shared" si="0"/>
        <v>17975917.306169394</v>
      </c>
      <c r="D12" s="1">
        <f>'live births in 2015'!D13*0.995</f>
        <v>11558659.306169394</v>
      </c>
      <c r="E12" s="1">
        <v>6417258</v>
      </c>
      <c r="F12" s="6" t="s">
        <v>157</v>
      </c>
      <c r="G12" t="s">
        <v>156</v>
      </c>
    </row>
    <row r="13" spans="1:7" x14ac:dyDescent="0.2">
      <c r="A13" t="s">
        <v>22</v>
      </c>
      <c r="B13" t="s">
        <v>23</v>
      </c>
      <c r="C13" s="1">
        <f t="shared" si="0"/>
        <v>24987860.094779756</v>
      </c>
      <c r="D13" s="1">
        <f>'live births in 2015'!D14*0.993</f>
        <v>19979984.094779756</v>
      </c>
      <c r="E13" s="1">
        <v>5007876</v>
      </c>
      <c r="F13" s="6" t="s">
        <v>159</v>
      </c>
      <c r="G13" t="s">
        <v>158</v>
      </c>
    </row>
    <row r="14" spans="1:7" x14ac:dyDescent="0.2">
      <c r="A14" t="s">
        <v>24</v>
      </c>
      <c r="B14" t="s">
        <v>25</v>
      </c>
      <c r="C14" s="1">
        <f t="shared" si="0"/>
        <v>18206551.19994536</v>
      </c>
      <c r="D14" s="1">
        <f>'live births in 2015'!D15*0.95</f>
        <v>14474939.19994536</v>
      </c>
      <c r="E14" s="1">
        <v>3731612</v>
      </c>
      <c r="F14" s="6" t="s">
        <v>161</v>
      </c>
      <c r="G14" t="s">
        <v>160</v>
      </c>
    </row>
    <row r="15" spans="1:7" x14ac:dyDescent="0.2">
      <c r="A15" t="s">
        <v>26</v>
      </c>
      <c r="B15" t="s">
        <v>27</v>
      </c>
      <c r="C15" s="1">
        <f t="shared" si="0"/>
        <v>20217305.646255299</v>
      </c>
      <c r="D15" s="1">
        <f>'live births in 2015'!D16*0.95</f>
        <v>16631065.646255299</v>
      </c>
      <c r="E15" s="1">
        <v>3586240</v>
      </c>
      <c r="F15" s="6" t="s">
        <v>162</v>
      </c>
    </row>
    <row r="16" spans="1:7" x14ac:dyDescent="0.2">
      <c r="A16" t="s">
        <v>28</v>
      </c>
      <c r="B16" t="s">
        <v>29</v>
      </c>
      <c r="C16" s="1">
        <f t="shared" si="0"/>
        <v>38771529.439887047</v>
      </c>
      <c r="D16" s="1">
        <f>'live births in 2015'!D17*0.9634</f>
        <v>28190430.439887043</v>
      </c>
      <c r="E16" s="1">
        <v>10581099</v>
      </c>
      <c r="F16" s="6" t="s">
        <v>165</v>
      </c>
      <c r="G16" t="s">
        <v>164</v>
      </c>
    </row>
    <row r="17" spans="1:7" x14ac:dyDescent="0.2">
      <c r="A17" t="s">
        <v>30</v>
      </c>
      <c r="B17" t="s">
        <v>31</v>
      </c>
      <c r="C17" s="1">
        <f t="shared" si="0"/>
        <v>46505135.317186736</v>
      </c>
      <c r="D17" s="1">
        <f>'live births in 2015'!D18*0.98</f>
        <v>40204957.317186736</v>
      </c>
      <c r="E17" s="1">
        <v>6300178</v>
      </c>
      <c r="F17" s="6" t="s">
        <v>168</v>
      </c>
      <c r="G17" t="s">
        <v>166</v>
      </c>
    </row>
    <row r="18" spans="1:7" x14ac:dyDescent="0.2">
      <c r="A18" t="s">
        <v>32</v>
      </c>
      <c r="B18" t="s">
        <v>33</v>
      </c>
      <c r="C18" s="1">
        <f t="shared" si="0"/>
        <v>22057469.699081279</v>
      </c>
      <c r="D18" s="1">
        <f>'live births in 2015'!D19*0.95</f>
        <v>17077496.699081279</v>
      </c>
      <c r="E18" s="1">
        <v>4979973</v>
      </c>
      <c r="F18" t="s">
        <v>97</v>
      </c>
    </row>
    <row r="19" spans="1:7" x14ac:dyDescent="0.2">
      <c r="A19" t="s">
        <v>34</v>
      </c>
      <c r="B19" t="s">
        <v>35</v>
      </c>
      <c r="C19" s="1">
        <f t="shared" si="0"/>
        <v>26173489.916781139</v>
      </c>
      <c r="D19" s="1">
        <f>'live births in 2015'!D20*0.998</f>
        <v>21721432.916781139</v>
      </c>
      <c r="E19" s="1">
        <v>4452057</v>
      </c>
      <c r="F19" s="6" t="s">
        <v>170</v>
      </c>
      <c r="G19" t="s">
        <v>169</v>
      </c>
    </row>
    <row r="20" spans="1:7" x14ac:dyDescent="0.2">
      <c r="A20" t="s">
        <v>36</v>
      </c>
      <c r="B20" t="s">
        <v>37</v>
      </c>
      <c r="C20" s="1">
        <v>60000000</v>
      </c>
      <c r="D20" s="1"/>
      <c r="E20" s="1"/>
      <c r="F20" t="s">
        <v>172</v>
      </c>
      <c r="G20" t="s">
        <v>171</v>
      </c>
    </row>
    <row r="21" spans="1:7" x14ac:dyDescent="0.2">
      <c r="A21" t="s">
        <v>38</v>
      </c>
      <c r="B21" t="s">
        <v>39</v>
      </c>
      <c r="C21" s="1">
        <f t="shared" si="0"/>
        <v>26059468.616496537</v>
      </c>
      <c r="D21" s="1">
        <f>'live births in 2015'!D22*0.95</f>
        <v>20449713.616496537</v>
      </c>
      <c r="E21" s="1">
        <v>5609755</v>
      </c>
      <c r="F21" s="6" t="s">
        <v>174</v>
      </c>
      <c r="G21" t="s">
        <v>173</v>
      </c>
    </row>
    <row r="22" spans="1:7" x14ac:dyDescent="0.2">
      <c r="A22" t="s">
        <v>40</v>
      </c>
      <c r="B22" t="s">
        <v>41</v>
      </c>
      <c r="C22" s="1">
        <f t="shared" si="0"/>
        <v>3613001.8158595772</v>
      </c>
      <c r="D22" s="1">
        <f>'live births in 2015'!D23*0.95</f>
        <v>2855739.8158595772</v>
      </c>
      <c r="E22" s="1">
        <v>757262</v>
      </c>
      <c r="F22" s="6" t="s">
        <v>176</v>
      </c>
      <c r="G22" t="s">
        <v>175</v>
      </c>
    </row>
    <row r="23" spans="1:7" x14ac:dyDescent="0.2">
      <c r="A23" t="s">
        <v>42</v>
      </c>
      <c r="B23" t="s">
        <v>43</v>
      </c>
      <c r="C23" s="1">
        <f t="shared" si="0"/>
        <v>10607579.414005401</v>
      </c>
      <c r="D23" s="1">
        <f>'live births in 2015'!D24*0.95</f>
        <v>8112608.4140054006</v>
      </c>
      <c r="E23" s="1">
        <v>2494971</v>
      </c>
      <c r="F23" s="6" t="s">
        <v>179</v>
      </c>
      <c r="G23" t="s">
        <v>178</v>
      </c>
    </row>
    <row r="24" spans="1:7" x14ac:dyDescent="0.2">
      <c r="A24" t="s">
        <v>44</v>
      </c>
      <c r="B24" t="s">
        <v>45</v>
      </c>
      <c r="C24" s="1">
        <f t="shared" si="0"/>
        <v>26665895.561805632</v>
      </c>
      <c r="D24" s="1">
        <f>'live births in 2015'!D25*0.95</f>
        <v>19676824.561805632</v>
      </c>
      <c r="E24" s="1">
        <v>6989071</v>
      </c>
      <c r="F24" s="6" t="s">
        <v>181</v>
      </c>
      <c r="G24" t="s">
        <v>180</v>
      </c>
    </row>
    <row r="25" spans="1:7" x14ac:dyDescent="0.2">
      <c r="A25" t="s">
        <v>46</v>
      </c>
      <c r="B25" t="s">
        <v>47</v>
      </c>
      <c r="C25" s="1">
        <f t="shared" si="0"/>
        <v>12956146.665190974</v>
      </c>
      <c r="D25" s="1">
        <f>'live births in 2015'!D26*0.95</f>
        <v>10577138.665190974</v>
      </c>
      <c r="E25" s="1">
        <v>2379008</v>
      </c>
      <c r="F25" s="6" t="s">
        <v>183</v>
      </c>
      <c r="G25" t="s">
        <v>182</v>
      </c>
    </row>
    <row r="26" spans="1:7" x14ac:dyDescent="0.2">
      <c r="A26" t="s">
        <v>48</v>
      </c>
      <c r="B26" t="s">
        <v>49</v>
      </c>
      <c r="C26" s="1">
        <f t="shared" si="0"/>
        <v>17036296</v>
      </c>
      <c r="D26" s="1">
        <v>13220815</v>
      </c>
      <c r="E26" s="1">
        <v>3815481</v>
      </c>
      <c r="F26" s="6" t="s">
        <v>184</v>
      </c>
    </row>
    <row r="27" spans="1:7" x14ac:dyDescent="0.2">
      <c r="A27" t="s">
        <v>50</v>
      </c>
      <c r="B27" t="s">
        <v>51</v>
      </c>
      <c r="C27" s="1">
        <f t="shared" si="0"/>
        <v>1053993.405629165</v>
      </c>
      <c r="D27" s="1">
        <f>'live births in 2015'!D28*0.6983</f>
        <v>1041153.4056291651</v>
      </c>
      <c r="E27" s="1">
        <v>12840</v>
      </c>
      <c r="F27" s="6" t="s">
        <v>185</v>
      </c>
    </row>
    <row r="28" spans="1:7" x14ac:dyDescent="0.2">
      <c r="A28" t="s">
        <v>52</v>
      </c>
      <c r="B28" t="s">
        <v>53</v>
      </c>
      <c r="C28" s="1">
        <f t="shared" si="0"/>
        <v>10943264.699136775</v>
      </c>
      <c r="D28" s="1">
        <f>'live births in 2015'!D29*0.95</f>
        <v>9450339.699136775</v>
      </c>
      <c r="E28" s="1">
        <v>1492925</v>
      </c>
      <c r="F28" s="6" t="s">
        <v>186</v>
      </c>
      <c r="G28" t="s">
        <v>187</v>
      </c>
    </row>
    <row r="29" spans="1:7" x14ac:dyDescent="0.2">
      <c r="A29" t="s">
        <v>54</v>
      </c>
      <c r="B29" t="s">
        <v>55</v>
      </c>
      <c r="C29" s="1">
        <f t="shared" si="0"/>
        <v>7825948.7294555251</v>
      </c>
      <c r="D29" s="1">
        <f>'live births in 2015'!D30*0.95</f>
        <v>7376330.7294555251</v>
      </c>
      <c r="E29" s="1">
        <v>449618</v>
      </c>
      <c r="F29" s="6" t="s">
        <v>189</v>
      </c>
      <c r="G29" t="s">
        <v>188</v>
      </c>
    </row>
    <row r="30" spans="1:7" x14ac:dyDescent="0.2">
      <c r="A30" t="s">
        <v>56</v>
      </c>
      <c r="B30" t="s">
        <v>57</v>
      </c>
      <c r="C30" s="1">
        <f t="shared" si="0"/>
        <v>1803439.5655810875</v>
      </c>
      <c r="D30" s="1">
        <f>'live births in 2015'!D31*0.95</f>
        <v>1657200.5655810875</v>
      </c>
      <c r="E30" s="1">
        <v>146239</v>
      </c>
      <c r="F30" t="s">
        <v>97</v>
      </c>
    </row>
    <row r="31" spans="1:7" x14ac:dyDescent="0.2">
      <c r="A31" t="s">
        <v>58</v>
      </c>
      <c r="B31" t="s">
        <v>59</v>
      </c>
      <c r="C31" s="1">
        <f t="shared" si="0"/>
        <v>2242605.3463555286</v>
      </c>
      <c r="D31" s="1">
        <f>'live births in 2015'!D32*0.95</f>
        <v>1948344.3463555288</v>
      </c>
      <c r="E31" s="1">
        <v>294261</v>
      </c>
      <c r="F31" s="6" t="s">
        <v>190</v>
      </c>
      <c r="G31" t="s">
        <v>191</v>
      </c>
    </row>
    <row r="32" spans="1:7" x14ac:dyDescent="0.2">
      <c r="A32" t="s">
        <v>60</v>
      </c>
      <c r="B32" t="s">
        <v>61</v>
      </c>
      <c r="C32" s="1">
        <f t="shared" si="0"/>
        <v>11402220.384130515</v>
      </c>
      <c r="D32" s="1">
        <f>'live births in 2015'!D33*0.95</f>
        <v>10718554.384130515</v>
      </c>
      <c r="E32" s="1">
        <f>568402+115264</f>
        <v>683666</v>
      </c>
      <c r="F32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2EFC-0D88-4B68-B322-5E64A1D056BE}">
  <dimension ref="A1:D30"/>
  <sheetViews>
    <sheetView workbookViewId="0">
      <selection activeCell="B1" sqref="B1"/>
    </sheetView>
  </sheetViews>
  <sheetFormatPr defaultRowHeight="14.25" x14ac:dyDescent="0.2"/>
  <cols>
    <col min="1" max="1" width="12.5" bestFit="1" customWidth="1"/>
    <col min="2" max="2" width="12.5" customWidth="1"/>
    <col min="3" max="3" width="11.375" bestFit="1" customWidth="1"/>
  </cols>
  <sheetData>
    <row r="1" spans="1:4" x14ac:dyDescent="0.2">
      <c r="A1" t="s">
        <v>64</v>
      </c>
      <c r="B1" t="s">
        <v>95</v>
      </c>
      <c r="C1" t="s">
        <v>93</v>
      </c>
      <c r="D1" t="s">
        <v>96</v>
      </c>
    </row>
    <row r="2" spans="1:4" x14ac:dyDescent="0.2">
      <c r="A2" t="s">
        <v>94</v>
      </c>
      <c r="B2" s="1">
        <f>SUM(B3:B30)</f>
        <v>405293566</v>
      </c>
      <c r="C2" s="1">
        <f>SUM(C3:C30)</f>
        <v>402640062</v>
      </c>
    </row>
    <row r="3" spans="1:4" x14ac:dyDescent="0.2">
      <c r="A3" t="s">
        <v>67</v>
      </c>
      <c r="B3">
        <v>15769166</v>
      </c>
      <c r="C3">
        <v>15748818</v>
      </c>
      <c r="D3" t="s">
        <v>98</v>
      </c>
    </row>
    <row r="4" spans="1:4" x14ac:dyDescent="0.2">
      <c r="A4" t="s">
        <v>68</v>
      </c>
      <c r="B4">
        <v>15769166</v>
      </c>
      <c r="C4">
        <v>15076271</v>
      </c>
      <c r="D4" t="s">
        <v>98</v>
      </c>
    </row>
    <row r="5" spans="1:4" x14ac:dyDescent="0.2">
      <c r="A5" t="s">
        <v>69</v>
      </c>
      <c r="B5">
        <v>16792740</v>
      </c>
      <c r="C5">
        <v>16747616</v>
      </c>
      <c r="D5" t="s">
        <v>98</v>
      </c>
    </row>
    <row r="6" spans="1:4" x14ac:dyDescent="0.2">
      <c r="A6" t="s">
        <v>70</v>
      </c>
      <c r="B6">
        <v>18585797</v>
      </c>
      <c r="C6">
        <v>18507901</v>
      </c>
      <c r="D6" t="s">
        <v>98</v>
      </c>
    </row>
    <row r="7" spans="1:4" x14ac:dyDescent="0.2">
      <c r="A7" t="s">
        <v>71</v>
      </c>
      <c r="B7">
        <v>15428664</v>
      </c>
      <c r="C7">
        <v>15395850</v>
      </c>
      <c r="D7" t="s">
        <v>98</v>
      </c>
    </row>
    <row r="8" spans="1:4" x14ac:dyDescent="0.2">
      <c r="A8" t="s">
        <v>72</v>
      </c>
      <c r="B8">
        <v>17215897</v>
      </c>
      <c r="C8">
        <v>17125744</v>
      </c>
      <c r="D8" t="s">
        <v>98</v>
      </c>
    </row>
    <row r="9" spans="1:4" x14ac:dyDescent="0.2">
      <c r="A9" t="s">
        <v>73</v>
      </c>
      <c r="B9">
        <v>17334242</v>
      </c>
      <c r="C9">
        <v>17268726</v>
      </c>
      <c r="D9" t="s">
        <v>98</v>
      </c>
    </row>
    <row r="10" spans="1:4" x14ac:dyDescent="0.2">
      <c r="A10" t="s">
        <v>74</v>
      </c>
      <c r="B10">
        <v>17465622</v>
      </c>
      <c r="C10">
        <v>17395936</v>
      </c>
      <c r="D10" t="s">
        <v>98</v>
      </c>
    </row>
    <row r="11" spans="1:4" x14ac:dyDescent="0.2">
      <c r="A11" t="s">
        <v>75</v>
      </c>
      <c r="B11">
        <v>18465089</v>
      </c>
      <c r="C11">
        <v>18272483</v>
      </c>
      <c r="D11" t="s">
        <v>98</v>
      </c>
    </row>
    <row r="12" spans="1:4" x14ac:dyDescent="0.2">
      <c r="A12" t="s">
        <v>76</v>
      </c>
      <c r="B12">
        <v>17709091</v>
      </c>
      <c r="C12">
        <v>17646148</v>
      </c>
      <c r="D12" t="s">
        <v>98</v>
      </c>
    </row>
    <row r="13" spans="1:4" x14ac:dyDescent="0.2">
      <c r="A13" t="s">
        <v>77</v>
      </c>
      <c r="B13">
        <v>17789298</v>
      </c>
      <c r="C13">
        <v>17733431</v>
      </c>
      <c r="D13" t="s">
        <v>98</v>
      </c>
    </row>
    <row r="14" spans="1:4" x14ac:dyDescent="0.2">
      <c r="A14" t="s">
        <v>78</v>
      </c>
      <c r="B14">
        <v>17960399</v>
      </c>
      <c r="C14">
        <v>17896890</v>
      </c>
      <c r="D14" t="s">
        <v>98</v>
      </c>
    </row>
    <row r="15" spans="1:4" x14ac:dyDescent="0.2">
      <c r="A15" t="s">
        <v>79</v>
      </c>
      <c r="B15">
        <v>17850753</v>
      </c>
      <c r="C15">
        <v>17735025</v>
      </c>
      <c r="D15" t="s">
        <v>98</v>
      </c>
    </row>
    <row r="16" spans="1:4" x14ac:dyDescent="0.2">
      <c r="A16" t="s">
        <v>65</v>
      </c>
      <c r="B16">
        <v>15351126</v>
      </c>
      <c r="C16">
        <v>15217147</v>
      </c>
      <c r="D16" t="s">
        <v>98</v>
      </c>
    </row>
    <row r="17" spans="1:4" x14ac:dyDescent="0.2">
      <c r="A17" t="s">
        <v>80</v>
      </c>
      <c r="B17">
        <v>18647465</v>
      </c>
      <c r="C17">
        <v>18574310</v>
      </c>
      <c r="D17" t="s">
        <v>98</v>
      </c>
    </row>
    <row r="18" spans="1:4" x14ac:dyDescent="0.2">
      <c r="A18" t="s">
        <v>81</v>
      </c>
      <c r="B18">
        <v>18208076</v>
      </c>
      <c r="C18">
        <v>18120014</v>
      </c>
      <c r="D18" t="s">
        <v>98</v>
      </c>
    </row>
    <row r="19" spans="1:4" x14ac:dyDescent="0.2">
      <c r="A19" t="s">
        <v>82</v>
      </c>
      <c r="B19">
        <v>18749521</v>
      </c>
      <c r="C19">
        <v>18599453</v>
      </c>
      <c r="D19" t="s">
        <v>98</v>
      </c>
    </row>
    <row r="20" spans="1:4" x14ac:dyDescent="0.2">
      <c r="A20" t="s">
        <v>83</v>
      </c>
      <c r="B20">
        <v>14063210</v>
      </c>
      <c r="C20">
        <v>13947397</v>
      </c>
      <c r="D20" t="s">
        <v>98</v>
      </c>
    </row>
    <row r="21" spans="1:4" x14ac:dyDescent="0.2">
      <c r="A21" t="s">
        <v>84</v>
      </c>
      <c r="B21">
        <v>18487653</v>
      </c>
      <c r="C21">
        <v>18414095</v>
      </c>
      <c r="D21" t="s">
        <v>98</v>
      </c>
    </row>
    <row r="22" spans="1:4" x14ac:dyDescent="0.2">
      <c r="A22" t="s">
        <v>85</v>
      </c>
      <c r="B22">
        <v>17525592</v>
      </c>
      <c r="C22">
        <v>17416968</v>
      </c>
      <c r="D22" t="s">
        <v>98</v>
      </c>
    </row>
    <row r="23" spans="1:4" x14ac:dyDescent="0.2">
      <c r="A23" t="s">
        <v>86</v>
      </c>
      <c r="B23">
        <v>66170</v>
      </c>
      <c r="C23">
        <v>66050</v>
      </c>
      <c r="D23" t="s">
        <v>98</v>
      </c>
    </row>
    <row r="24" spans="1:4" x14ac:dyDescent="0.2">
      <c r="A24" t="s">
        <v>87</v>
      </c>
      <c r="B24">
        <v>49008</v>
      </c>
      <c r="C24">
        <v>48851</v>
      </c>
      <c r="D24" t="s">
        <v>98</v>
      </c>
    </row>
    <row r="25" spans="1:4" x14ac:dyDescent="0.2">
      <c r="A25" t="s">
        <v>88</v>
      </c>
      <c r="B25">
        <v>30764</v>
      </c>
      <c r="C25">
        <v>30551</v>
      </c>
      <c r="D25" t="s">
        <v>98</v>
      </c>
    </row>
    <row r="26" spans="1:4" x14ac:dyDescent="0.2">
      <c r="A26" t="s">
        <v>89</v>
      </c>
      <c r="B26">
        <v>5739</v>
      </c>
      <c r="C26">
        <v>5615</v>
      </c>
      <c r="D26" t="s">
        <v>98</v>
      </c>
    </row>
    <row r="27" spans="1:4" x14ac:dyDescent="0.2">
      <c r="A27" t="s">
        <v>90</v>
      </c>
      <c r="B27">
        <v>19823587</v>
      </c>
      <c r="C27">
        <v>19732095</v>
      </c>
      <c r="D27" t="s">
        <v>98</v>
      </c>
    </row>
    <row r="28" spans="1:4" x14ac:dyDescent="0.2">
      <c r="A28" t="s">
        <v>91</v>
      </c>
      <c r="B28">
        <v>19194009</v>
      </c>
      <c r="C28">
        <v>19074897</v>
      </c>
      <c r="D28" t="s">
        <v>98</v>
      </c>
    </row>
    <row r="29" spans="1:4" x14ac:dyDescent="0.2">
      <c r="A29" t="s">
        <v>92</v>
      </c>
      <c r="B29">
        <v>18446632</v>
      </c>
      <c r="C29">
        <v>18350837</v>
      </c>
      <c r="D29" t="s">
        <v>98</v>
      </c>
    </row>
    <row r="30" spans="1:4" x14ac:dyDescent="0.2">
      <c r="A30" t="s">
        <v>66</v>
      </c>
      <c r="B30">
        <v>2509090</v>
      </c>
      <c r="C30">
        <v>2490943</v>
      </c>
      <c r="D30" t="s">
        <v>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D742-0EBB-440B-974D-8918D7170C14}">
  <dimension ref="A1:G173"/>
  <sheetViews>
    <sheetView tabSelected="1" workbookViewId="0">
      <pane ySplit="1" topLeftCell="A137" activePane="bottomLeft" state="frozen"/>
      <selection pane="bottomLeft" activeCell="E173" sqref="E173"/>
    </sheetView>
  </sheetViews>
  <sheetFormatPr defaultColWidth="9" defaultRowHeight="14.25" x14ac:dyDescent="0.2"/>
  <cols>
    <col min="1" max="1" width="15.625" style="29" customWidth="1"/>
    <col min="2" max="2" width="17.5" style="29" bestFit="1" customWidth="1"/>
    <col min="3" max="3" width="12.125" style="29" bestFit="1" customWidth="1"/>
    <col min="4" max="4" width="15.625" style="29" customWidth="1"/>
    <col min="5" max="5" width="60.75" style="29" customWidth="1"/>
    <col min="6" max="6" width="9" style="16" customWidth="1"/>
    <col min="7" max="16384" width="9" style="16"/>
  </cols>
  <sheetData>
    <row r="1" spans="1:7" ht="15" thickBot="1" x14ac:dyDescent="0.25">
      <c r="A1" s="14" t="s">
        <v>426</v>
      </c>
      <c r="B1" s="15" t="s">
        <v>427</v>
      </c>
      <c r="C1" s="27" t="s">
        <v>495</v>
      </c>
      <c r="D1" s="15" t="s">
        <v>428</v>
      </c>
      <c r="E1" s="14" t="s">
        <v>429</v>
      </c>
    </row>
    <row r="2" spans="1:7" x14ac:dyDescent="0.2">
      <c r="A2" s="17">
        <v>44165</v>
      </c>
      <c r="B2" s="18">
        <v>1500000</v>
      </c>
      <c r="C2" s="28"/>
      <c r="D2" s="18" t="s">
        <v>430</v>
      </c>
      <c r="E2" s="30" t="s">
        <v>431</v>
      </c>
      <c r="F2" s="19"/>
      <c r="G2" s="19"/>
    </row>
    <row r="3" spans="1:7" x14ac:dyDescent="0.2">
      <c r="A3" s="17">
        <v>44195</v>
      </c>
      <c r="B3" s="18">
        <v>4500000</v>
      </c>
      <c r="C3" s="28">
        <f>(B3-B2)/(A3-A2)</f>
        <v>100000</v>
      </c>
      <c r="D3" s="18" t="s">
        <v>430</v>
      </c>
      <c r="E3" s="28" t="s">
        <v>432</v>
      </c>
      <c r="F3" s="19"/>
      <c r="G3" s="19"/>
    </row>
    <row r="4" spans="1:7" x14ac:dyDescent="0.2">
      <c r="A4" s="17">
        <v>44204</v>
      </c>
      <c r="B4" s="18">
        <v>9000000</v>
      </c>
      <c r="C4" s="28">
        <f t="shared" ref="C4:C67" si="0">(B4-B3)/(A4-A3)</f>
        <v>500000</v>
      </c>
      <c r="D4" s="18" t="s">
        <v>430</v>
      </c>
      <c r="E4" s="28" t="s">
        <v>433</v>
      </c>
      <c r="F4" s="19"/>
      <c r="G4" s="19"/>
    </row>
    <row r="5" spans="1:7" x14ac:dyDescent="0.2">
      <c r="A5" s="17">
        <v>44209</v>
      </c>
      <c r="B5" s="18">
        <v>10000000</v>
      </c>
      <c r="C5" s="28">
        <f t="shared" si="0"/>
        <v>200000</v>
      </c>
      <c r="D5" s="18" t="s">
        <v>430</v>
      </c>
      <c r="E5" s="28" t="s">
        <v>434</v>
      </c>
      <c r="F5" s="19"/>
      <c r="G5" s="19"/>
    </row>
    <row r="6" spans="1:7" x14ac:dyDescent="0.2">
      <c r="A6" s="17">
        <v>44222</v>
      </c>
      <c r="B6" s="20">
        <v>22767000</v>
      </c>
      <c r="C6" s="28">
        <f t="shared" si="0"/>
        <v>982076.92307692312</v>
      </c>
      <c r="D6" s="18" t="s">
        <v>430</v>
      </c>
      <c r="E6" s="28" t="s">
        <v>435</v>
      </c>
      <c r="F6" s="19"/>
      <c r="G6" s="19"/>
    </row>
    <row r="7" spans="1:7" x14ac:dyDescent="0.2">
      <c r="A7" s="17">
        <v>44227</v>
      </c>
      <c r="B7" s="20">
        <v>24000000</v>
      </c>
      <c r="C7" s="28">
        <f t="shared" si="0"/>
        <v>246600</v>
      </c>
      <c r="D7" s="18" t="s">
        <v>430</v>
      </c>
      <c r="E7" s="28" t="s">
        <v>436</v>
      </c>
      <c r="F7" s="19"/>
      <c r="G7" s="19"/>
    </row>
    <row r="8" spans="1:7" x14ac:dyDescent="0.2">
      <c r="A8" s="17">
        <v>44230</v>
      </c>
      <c r="B8" s="20">
        <v>31236000</v>
      </c>
      <c r="C8" s="28">
        <f t="shared" si="0"/>
        <v>2412000</v>
      </c>
      <c r="D8" s="18" t="s">
        <v>430</v>
      </c>
      <c r="E8" s="28" t="s">
        <v>437</v>
      </c>
      <c r="F8" s="19"/>
      <c r="G8" s="19"/>
    </row>
    <row r="9" spans="1:7" x14ac:dyDescent="0.2">
      <c r="A9" s="17">
        <v>44236</v>
      </c>
      <c r="B9" s="20">
        <v>40520000</v>
      </c>
      <c r="C9" s="28">
        <f t="shared" si="0"/>
        <v>1547333.3333333333</v>
      </c>
      <c r="D9" s="18" t="s">
        <v>430</v>
      </c>
      <c r="E9" s="28" t="s">
        <v>438</v>
      </c>
      <c r="F9" s="19"/>
      <c r="G9" s="19"/>
    </row>
    <row r="10" spans="1:7" s="24" customFormat="1" x14ac:dyDescent="0.2">
      <c r="A10" s="21">
        <v>44255</v>
      </c>
      <c r="B10" s="22">
        <v>52520000</v>
      </c>
      <c r="C10" s="28">
        <f t="shared" si="0"/>
        <v>631578.94736842101</v>
      </c>
      <c r="D10" s="18" t="s">
        <v>430</v>
      </c>
      <c r="E10" s="31" t="s">
        <v>439</v>
      </c>
      <c r="F10" s="23"/>
      <c r="G10" s="23"/>
    </row>
    <row r="11" spans="1:7" x14ac:dyDescent="0.2">
      <c r="A11" s="25">
        <v>44269</v>
      </c>
      <c r="B11" s="18">
        <v>64980000.000000007</v>
      </c>
      <c r="C11" s="28">
        <f t="shared" si="0"/>
        <v>890000.00000000058</v>
      </c>
      <c r="D11" s="26" t="s">
        <v>430</v>
      </c>
      <c r="E11" s="32" t="s">
        <v>440</v>
      </c>
    </row>
    <row r="12" spans="1:7" x14ac:dyDescent="0.2">
      <c r="A12" s="17">
        <v>44278</v>
      </c>
      <c r="B12" s="18">
        <v>82846000</v>
      </c>
      <c r="C12" s="28">
        <f t="shared" si="0"/>
        <v>1985111.1111111103</v>
      </c>
      <c r="D12" s="26" t="s">
        <v>441</v>
      </c>
      <c r="E12" s="32" t="s">
        <v>442</v>
      </c>
    </row>
    <row r="13" spans="1:7" x14ac:dyDescent="0.2">
      <c r="A13" s="17">
        <v>44279</v>
      </c>
      <c r="B13" s="18">
        <v>85859700</v>
      </c>
      <c r="C13" s="28">
        <f t="shared" si="0"/>
        <v>3013700</v>
      </c>
      <c r="D13" s="26" t="s">
        <v>441</v>
      </c>
      <c r="E13" s="32" t="s">
        <v>443</v>
      </c>
    </row>
    <row r="14" spans="1:7" x14ac:dyDescent="0.2">
      <c r="A14" s="17">
        <v>44280</v>
      </c>
      <c r="B14" s="18">
        <v>91346000</v>
      </c>
      <c r="C14" s="28">
        <f t="shared" si="0"/>
        <v>5486300</v>
      </c>
      <c r="D14" s="26" t="s">
        <v>441</v>
      </c>
      <c r="E14" s="32" t="s">
        <v>444</v>
      </c>
    </row>
    <row r="15" spans="1:7" x14ac:dyDescent="0.2">
      <c r="A15" s="17">
        <v>44281</v>
      </c>
      <c r="B15" s="18">
        <v>97470000</v>
      </c>
      <c r="C15" s="28">
        <f t="shared" si="0"/>
        <v>6124000</v>
      </c>
      <c r="D15" s="26" t="s">
        <v>441</v>
      </c>
      <c r="E15" s="32" t="s">
        <v>445</v>
      </c>
    </row>
    <row r="16" spans="1:7" x14ac:dyDescent="0.2">
      <c r="A16" s="17">
        <v>44282</v>
      </c>
      <c r="B16" s="18">
        <v>102417000</v>
      </c>
      <c r="C16" s="28">
        <f t="shared" si="0"/>
        <v>4947000</v>
      </c>
      <c r="D16" s="26" t="s">
        <v>441</v>
      </c>
      <c r="E16" s="32" t="s">
        <v>446</v>
      </c>
    </row>
    <row r="17" spans="1:5" x14ac:dyDescent="0.2">
      <c r="A17" s="17">
        <v>44283</v>
      </c>
      <c r="B17" s="18">
        <v>106613000</v>
      </c>
      <c r="C17" s="28">
        <f t="shared" si="0"/>
        <v>4196000</v>
      </c>
      <c r="D17" s="26" t="s">
        <v>441</v>
      </c>
      <c r="E17" s="32" t="s">
        <v>447</v>
      </c>
    </row>
    <row r="18" spans="1:5" x14ac:dyDescent="0.2">
      <c r="A18" s="17">
        <v>44284</v>
      </c>
      <c r="B18" s="18">
        <v>110962000</v>
      </c>
      <c r="C18" s="28">
        <f t="shared" si="0"/>
        <v>4349000</v>
      </c>
      <c r="D18" s="26" t="s">
        <v>441</v>
      </c>
      <c r="E18" s="32" t="s">
        <v>448</v>
      </c>
    </row>
    <row r="19" spans="1:5" x14ac:dyDescent="0.2">
      <c r="A19" s="17">
        <v>44285</v>
      </c>
      <c r="B19" s="18">
        <v>114690000</v>
      </c>
      <c r="C19" s="28">
        <f t="shared" si="0"/>
        <v>3728000</v>
      </c>
      <c r="D19" s="26" t="s">
        <v>441</v>
      </c>
      <c r="E19" s="32" t="s">
        <v>449</v>
      </c>
    </row>
    <row r="20" spans="1:5" x14ac:dyDescent="0.2">
      <c r="A20" s="17">
        <v>44286</v>
      </c>
      <c r="B20" s="18">
        <v>119821000</v>
      </c>
      <c r="C20" s="28">
        <f t="shared" si="0"/>
        <v>5131000</v>
      </c>
      <c r="D20" s="26" t="s">
        <v>441</v>
      </c>
      <c r="E20" s="32" t="s">
        <v>450</v>
      </c>
    </row>
    <row r="21" spans="1:5" x14ac:dyDescent="0.2">
      <c r="A21" s="17">
        <v>44287</v>
      </c>
      <c r="B21" s="18">
        <v>126616000</v>
      </c>
      <c r="C21" s="28">
        <f t="shared" si="0"/>
        <v>6795000</v>
      </c>
      <c r="D21" s="26" t="s">
        <v>441</v>
      </c>
      <c r="E21" s="32" t="s">
        <v>451</v>
      </c>
    </row>
    <row r="22" spans="1:5" x14ac:dyDescent="0.2">
      <c r="A22" s="17">
        <v>44288</v>
      </c>
      <c r="B22" s="18">
        <v>133801000.00000001</v>
      </c>
      <c r="C22" s="28">
        <f t="shared" si="0"/>
        <v>7185000.0000000149</v>
      </c>
      <c r="D22" s="26" t="s">
        <v>441</v>
      </c>
      <c r="E22" s="32" t="s">
        <v>452</v>
      </c>
    </row>
    <row r="23" spans="1:5" x14ac:dyDescent="0.2">
      <c r="A23" s="17">
        <v>44289</v>
      </c>
      <c r="B23" s="18">
        <v>136677000.00000003</v>
      </c>
      <c r="C23" s="28">
        <f t="shared" si="0"/>
        <v>2876000.0000000149</v>
      </c>
      <c r="D23" s="26" t="s">
        <v>441</v>
      </c>
      <c r="E23" s="32" t="s">
        <v>453</v>
      </c>
    </row>
    <row r="24" spans="1:5" x14ac:dyDescent="0.2">
      <c r="A24" s="17">
        <v>44290</v>
      </c>
      <c r="B24" s="18">
        <v>139970000</v>
      </c>
      <c r="C24" s="28">
        <f t="shared" si="0"/>
        <v>3292999.9999999702</v>
      </c>
      <c r="D24" s="26" t="s">
        <v>441</v>
      </c>
      <c r="E24" s="32" t="s">
        <v>454</v>
      </c>
    </row>
    <row r="25" spans="1:5" x14ac:dyDescent="0.2">
      <c r="A25" s="17">
        <v>44291</v>
      </c>
      <c r="B25" s="18">
        <v>142802000.00000003</v>
      </c>
      <c r="C25" s="28">
        <f t="shared" si="0"/>
        <v>2832000.0000000298</v>
      </c>
      <c r="D25" s="26" t="s">
        <v>441</v>
      </c>
      <c r="E25" s="32" t="s">
        <v>455</v>
      </c>
    </row>
    <row r="26" spans="1:5" x14ac:dyDescent="0.2">
      <c r="A26" s="17">
        <v>44292</v>
      </c>
      <c r="B26" s="18">
        <v>145392000</v>
      </c>
      <c r="C26" s="28">
        <f t="shared" si="0"/>
        <v>2589999.9999999702</v>
      </c>
      <c r="D26" s="26" t="s">
        <v>441</v>
      </c>
      <c r="E26" s="32" t="s">
        <v>456</v>
      </c>
    </row>
    <row r="27" spans="1:5" x14ac:dyDescent="0.2">
      <c r="A27" s="17">
        <v>44293</v>
      </c>
      <c r="B27" s="18">
        <v>149071000</v>
      </c>
      <c r="C27" s="28">
        <f t="shared" si="0"/>
        <v>3679000</v>
      </c>
      <c r="D27" s="26" t="s">
        <v>441</v>
      </c>
      <c r="E27" s="32" t="s">
        <v>457</v>
      </c>
    </row>
    <row r="28" spans="1:5" x14ac:dyDescent="0.2">
      <c r="A28" s="17">
        <v>44294</v>
      </c>
      <c r="B28" s="18">
        <v>155150000</v>
      </c>
      <c r="C28" s="28">
        <f t="shared" si="0"/>
        <v>6079000</v>
      </c>
      <c r="D28" s="26" t="s">
        <v>441</v>
      </c>
      <c r="E28" s="32" t="s">
        <v>458</v>
      </c>
    </row>
    <row r="29" spans="1:5" x14ac:dyDescent="0.2">
      <c r="A29" s="17">
        <v>44295</v>
      </c>
      <c r="B29" s="18">
        <v>161121000</v>
      </c>
      <c r="C29" s="28">
        <f t="shared" si="0"/>
        <v>5971000</v>
      </c>
      <c r="D29" s="26" t="s">
        <v>441</v>
      </c>
      <c r="E29" s="32" t="s">
        <v>459</v>
      </c>
    </row>
    <row r="30" spans="1:5" x14ac:dyDescent="0.2">
      <c r="A30" s="17">
        <v>44296</v>
      </c>
      <c r="B30" s="18">
        <v>164470999.99999997</v>
      </c>
      <c r="C30" s="28">
        <f t="shared" si="0"/>
        <v>3349999.9999999702</v>
      </c>
      <c r="D30" s="26" t="s">
        <v>441</v>
      </c>
      <c r="E30" s="32" t="s">
        <v>460</v>
      </c>
    </row>
    <row r="31" spans="1:5" x14ac:dyDescent="0.2">
      <c r="A31" s="17">
        <v>44297</v>
      </c>
      <c r="B31" s="18">
        <v>167343000</v>
      </c>
      <c r="C31" s="28">
        <f t="shared" si="0"/>
        <v>2872000.0000000298</v>
      </c>
      <c r="D31" s="26" t="s">
        <v>441</v>
      </c>
      <c r="E31" s="32" t="s">
        <v>461</v>
      </c>
    </row>
    <row r="32" spans="1:5" x14ac:dyDescent="0.2">
      <c r="A32" s="17">
        <v>44298</v>
      </c>
      <c r="B32" s="18">
        <v>171928000</v>
      </c>
      <c r="C32" s="28">
        <f t="shared" si="0"/>
        <v>4585000</v>
      </c>
      <c r="D32" s="26" t="s">
        <v>441</v>
      </c>
      <c r="E32" s="32" t="s">
        <v>462</v>
      </c>
    </row>
    <row r="33" spans="1:5" x14ac:dyDescent="0.2">
      <c r="A33" s="17">
        <v>44299</v>
      </c>
      <c r="B33" s="18">
        <v>175623000</v>
      </c>
      <c r="C33" s="28">
        <f t="shared" si="0"/>
        <v>3695000</v>
      </c>
      <c r="D33" s="26" t="s">
        <v>441</v>
      </c>
      <c r="E33" s="32" t="s">
        <v>463</v>
      </c>
    </row>
    <row r="34" spans="1:5" x14ac:dyDescent="0.2">
      <c r="A34" s="17">
        <v>44300</v>
      </c>
      <c r="B34" s="18">
        <v>179216000</v>
      </c>
      <c r="C34" s="28">
        <f t="shared" si="0"/>
        <v>3593000</v>
      </c>
      <c r="D34" s="26" t="s">
        <v>441</v>
      </c>
      <c r="E34" s="32" t="s">
        <v>464</v>
      </c>
    </row>
    <row r="35" spans="1:5" x14ac:dyDescent="0.2">
      <c r="A35" s="17">
        <v>44301</v>
      </c>
      <c r="B35" s="18">
        <v>183536000</v>
      </c>
      <c r="C35" s="28">
        <f t="shared" si="0"/>
        <v>4320000</v>
      </c>
      <c r="D35" s="26" t="s">
        <v>441</v>
      </c>
      <c r="E35" s="32" t="s">
        <v>465</v>
      </c>
    </row>
    <row r="36" spans="1:5" x14ac:dyDescent="0.2">
      <c r="A36" s="17">
        <v>44302</v>
      </c>
      <c r="B36" s="18">
        <v>187360000</v>
      </c>
      <c r="C36" s="28">
        <f t="shared" si="0"/>
        <v>3824000</v>
      </c>
      <c r="D36" s="26" t="s">
        <v>441</v>
      </c>
      <c r="E36" s="32" t="s">
        <v>466</v>
      </c>
    </row>
    <row r="37" spans="1:5" x14ac:dyDescent="0.2">
      <c r="A37" s="17">
        <v>44303</v>
      </c>
      <c r="B37" s="18">
        <v>189809000</v>
      </c>
      <c r="C37" s="28">
        <f t="shared" si="0"/>
        <v>2449000</v>
      </c>
      <c r="D37" s="26" t="s">
        <v>441</v>
      </c>
      <c r="E37" s="32" t="s">
        <v>467</v>
      </c>
    </row>
    <row r="38" spans="1:5" x14ac:dyDescent="0.2">
      <c r="A38" s="17">
        <v>44304</v>
      </c>
      <c r="B38" s="18">
        <v>192127000</v>
      </c>
      <c r="C38" s="28">
        <f t="shared" si="0"/>
        <v>2318000</v>
      </c>
      <c r="D38" s="26" t="s">
        <v>441</v>
      </c>
      <c r="E38" s="32" t="s">
        <v>468</v>
      </c>
    </row>
    <row r="39" spans="1:5" x14ac:dyDescent="0.2">
      <c r="A39" s="17">
        <v>44305</v>
      </c>
      <c r="B39" s="18">
        <v>195022000</v>
      </c>
      <c r="C39" s="28">
        <f t="shared" si="0"/>
        <v>2895000</v>
      </c>
      <c r="D39" s="26" t="s">
        <v>441</v>
      </c>
      <c r="E39" s="32" t="s">
        <v>469</v>
      </c>
    </row>
    <row r="40" spans="1:5" x14ac:dyDescent="0.2">
      <c r="A40" s="17">
        <v>44306</v>
      </c>
      <c r="B40" s="18">
        <v>198950000</v>
      </c>
      <c r="C40" s="28">
        <f t="shared" si="0"/>
        <v>3928000</v>
      </c>
      <c r="D40" s="26" t="s">
        <v>441</v>
      </c>
      <c r="E40" s="32" t="s">
        <v>469</v>
      </c>
    </row>
    <row r="41" spans="1:5" x14ac:dyDescent="0.2">
      <c r="A41" s="17">
        <v>44307</v>
      </c>
      <c r="B41" s="18">
        <v>204191000</v>
      </c>
      <c r="C41" s="28">
        <f t="shared" si="0"/>
        <v>5241000</v>
      </c>
      <c r="D41" s="26" t="s">
        <v>441</v>
      </c>
      <c r="E41" s="32" t="s">
        <v>470</v>
      </c>
    </row>
    <row r="42" spans="1:5" x14ac:dyDescent="0.2">
      <c r="A42" s="17">
        <v>44308</v>
      </c>
      <c r="B42" s="18">
        <v>211223000</v>
      </c>
      <c r="C42" s="28">
        <f t="shared" si="0"/>
        <v>7032000</v>
      </c>
      <c r="D42" s="26" t="s">
        <v>441</v>
      </c>
      <c r="E42" s="32" t="s">
        <v>471</v>
      </c>
    </row>
    <row r="43" spans="1:5" x14ac:dyDescent="0.2">
      <c r="A43" s="17">
        <v>44309</v>
      </c>
      <c r="B43" s="18">
        <v>216084000</v>
      </c>
      <c r="C43" s="28">
        <f t="shared" si="0"/>
        <v>4861000</v>
      </c>
      <c r="D43" s="26" t="s">
        <v>441</v>
      </c>
      <c r="E43" s="32" t="s">
        <v>472</v>
      </c>
    </row>
    <row r="44" spans="1:5" x14ac:dyDescent="0.2">
      <c r="A44" s="17">
        <v>44310</v>
      </c>
      <c r="B44" s="18">
        <v>220309000</v>
      </c>
      <c r="C44" s="28">
        <f t="shared" si="0"/>
        <v>4225000</v>
      </c>
      <c r="D44" s="26" t="s">
        <v>441</v>
      </c>
      <c r="E44" s="32" t="s">
        <v>473</v>
      </c>
    </row>
    <row r="45" spans="1:5" x14ac:dyDescent="0.2">
      <c r="A45" s="17">
        <v>44311</v>
      </c>
      <c r="B45" s="18">
        <v>224901000</v>
      </c>
      <c r="C45" s="28">
        <f t="shared" si="0"/>
        <v>4592000</v>
      </c>
      <c r="D45" s="26" t="s">
        <v>441</v>
      </c>
      <c r="E45" s="32" t="s">
        <v>474</v>
      </c>
    </row>
    <row r="46" spans="1:5" x14ac:dyDescent="0.2">
      <c r="A46" s="17">
        <v>44312</v>
      </c>
      <c r="B46" s="18">
        <v>229489000</v>
      </c>
      <c r="C46" s="28">
        <f t="shared" si="0"/>
        <v>4588000</v>
      </c>
      <c r="D46" s="26" t="s">
        <v>441</v>
      </c>
      <c r="E46" s="32" t="s">
        <v>475</v>
      </c>
    </row>
    <row r="47" spans="1:5" x14ac:dyDescent="0.2">
      <c r="A47" s="17">
        <v>44313</v>
      </c>
      <c r="B47" s="18">
        <v>235976000</v>
      </c>
      <c r="C47" s="28">
        <f t="shared" si="0"/>
        <v>6487000</v>
      </c>
      <c r="D47" s="26" t="s">
        <v>441</v>
      </c>
      <c r="E47" s="32" t="s">
        <v>476</v>
      </c>
    </row>
    <row r="48" spans="1:5" x14ac:dyDescent="0.2">
      <c r="A48" s="17">
        <v>44314</v>
      </c>
      <c r="B48" s="18">
        <v>243905000</v>
      </c>
      <c r="C48" s="28">
        <f t="shared" si="0"/>
        <v>7929000</v>
      </c>
      <c r="D48" s="26" t="s">
        <v>441</v>
      </c>
      <c r="E48" s="32" t="s">
        <v>477</v>
      </c>
    </row>
    <row r="49" spans="1:5" x14ac:dyDescent="0.2">
      <c r="A49" s="17">
        <v>44315</v>
      </c>
      <c r="B49" s="18">
        <v>253463000</v>
      </c>
      <c r="C49" s="28">
        <f t="shared" si="0"/>
        <v>9558000</v>
      </c>
      <c r="D49" s="26" t="s">
        <v>441</v>
      </c>
      <c r="E49" s="32" t="s">
        <v>478</v>
      </c>
    </row>
    <row r="50" spans="1:5" x14ac:dyDescent="0.2">
      <c r="A50" s="17">
        <v>44316</v>
      </c>
      <c r="B50" s="18">
        <v>265064000</v>
      </c>
      <c r="C50" s="28">
        <f t="shared" si="0"/>
        <v>11601000</v>
      </c>
      <c r="D50" s="26" t="s">
        <v>441</v>
      </c>
      <c r="E50" s="32" t="s">
        <v>479</v>
      </c>
    </row>
    <row r="51" spans="1:5" x14ac:dyDescent="0.2">
      <c r="A51" s="17">
        <v>44317</v>
      </c>
      <c r="B51" s="18">
        <v>270406000</v>
      </c>
      <c r="C51" s="28">
        <f t="shared" si="0"/>
        <v>5342000</v>
      </c>
      <c r="D51" s="26" t="s">
        <v>441</v>
      </c>
      <c r="E51" s="32" t="s">
        <v>480</v>
      </c>
    </row>
    <row r="52" spans="1:5" x14ac:dyDescent="0.2">
      <c r="A52" s="17">
        <v>44318</v>
      </c>
      <c r="B52" s="18">
        <v>275338000</v>
      </c>
      <c r="C52" s="28">
        <f t="shared" si="0"/>
        <v>4932000</v>
      </c>
      <c r="D52" s="26" t="s">
        <v>441</v>
      </c>
      <c r="E52" s="32" t="s">
        <v>481</v>
      </c>
    </row>
    <row r="53" spans="1:5" x14ac:dyDescent="0.2">
      <c r="A53" s="17">
        <v>44319</v>
      </c>
      <c r="B53" s="18">
        <v>279905000</v>
      </c>
      <c r="C53" s="28">
        <f t="shared" si="0"/>
        <v>4567000</v>
      </c>
      <c r="D53" s="26" t="s">
        <v>441</v>
      </c>
      <c r="E53" s="32" t="s">
        <v>482</v>
      </c>
    </row>
    <row r="54" spans="1:5" x14ac:dyDescent="0.2">
      <c r="A54" s="17">
        <v>44320</v>
      </c>
      <c r="B54" s="18">
        <v>284595000</v>
      </c>
      <c r="C54" s="28">
        <f t="shared" si="0"/>
        <v>4690000</v>
      </c>
      <c r="D54" s="26" t="s">
        <v>441</v>
      </c>
      <c r="E54" s="32" t="s">
        <v>483</v>
      </c>
    </row>
    <row r="55" spans="1:5" x14ac:dyDescent="0.2">
      <c r="A55" s="17">
        <v>44321</v>
      </c>
      <c r="B55" s="18">
        <v>289627000</v>
      </c>
      <c r="C55" s="28">
        <f t="shared" si="0"/>
        <v>5032000</v>
      </c>
      <c r="D55" s="26" t="s">
        <v>441</v>
      </c>
      <c r="E55" s="32" t="s">
        <v>484</v>
      </c>
    </row>
    <row r="56" spans="1:5" x14ac:dyDescent="0.2">
      <c r="A56" s="17">
        <v>44322</v>
      </c>
      <c r="B56" s="18">
        <v>297734000</v>
      </c>
      <c r="C56" s="28">
        <f t="shared" si="0"/>
        <v>8107000</v>
      </c>
      <c r="D56" s="26" t="s">
        <v>441</v>
      </c>
      <c r="E56" s="32" t="s">
        <v>485</v>
      </c>
    </row>
    <row r="57" spans="1:5" x14ac:dyDescent="0.2">
      <c r="A57" s="17">
        <v>44323</v>
      </c>
      <c r="B57" s="18">
        <v>308226000</v>
      </c>
      <c r="C57" s="28">
        <f t="shared" si="0"/>
        <v>10492000</v>
      </c>
      <c r="D57" s="26" t="s">
        <v>441</v>
      </c>
      <c r="E57" s="32" t="s">
        <v>486</v>
      </c>
    </row>
    <row r="58" spans="1:5" x14ac:dyDescent="0.2">
      <c r="A58" s="17">
        <v>44324</v>
      </c>
      <c r="B58" s="18">
        <v>317586000</v>
      </c>
      <c r="C58" s="28">
        <f t="shared" si="0"/>
        <v>9360000</v>
      </c>
      <c r="D58" s="26" t="s">
        <v>441</v>
      </c>
      <c r="E58" s="32" t="s">
        <v>487</v>
      </c>
    </row>
    <row r="59" spans="1:5" x14ac:dyDescent="0.2">
      <c r="A59" s="17">
        <v>44325</v>
      </c>
      <c r="B59" s="18">
        <v>324307000</v>
      </c>
      <c r="C59" s="28">
        <f t="shared" si="0"/>
        <v>6721000</v>
      </c>
      <c r="D59" s="26" t="s">
        <v>441</v>
      </c>
      <c r="E59" s="32" t="s">
        <v>488</v>
      </c>
    </row>
    <row r="60" spans="1:5" x14ac:dyDescent="0.2">
      <c r="A60" s="17">
        <v>44326</v>
      </c>
      <c r="B60" s="18">
        <v>332964000</v>
      </c>
      <c r="C60" s="28">
        <f t="shared" si="0"/>
        <v>8657000</v>
      </c>
      <c r="D60" s="26" t="s">
        <v>441</v>
      </c>
      <c r="E60" s="32" t="s">
        <v>489</v>
      </c>
    </row>
    <row r="61" spans="1:5" x14ac:dyDescent="0.2">
      <c r="A61" s="17">
        <v>44327</v>
      </c>
      <c r="B61" s="18">
        <v>342697000</v>
      </c>
      <c r="C61" s="28">
        <f t="shared" si="0"/>
        <v>9733000</v>
      </c>
      <c r="D61" s="26" t="s">
        <v>441</v>
      </c>
      <c r="E61" s="32" t="s">
        <v>490</v>
      </c>
    </row>
    <row r="62" spans="1:5" x14ac:dyDescent="0.2">
      <c r="A62" s="17">
        <v>44328</v>
      </c>
      <c r="B62" s="18">
        <v>354272000</v>
      </c>
      <c r="C62" s="28">
        <f t="shared" si="0"/>
        <v>11575000</v>
      </c>
      <c r="D62" s="26" t="s">
        <v>441</v>
      </c>
      <c r="E62" s="32" t="s">
        <v>491</v>
      </c>
    </row>
    <row r="63" spans="1:5" x14ac:dyDescent="0.2">
      <c r="A63" s="17">
        <v>44329</v>
      </c>
      <c r="B63" s="18">
        <v>366910000</v>
      </c>
      <c r="C63" s="28">
        <f t="shared" si="0"/>
        <v>12638000</v>
      </c>
      <c r="D63" s="26" t="s">
        <v>441</v>
      </c>
      <c r="E63" s="32" t="s">
        <v>492</v>
      </c>
    </row>
    <row r="64" spans="1:5" x14ac:dyDescent="0.2">
      <c r="A64" s="17">
        <v>44330</v>
      </c>
      <c r="B64" s="18">
        <v>380633000</v>
      </c>
      <c r="C64" s="28">
        <f t="shared" si="0"/>
        <v>13723000</v>
      </c>
      <c r="D64" s="26" t="s">
        <v>441</v>
      </c>
      <c r="E64" s="32" t="s">
        <v>493</v>
      </c>
    </row>
    <row r="65" spans="1:5" x14ac:dyDescent="0.2">
      <c r="A65" s="17">
        <v>44331</v>
      </c>
      <c r="B65" s="18">
        <v>392987000</v>
      </c>
      <c r="C65" s="28">
        <f t="shared" si="0"/>
        <v>12354000</v>
      </c>
      <c r="D65" s="26" t="s">
        <v>441</v>
      </c>
      <c r="E65" s="32" t="s">
        <v>494</v>
      </c>
    </row>
    <row r="66" spans="1:5" x14ac:dyDescent="0.2">
      <c r="A66" s="17">
        <v>44332</v>
      </c>
      <c r="B66" s="18">
        <v>406938000</v>
      </c>
      <c r="C66" s="28">
        <f t="shared" si="0"/>
        <v>13951000</v>
      </c>
      <c r="D66" s="26" t="s">
        <v>441</v>
      </c>
      <c r="E66" s="32" t="s">
        <v>496</v>
      </c>
    </row>
    <row r="67" spans="1:5" x14ac:dyDescent="0.2">
      <c r="A67" s="17">
        <v>44333</v>
      </c>
      <c r="B67" s="18">
        <v>421991000</v>
      </c>
      <c r="C67" s="28">
        <f t="shared" si="0"/>
        <v>15053000</v>
      </c>
      <c r="D67" s="26" t="s">
        <v>441</v>
      </c>
      <c r="E67" s="32" t="s">
        <v>497</v>
      </c>
    </row>
    <row r="68" spans="1:5" x14ac:dyDescent="0.2">
      <c r="A68" s="17">
        <v>44334</v>
      </c>
      <c r="B68" s="18">
        <v>435689000</v>
      </c>
      <c r="C68" s="28">
        <f t="shared" ref="C68:C81" si="1">(B68-B67)/(A68-A67)</f>
        <v>13698000</v>
      </c>
      <c r="D68" s="26" t="s">
        <v>441</v>
      </c>
      <c r="E68" s="32" t="s">
        <v>498</v>
      </c>
    </row>
    <row r="69" spans="1:5" x14ac:dyDescent="0.2">
      <c r="A69" s="17">
        <v>44335</v>
      </c>
      <c r="B69" s="18">
        <v>449511000</v>
      </c>
      <c r="C69" s="28">
        <f t="shared" si="1"/>
        <v>13822000</v>
      </c>
      <c r="D69" s="26" t="s">
        <v>441</v>
      </c>
      <c r="E69" s="32" t="s">
        <v>499</v>
      </c>
    </row>
    <row r="70" spans="1:5" x14ac:dyDescent="0.2">
      <c r="A70" s="17">
        <v>44336</v>
      </c>
      <c r="B70" s="18">
        <v>466698000</v>
      </c>
      <c r="C70" s="28">
        <f t="shared" si="1"/>
        <v>17187000</v>
      </c>
      <c r="D70" s="26" t="s">
        <v>441</v>
      </c>
      <c r="E70" s="32" t="s">
        <v>500</v>
      </c>
    </row>
    <row r="71" spans="1:5" x14ac:dyDescent="0.2">
      <c r="A71" s="17">
        <v>44337</v>
      </c>
      <c r="B71" s="18">
        <v>483343000</v>
      </c>
      <c r="C71" s="28">
        <f t="shared" si="1"/>
        <v>16645000</v>
      </c>
      <c r="D71" s="26" t="s">
        <v>441</v>
      </c>
      <c r="E71" s="32" t="s">
        <v>501</v>
      </c>
    </row>
    <row r="72" spans="1:5" x14ac:dyDescent="0.2">
      <c r="A72" s="17">
        <v>44338</v>
      </c>
      <c r="B72" s="18">
        <v>497272000</v>
      </c>
      <c r="C72" s="28">
        <f t="shared" si="1"/>
        <v>13929000</v>
      </c>
      <c r="D72" s="26" t="s">
        <v>441</v>
      </c>
      <c r="E72" s="32" t="s">
        <v>502</v>
      </c>
    </row>
    <row r="73" spans="1:5" x14ac:dyDescent="0.2">
      <c r="A73" s="17">
        <v>44339</v>
      </c>
      <c r="B73" s="18">
        <v>510858000</v>
      </c>
      <c r="C73" s="28">
        <f t="shared" si="1"/>
        <v>13586000</v>
      </c>
      <c r="D73" s="26" t="s">
        <v>441</v>
      </c>
      <c r="E73" s="32" t="s">
        <v>503</v>
      </c>
    </row>
    <row r="74" spans="1:5" x14ac:dyDescent="0.2">
      <c r="A74" s="17">
        <v>44340</v>
      </c>
      <c r="B74" s="18">
        <v>527253000</v>
      </c>
      <c r="C74" s="28">
        <f t="shared" si="1"/>
        <v>16395000</v>
      </c>
      <c r="D74" s="26" t="s">
        <v>441</v>
      </c>
      <c r="E74" s="32" t="s">
        <v>504</v>
      </c>
    </row>
    <row r="75" spans="1:5" x14ac:dyDescent="0.2">
      <c r="A75" s="17">
        <v>44341</v>
      </c>
      <c r="B75" s="18">
        <v>546714000</v>
      </c>
      <c r="C75" s="28">
        <f t="shared" si="1"/>
        <v>19461000</v>
      </c>
      <c r="D75" s="26" t="s">
        <v>441</v>
      </c>
      <c r="E75" s="32" t="s">
        <v>505</v>
      </c>
    </row>
    <row r="76" spans="1:5" x14ac:dyDescent="0.2">
      <c r="A76" s="17">
        <v>44342</v>
      </c>
      <c r="B76" s="18">
        <v>566723000</v>
      </c>
      <c r="C76" s="28">
        <f t="shared" si="1"/>
        <v>20009000</v>
      </c>
      <c r="D76" s="26" t="s">
        <v>441</v>
      </c>
      <c r="E76" s="32" t="s">
        <v>506</v>
      </c>
    </row>
    <row r="77" spans="1:5" x14ac:dyDescent="0.2">
      <c r="A77" s="17">
        <v>44343</v>
      </c>
      <c r="B77" s="18">
        <v>584360000</v>
      </c>
      <c r="C77" s="28">
        <f t="shared" si="1"/>
        <v>17637000</v>
      </c>
      <c r="D77" s="26" t="s">
        <v>441</v>
      </c>
      <c r="E77" s="32" t="s">
        <v>507</v>
      </c>
    </row>
    <row r="78" spans="1:5" x14ac:dyDescent="0.2">
      <c r="A78" s="17">
        <v>44344</v>
      </c>
      <c r="B78" s="18">
        <v>602991000</v>
      </c>
      <c r="C78" s="28">
        <f t="shared" si="1"/>
        <v>18631000</v>
      </c>
      <c r="D78" s="26" t="s">
        <v>441</v>
      </c>
      <c r="E78" s="32" t="s">
        <v>508</v>
      </c>
    </row>
    <row r="79" spans="1:5" x14ac:dyDescent="0.2">
      <c r="A79" s="17">
        <v>44345</v>
      </c>
      <c r="B79" s="18">
        <v>620974000</v>
      </c>
      <c r="C79" s="28">
        <f t="shared" si="1"/>
        <v>17983000</v>
      </c>
      <c r="D79" s="26" t="s">
        <v>441</v>
      </c>
      <c r="E79" s="32" t="s">
        <v>509</v>
      </c>
    </row>
    <row r="80" spans="1:5" x14ac:dyDescent="0.2">
      <c r="A80" s="17">
        <v>44346</v>
      </c>
      <c r="B80" s="18">
        <v>639172000</v>
      </c>
      <c r="C80" s="28">
        <f t="shared" si="1"/>
        <v>18198000</v>
      </c>
      <c r="D80" s="26" t="s">
        <v>441</v>
      </c>
      <c r="E80" s="32" t="s">
        <v>584</v>
      </c>
    </row>
    <row r="81" spans="1:5" x14ac:dyDescent="0.2">
      <c r="A81" s="17">
        <v>44347</v>
      </c>
      <c r="B81" s="18">
        <v>661468000</v>
      </c>
      <c r="C81" s="28">
        <f t="shared" si="1"/>
        <v>22296000</v>
      </c>
      <c r="D81" s="26" t="s">
        <v>441</v>
      </c>
      <c r="E81" s="32" t="s">
        <v>585</v>
      </c>
    </row>
    <row r="82" spans="1:5" x14ac:dyDescent="0.2">
      <c r="A82" s="17">
        <v>44348</v>
      </c>
      <c r="B82" s="18">
        <v>681908000</v>
      </c>
      <c r="C82" s="28">
        <f t="shared" ref="C82:C91" si="2">(B82-B81)/(A82-A81)</f>
        <v>20440000</v>
      </c>
      <c r="D82" s="26" t="s">
        <v>441</v>
      </c>
      <c r="E82" s="32" t="s">
        <v>595</v>
      </c>
    </row>
    <row r="83" spans="1:5" x14ac:dyDescent="0.2">
      <c r="A83" s="17">
        <v>44349</v>
      </c>
      <c r="B83" s="18">
        <v>704826000</v>
      </c>
      <c r="C83" s="28">
        <f t="shared" si="2"/>
        <v>22918000</v>
      </c>
      <c r="D83" s="26" t="s">
        <v>441</v>
      </c>
      <c r="E83" s="32" t="s">
        <v>594</v>
      </c>
    </row>
    <row r="84" spans="1:5" x14ac:dyDescent="0.2">
      <c r="A84" s="17">
        <v>44350</v>
      </c>
      <c r="B84" s="18">
        <v>723486000</v>
      </c>
      <c r="C84" s="28">
        <f t="shared" si="2"/>
        <v>18660000</v>
      </c>
      <c r="D84" s="26" t="s">
        <v>441</v>
      </c>
      <c r="E84" s="32" t="s">
        <v>593</v>
      </c>
    </row>
    <row r="85" spans="1:5" x14ac:dyDescent="0.2">
      <c r="A85" s="17">
        <v>44351</v>
      </c>
      <c r="B85" s="18">
        <v>744483000</v>
      </c>
      <c r="C85" s="28">
        <f t="shared" si="2"/>
        <v>20997000</v>
      </c>
      <c r="D85" s="26" t="s">
        <v>441</v>
      </c>
      <c r="E85" s="32" t="s">
        <v>592</v>
      </c>
    </row>
    <row r="86" spans="1:5" x14ac:dyDescent="0.2">
      <c r="A86" s="17">
        <v>44352</v>
      </c>
      <c r="B86" s="18">
        <v>763065000</v>
      </c>
      <c r="C86" s="28">
        <f t="shared" si="2"/>
        <v>18582000</v>
      </c>
      <c r="D86" s="26" t="s">
        <v>441</v>
      </c>
      <c r="E86" s="32" t="s">
        <v>591</v>
      </c>
    </row>
    <row r="87" spans="1:5" x14ac:dyDescent="0.2">
      <c r="A87" s="17">
        <v>44353</v>
      </c>
      <c r="B87" s="18">
        <v>777879000</v>
      </c>
      <c r="C87" s="28">
        <f t="shared" si="2"/>
        <v>14814000</v>
      </c>
      <c r="D87" s="26" t="s">
        <v>441</v>
      </c>
      <c r="E87" s="32" t="s">
        <v>590</v>
      </c>
    </row>
    <row r="88" spans="1:5" x14ac:dyDescent="0.2">
      <c r="A88" s="17">
        <v>44354</v>
      </c>
      <c r="B88" s="18">
        <v>794134000</v>
      </c>
      <c r="C88" s="28">
        <f t="shared" si="2"/>
        <v>16255000</v>
      </c>
      <c r="D88" s="26" t="s">
        <v>441</v>
      </c>
      <c r="E88" s="32" t="s">
        <v>589</v>
      </c>
    </row>
    <row r="89" spans="1:5" x14ac:dyDescent="0.2">
      <c r="A89" s="17">
        <v>44355</v>
      </c>
      <c r="B89" s="18">
        <v>808962000</v>
      </c>
      <c r="C89" s="28">
        <f t="shared" si="2"/>
        <v>14828000</v>
      </c>
      <c r="D89" s="26" t="s">
        <v>441</v>
      </c>
      <c r="E89" s="32" t="s">
        <v>588</v>
      </c>
    </row>
    <row r="90" spans="1:5" x14ac:dyDescent="0.2">
      <c r="A90" s="17">
        <v>44356</v>
      </c>
      <c r="B90" s="18">
        <v>824856000</v>
      </c>
      <c r="C90" s="28">
        <f t="shared" si="2"/>
        <v>15894000</v>
      </c>
      <c r="D90" s="26" t="s">
        <v>441</v>
      </c>
      <c r="E90" s="32" t="s">
        <v>587</v>
      </c>
    </row>
    <row r="91" spans="1:5" x14ac:dyDescent="0.2">
      <c r="A91" s="17">
        <v>44357</v>
      </c>
      <c r="B91" s="18">
        <v>845299000</v>
      </c>
      <c r="C91" s="28">
        <f t="shared" si="2"/>
        <v>20443000</v>
      </c>
      <c r="D91" s="26" t="s">
        <v>441</v>
      </c>
      <c r="E91" s="32" t="s">
        <v>586</v>
      </c>
    </row>
    <row r="92" spans="1:5" x14ac:dyDescent="0.2">
      <c r="A92" s="17">
        <v>44358</v>
      </c>
      <c r="B92" s="18">
        <v>863513000</v>
      </c>
      <c r="C92" s="28">
        <f t="shared" ref="C92:C96" si="3">(B92-B91)/(A92-A91)</f>
        <v>18214000</v>
      </c>
      <c r="D92" s="26" t="s">
        <v>441</v>
      </c>
      <c r="E92" s="33" t="s">
        <v>659</v>
      </c>
    </row>
    <row r="93" spans="1:5" x14ac:dyDescent="0.2">
      <c r="A93" s="17">
        <v>44359</v>
      </c>
      <c r="B93" s="18">
        <v>878523000</v>
      </c>
      <c r="C93" s="28">
        <f t="shared" si="3"/>
        <v>15010000</v>
      </c>
      <c r="D93" s="26" t="s">
        <v>441</v>
      </c>
      <c r="E93" s="33" t="s">
        <v>660</v>
      </c>
    </row>
    <row r="94" spans="1:5" x14ac:dyDescent="0.2">
      <c r="A94" s="17">
        <v>44360</v>
      </c>
      <c r="B94" s="18">
        <v>892770000</v>
      </c>
      <c r="C94" s="28">
        <f t="shared" si="3"/>
        <v>14247000</v>
      </c>
      <c r="D94" s="26" t="s">
        <v>441</v>
      </c>
      <c r="E94" s="33" t="s">
        <v>661</v>
      </c>
    </row>
    <row r="95" spans="1:5" x14ac:dyDescent="0.2">
      <c r="A95" s="17">
        <v>44361</v>
      </c>
      <c r="B95" s="18">
        <v>904134000</v>
      </c>
      <c r="C95" s="28">
        <f t="shared" si="3"/>
        <v>11364000</v>
      </c>
      <c r="D95" s="26" t="s">
        <v>441</v>
      </c>
      <c r="E95" s="33" t="s">
        <v>662</v>
      </c>
    </row>
    <row r="96" spans="1:5" x14ac:dyDescent="0.2">
      <c r="A96" s="17">
        <v>44362</v>
      </c>
      <c r="B96" s="18">
        <v>923910000</v>
      </c>
      <c r="C96" s="28">
        <f t="shared" si="3"/>
        <v>19776000</v>
      </c>
      <c r="D96" s="26" t="s">
        <v>441</v>
      </c>
      <c r="E96" s="33" t="s">
        <v>663</v>
      </c>
    </row>
    <row r="97" spans="1:5" x14ac:dyDescent="0.2">
      <c r="A97" s="17">
        <v>44363</v>
      </c>
      <c r="B97" s="18">
        <v>945150000</v>
      </c>
      <c r="C97" s="28">
        <f t="shared" ref="C97:C160" si="4">(B97-B96)/(A97-A96)</f>
        <v>21240000</v>
      </c>
      <c r="D97" s="26" t="s">
        <v>441</v>
      </c>
      <c r="E97" s="33" t="s">
        <v>903</v>
      </c>
    </row>
    <row r="98" spans="1:5" x14ac:dyDescent="0.2">
      <c r="A98" s="17">
        <v>44364</v>
      </c>
      <c r="B98" s="18">
        <v>966652000</v>
      </c>
      <c r="C98" s="28">
        <f t="shared" si="4"/>
        <v>21502000</v>
      </c>
      <c r="D98" s="26" t="s">
        <v>441</v>
      </c>
      <c r="E98" s="33" t="s">
        <v>904</v>
      </c>
    </row>
    <row r="99" spans="1:5" x14ac:dyDescent="0.2">
      <c r="A99" s="17">
        <v>44365</v>
      </c>
      <c r="B99" s="18">
        <v>990257000</v>
      </c>
      <c r="C99" s="28">
        <f t="shared" si="4"/>
        <v>23605000</v>
      </c>
      <c r="D99" s="26" t="s">
        <v>441</v>
      </c>
      <c r="E99" s="33" t="s">
        <v>905</v>
      </c>
    </row>
    <row r="100" spans="1:5" x14ac:dyDescent="0.2">
      <c r="A100" s="17">
        <v>44366</v>
      </c>
      <c r="B100" s="18">
        <v>1010489000</v>
      </c>
      <c r="C100" s="28">
        <f t="shared" si="4"/>
        <v>20232000</v>
      </c>
      <c r="D100" s="26" t="s">
        <v>441</v>
      </c>
      <c r="E100" s="33" t="s">
        <v>906</v>
      </c>
    </row>
    <row r="101" spans="1:5" x14ac:dyDescent="0.2">
      <c r="A101" s="17">
        <v>44367</v>
      </c>
      <c r="B101" s="18">
        <v>1029223000</v>
      </c>
      <c r="C101" s="28">
        <f t="shared" si="4"/>
        <v>18734000</v>
      </c>
      <c r="D101" s="26" t="s">
        <v>441</v>
      </c>
      <c r="E101" s="33" t="s">
        <v>907</v>
      </c>
    </row>
    <row r="102" spans="1:5" x14ac:dyDescent="0.2">
      <c r="A102" s="17">
        <v>44368</v>
      </c>
      <c r="B102" s="18">
        <v>1049744000</v>
      </c>
      <c r="C102" s="28">
        <f t="shared" si="4"/>
        <v>20521000</v>
      </c>
      <c r="D102" s="26" t="s">
        <v>441</v>
      </c>
      <c r="E102" s="33" t="s">
        <v>908</v>
      </c>
    </row>
    <row r="103" spans="1:5" x14ac:dyDescent="0.2">
      <c r="A103" s="17">
        <v>44369</v>
      </c>
      <c r="B103" s="18">
        <v>1071783000</v>
      </c>
      <c r="C103" s="28">
        <f t="shared" si="4"/>
        <v>22039000</v>
      </c>
      <c r="D103" s="26" t="s">
        <v>441</v>
      </c>
      <c r="E103" s="33" t="s">
        <v>909</v>
      </c>
    </row>
    <row r="104" spans="1:5" x14ac:dyDescent="0.2">
      <c r="A104" s="17">
        <v>44370</v>
      </c>
      <c r="B104" s="18">
        <v>1095902000</v>
      </c>
      <c r="C104" s="28">
        <f t="shared" si="4"/>
        <v>24119000</v>
      </c>
      <c r="D104" s="26" t="s">
        <v>441</v>
      </c>
      <c r="E104" s="33" t="s">
        <v>910</v>
      </c>
    </row>
    <row r="105" spans="1:5" x14ac:dyDescent="0.2">
      <c r="A105" s="17">
        <v>44371</v>
      </c>
      <c r="B105" s="18">
        <v>1120643000</v>
      </c>
      <c r="C105" s="28">
        <f t="shared" si="4"/>
        <v>24741000</v>
      </c>
      <c r="D105" s="26" t="s">
        <v>441</v>
      </c>
      <c r="E105" s="33" t="s">
        <v>911</v>
      </c>
    </row>
    <row r="106" spans="1:5" x14ac:dyDescent="0.2">
      <c r="A106" s="17">
        <v>44372</v>
      </c>
      <c r="B106" s="18">
        <v>1143805000</v>
      </c>
      <c r="C106" s="28">
        <f t="shared" si="4"/>
        <v>23162000</v>
      </c>
      <c r="D106" s="26" t="s">
        <v>441</v>
      </c>
      <c r="E106" s="33" t="s">
        <v>912</v>
      </c>
    </row>
    <row r="107" spans="1:5" x14ac:dyDescent="0.2">
      <c r="A107" s="17">
        <v>44373</v>
      </c>
      <c r="B107" s="18">
        <v>1165230000</v>
      </c>
      <c r="C107" s="28">
        <f t="shared" si="4"/>
        <v>21425000</v>
      </c>
      <c r="D107" s="26" t="s">
        <v>441</v>
      </c>
      <c r="E107" s="33" t="s">
        <v>913</v>
      </c>
    </row>
    <row r="108" spans="1:5" x14ac:dyDescent="0.2">
      <c r="A108" s="17">
        <v>44374</v>
      </c>
      <c r="B108" s="18">
        <v>1185787000</v>
      </c>
      <c r="C108" s="28">
        <f t="shared" si="4"/>
        <v>20557000</v>
      </c>
      <c r="D108" s="26" t="s">
        <v>441</v>
      </c>
      <c r="E108" s="33" t="s">
        <v>914</v>
      </c>
    </row>
    <row r="109" spans="1:5" x14ac:dyDescent="0.2">
      <c r="A109" s="17">
        <v>44375</v>
      </c>
      <c r="B109" s="18">
        <v>1206714000</v>
      </c>
      <c r="C109" s="28">
        <f t="shared" si="4"/>
        <v>20927000</v>
      </c>
      <c r="D109" s="26" t="s">
        <v>441</v>
      </c>
      <c r="E109" s="33" t="s">
        <v>915</v>
      </c>
    </row>
    <row r="110" spans="1:5" x14ac:dyDescent="0.2">
      <c r="A110" s="17">
        <v>44376</v>
      </c>
      <c r="B110" s="18">
        <v>1225734000</v>
      </c>
      <c r="C110" s="28">
        <f t="shared" si="4"/>
        <v>19020000</v>
      </c>
      <c r="D110" s="26" t="s">
        <v>441</v>
      </c>
      <c r="E110" s="33" t="s">
        <v>916</v>
      </c>
    </row>
    <row r="111" spans="1:5" x14ac:dyDescent="0.2">
      <c r="A111" s="17">
        <v>44377</v>
      </c>
      <c r="B111" s="18">
        <v>1244675000</v>
      </c>
      <c r="C111" s="28">
        <f t="shared" si="4"/>
        <v>18941000</v>
      </c>
      <c r="D111" s="26" t="s">
        <v>441</v>
      </c>
      <c r="E111" s="33" t="s">
        <v>917</v>
      </c>
    </row>
    <row r="112" spans="1:5" x14ac:dyDescent="0.2">
      <c r="A112" s="17">
        <v>44378</v>
      </c>
      <c r="B112" s="18">
        <v>1264149000</v>
      </c>
      <c r="C112" s="28">
        <f t="shared" si="4"/>
        <v>19474000</v>
      </c>
      <c r="D112" s="26" t="s">
        <v>441</v>
      </c>
      <c r="E112" s="33" t="s">
        <v>918</v>
      </c>
    </row>
    <row r="113" spans="1:5" x14ac:dyDescent="0.2">
      <c r="A113" s="17">
        <v>44379</v>
      </c>
      <c r="B113" s="18">
        <v>1283175000</v>
      </c>
      <c r="C113" s="28">
        <f t="shared" si="4"/>
        <v>19026000</v>
      </c>
      <c r="D113" s="26" t="s">
        <v>441</v>
      </c>
      <c r="E113" s="33" t="s">
        <v>919</v>
      </c>
    </row>
    <row r="114" spans="1:5" x14ac:dyDescent="0.2">
      <c r="A114" s="17">
        <v>44380</v>
      </c>
      <c r="B114" s="18">
        <v>1296037000</v>
      </c>
      <c r="C114" s="28">
        <f t="shared" si="4"/>
        <v>12862000</v>
      </c>
      <c r="D114" s="26" t="s">
        <v>441</v>
      </c>
      <c r="E114" s="33" t="s">
        <v>920</v>
      </c>
    </row>
    <row r="115" spans="1:5" x14ac:dyDescent="0.2">
      <c r="A115" s="17">
        <v>44381</v>
      </c>
      <c r="B115" s="18">
        <v>1305499000</v>
      </c>
      <c r="C115" s="28">
        <f t="shared" si="4"/>
        <v>9462000</v>
      </c>
      <c r="D115" s="26" t="s">
        <v>441</v>
      </c>
      <c r="E115" s="33" t="s">
        <v>921</v>
      </c>
    </row>
    <row r="116" spans="1:5" x14ac:dyDescent="0.2">
      <c r="A116" s="17">
        <v>44382</v>
      </c>
      <c r="B116" s="18">
        <v>1318417000</v>
      </c>
      <c r="C116" s="28">
        <f t="shared" si="4"/>
        <v>12918000</v>
      </c>
      <c r="D116" s="26" t="s">
        <v>441</v>
      </c>
      <c r="E116" s="33" t="s">
        <v>922</v>
      </c>
    </row>
    <row r="117" spans="1:5" x14ac:dyDescent="0.2">
      <c r="A117" s="17">
        <v>44383</v>
      </c>
      <c r="B117" s="18">
        <v>1331669000</v>
      </c>
      <c r="C117" s="28">
        <f t="shared" si="4"/>
        <v>13252000</v>
      </c>
      <c r="D117" s="26" t="s">
        <v>441</v>
      </c>
      <c r="E117" s="33" t="s">
        <v>923</v>
      </c>
    </row>
    <row r="118" spans="1:5" x14ac:dyDescent="0.2">
      <c r="A118" s="17">
        <v>44384</v>
      </c>
      <c r="B118" s="18">
        <v>1342381000</v>
      </c>
      <c r="C118" s="28">
        <f t="shared" si="4"/>
        <v>10712000</v>
      </c>
      <c r="D118" s="26" t="s">
        <v>441</v>
      </c>
      <c r="E118" s="33" t="s">
        <v>924</v>
      </c>
    </row>
    <row r="119" spans="1:5" x14ac:dyDescent="0.2">
      <c r="A119" s="17">
        <v>44385</v>
      </c>
      <c r="B119" s="18">
        <v>1354226000</v>
      </c>
      <c r="C119" s="28">
        <f t="shared" si="4"/>
        <v>11845000</v>
      </c>
      <c r="D119" s="26" t="s">
        <v>441</v>
      </c>
      <c r="E119" s="33" t="s">
        <v>925</v>
      </c>
    </row>
    <row r="120" spans="1:5" x14ac:dyDescent="0.2">
      <c r="A120" s="17">
        <v>44386</v>
      </c>
      <c r="B120" s="18">
        <v>1365463000</v>
      </c>
      <c r="C120" s="28">
        <f t="shared" si="4"/>
        <v>11237000</v>
      </c>
      <c r="D120" s="26" t="s">
        <v>441</v>
      </c>
      <c r="E120" s="33" t="s">
        <v>926</v>
      </c>
    </row>
    <row r="121" spans="1:5" x14ac:dyDescent="0.2">
      <c r="A121" s="17">
        <v>44387</v>
      </c>
      <c r="B121" s="18">
        <v>1374162000</v>
      </c>
      <c r="C121" s="28">
        <f t="shared" si="4"/>
        <v>8699000</v>
      </c>
      <c r="D121" s="26" t="s">
        <v>441</v>
      </c>
      <c r="E121" s="33" t="s">
        <v>927</v>
      </c>
    </row>
    <row r="122" spans="1:5" x14ac:dyDescent="0.2">
      <c r="A122" s="17">
        <v>44388</v>
      </c>
      <c r="B122" s="18">
        <v>1382482000</v>
      </c>
      <c r="C122" s="28">
        <f t="shared" si="4"/>
        <v>8320000</v>
      </c>
      <c r="D122" s="26" t="s">
        <v>441</v>
      </c>
      <c r="E122" s="33" t="s">
        <v>928</v>
      </c>
    </row>
    <row r="123" spans="1:5" x14ac:dyDescent="0.2">
      <c r="A123" s="17">
        <v>44389</v>
      </c>
      <c r="B123" s="18">
        <v>1391432000</v>
      </c>
      <c r="C123" s="28">
        <f t="shared" si="4"/>
        <v>8950000</v>
      </c>
      <c r="D123" s="26" t="s">
        <v>441</v>
      </c>
      <c r="E123" s="33" t="s">
        <v>929</v>
      </c>
    </row>
    <row r="124" spans="1:5" x14ac:dyDescent="0.2">
      <c r="A124" s="17">
        <v>44390</v>
      </c>
      <c r="B124" s="18">
        <v>1402019000</v>
      </c>
      <c r="C124" s="28">
        <f t="shared" si="4"/>
        <v>10587000</v>
      </c>
      <c r="D124" s="26" t="s">
        <v>441</v>
      </c>
      <c r="E124" s="33" t="s">
        <v>930</v>
      </c>
    </row>
    <row r="125" spans="1:5" x14ac:dyDescent="0.2">
      <c r="A125" s="17">
        <v>44391</v>
      </c>
      <c r="B125" s="18">
        <v>1414609000</v>
      </c>
      <c r="C125" s="28">
        <f t="shared" si="4"/>
        <v>12590000</v>
      </c>
      <c r="D125" s="26" t="s">
        <v>441</v>
      </c>
      <c r="E125" s="33" t="s">
        <v>931</v>
      </c>
    </row>
    <row r="126" spans="1:5" x14ac:dyDescent="0.2">
      <c r="A126" s="17">
        <v>44392</v>
      </c>
      <c r="B126" s="18">
        <v>1426347000</v>
      </c>
      <c r="C126" s="28">
        <f t="shared" si="4"/>
        <v>11738000</v>
      </c>
      <c r="D126" s="26" t="s">
        <v>441</v>
      </c>
      <c r="E126" s="33" t="s">
        <v>932</v>
      </c>
    </row>
    <row r="127" spans="1:5" x14ac:dyDescent="0.2">
      <c r="A127" s="17">
        <v>44393</v>
      </c>
      <c r="B127" s="18">
        <v>1437623000</v>
      </c>
      <c r="C127" s="28">
        <f t="shared" si="4"/>
        <v>11276000</v>
      </c>
      <c r="D127" s="26" t="s">
        <v>441</v>
      </c>
      <c r="E127" s="33" t="s">
        <v>933</v>
      </c>
    </row>
    <row r="128" spans="1:5" x14ac:dyDescent="0.2">
      <c r="A128" s="17">
        <v>44394</v>
      </c>
      <c r="B128" s="18">
        <v>1447427000</v>
      </c>
      <c r="C128" s="28">
        <f t="shared" si="4"/>
        <v>9804000</v>
      </c>
      <c r="D128" s="26" t="s">
        <v>441</v>
      </c>
      <c r="E128" s="33" t="s">
        <v>934</v>
      </c>
    </row>
    <row r="129" spans="1:5" x14ac:dyDescent="0.2">
      <c r="A129" s="17">
        <v>44395</v>
      </c>
      <c r="B129" s="18">
        <v>1456557000</v>
      </c>
      <c r="C129" s="28">
        <f t="shared" si="4"/>
        <v>9130000</v>
      </c>
      <c r="D129" s="26" t="s">
        <v>441</v>
      </c>
      <c r="E129" s="33" t="s">
        <v>935</v>
      </c>
    </row>
    <row r="130" spans="1:5" x14ac:dyDescent="0.2">
      <c r="A130" s="17">
        <v>44396</v>
      </c>
      <c r="B130" s="18">
        <v>1467316000</v>
      </c>
      <c r="C130" s="28">
        <f t="shared" si="4"/>
        <v>10759000</v>
      </c>
      <c r="D130" s="26" t="s">
        <v>441</v>
      </c>
      <c r="E130" s="33" t="s">
        <v>936</v>
      </c>
    </row>
    <row r="131" spans="1:5" x14ac:dyDescent="0.2">
      <c r="A131" s="17">
        <v>44397</v>
      </c>
      <c r="B131" s="18">
        <v>1478484000</v>
      </c>
      <c r="C131" s="28">
        <f t="shared" si="4"/>
        <v>11168000</v>
      </c>
      <c r="D131" s="26" t="s">
        <v>441</v>
      </c>
      <c r="E131" s="33" t="s">
        <v>937</v>
      </c>
    </row>
    <row r="132" spans="1:5" x14ac:dyDescent="0.2">
      <c r="A132" s="17">
        <v>44398</v>
      </c>
      <c r="B132" s="18">
        <v>1491605000</v>
      </c>
      <c r="C132" s="28">
        <f t="shared" si="4"/>
        <v>13121000</v>
      </c>
      <c r="D132" s="26" t="s">
        <v>441</v>
      </c>
      <c r="E132" s="33" t="s">
        <v>938</v>
      </c>
    </row>
    <row r="133" spans="1:5" x14ac:dyDescent="0.2">
      <c r="A133" s="17">
        <v>44399</v>
      </c>
      <c r="B133" s="18">
        <v>1507605000</v>
      </c>
      <c r="C133" s="28">
        <f t="shared" si="4"/>
        <v>16000000</v>
      </c>
      <c r="D133" s="26" t="s">
        <v>441</v>
      </c>
      <c r="E133" s="33" t="s">
        <v>939</v>
      </c>
    </row>
    <row r="134" spans="1:5" x14ac:dyDescent="0.2">
      <c r="A134" s="17">
        <v>44400</v>
      </c>
      <c r="B134" s="18">
        <v>1524897000</v>
      </c>
      <c r="C134" s="28">
        <f t="shared" si="4"/>
        <v>17292000</v>
      </c>
      <c r="D134" s="26" t="s">
        <v>441</v>
      </c>
      <c r="E134" s="33" t="s">
        <v>940</v>
      </c>
    </row>
    <row r="135" spans="1:5" x14ac:dyDescent="0.2">
      <c r="A135" s="17">
        <v>44401</v>
      </c>
      <c r="B135" s="18">
        <v>1538707000</v>
      </c>
      <c r="C135" s="28">
        <f t="shared" si="4"/>
        <v>13810000</v>
      </c>
      <c r="D135" s="26" t="s">
        <v>441</v>
      </c>
      <c r="E135" s="33" t="s">
        <v>941</v>
      </c>
    </row>
    <row r="136" spans="1:5" x14ac:dyDescent="0.2">
      <c r="A136" s="17">
        <v>44402</v>
      </c>
      <c r="B136" s="18">
        <v>1550268000</v>
      </c>
      <c r="C136" s="28">
        <f t="shared" si="4"/>
        <v>11561000</v>
      </c>
      <c r="D136" s="26" t="s">
        <v>441</v>
      </c>
      <c r="E136" s="33" t="s">
        <v>942</v>
      </c>
    </row>
    <row r="137" spans="1:5" x14ac:dyDescent="0.2">
      <c r="A137" s="17">
        <v>44403</v>
      </c>
      <c r="B137" s="18">
        <v>1565872000</v>
      </c>
      <c r="C137" s="28">
        <f t="shared" si="4"/>
        <v>15604000</v>
      </c>
      <c r="D137" s="26" t="s">
        <v>441</v>
      </c>
      <c r="E137" s="33" t="s">
        <v>943</v>
      </c>
    </row>
    <row r="138" spans="1:5" x14ac:dyDescent="0.2">
      <c r="A138" s="17">
        <v>44404</v>
      </c>
      <c r="B138" s="18">
        <v>1583361000</v>
      </c>
      <c r="C138" s="28">
        <f t="shared" si="4"/>
        <v>17489000</v>
      </c>
      <c r="D138" s="26" t="s">
        <v>441</v>
      </c>
      <c r="E138" s="33" t="s">
        <v>944</v>
      </c>
    </row>
    <row r="139" spans="1:5" x14ac:dyDescent="0.2">
      <c r="A139" s="17">
        <v>44405</v>
      </c>
      <c r="B139" s="18">
        <v>1601249000</v>
      </c>
      <c r="C139" s="28">
        <f t="shared" si="4"/>
        <v>17888000</v>
      </c>
      <c r="D139" s="26" t="s">
        <v>441</v>
      </c>
      <c r="E139" s="33" t="s">
        <v>945</v>
      </c>
    </row>
    <row r="140" spans="1:5" x14ac:dyDescent="0.2">
      <c r="A140" s="17">
        <v>44406</v>
      </c>
      <c r="B140" s="18">
        <v>1619218000</v>
      </c>
      <c r="C140" s="28">
        <f t="shared" si="4"/>
        <v>17969000</v>
      </c>
      <c r="D140" s="26" t="s">
        <v>441</v>
      </c>
      <c r="E140" s="33" t="s">
        <v>946</v>
      </c>
    </row>
    <row r="141" spans="1:5" x14ac:dyDescent="0.2">
      <c r="A141" s="17">
        <v>44407</v>
      </c>
      <c r="B141" s="18">
        <v>1637395000</v>
      </c>
      <c r="C141" s="28">
        <f t="shared" si="4"/>
        <v>18177000</v>
      </c>
      <c r="D141" s="26" t="s">
        <v>441</v>
      </c>
      <c r="E141" s="33" t="s">
        <v>947</v>
      </c>
    </row>
    <row r="142" spans="1:5" x14ac:dyDescent="0.2">
      <c r="A142" s="17">
        <v>44408</v>
      </c>
      <c r="B142" s="18">
        <v>1652819000</v>
      </c>
      <c r="C142" s="28">
        <f t="shared" si="4"/>
        <v>15424000</v>
      </c>
      <c r="D142" s="26" t="s">
        <v>441</v>
      </c>
      <c r="E142" s="33" t="s">
        <v>948</v>
      </c>
    </row>
    <row r="143" spans="1:5" x14ac:dyDescent="0.2">
      <c r="A143" s="17">
        <v>44409</v>
      </c>
      <c r="B143" s="18">
        <v>1669527000</v>
      </c>
      <c r="C143" s="28">
        <f t="shared" si="4"/>
        <v>16708000</v>
      </c>
      <c r="D143" s="26" t="s">
        <v>441</v>
      </c>
      <c r="E143" s="33" t="s">
        <v>949</v>
      </c>
    </row>
    <row r="144" spans="1:5" x14ac:dyDescent="0.2">
      <c r="A144" s="17">
        <v>44410</v>
      </c>
      <c r="B144" s="18">
        <v>1688683000</v>
      </c>
      <c r="C144" s="28">
        <f t="shared" si="4"/>
        <v>19156000</v>
      </c>
      <c r="D144" s="26" t="s">
        <v>441</v>
      </c>
      <c r="E144" s="33" t="s">
        <v>950</v>
      </c>
    </row>
    <row r="145" spans="1:5" x14ac:dyDescent="0.2">
      <c r="A145" s="17">
        <v>44411</v>
      </c>
      <c r="B145" s="18">
        <v>1708356000</v>
      </c>
      <c r="C145" s="28">
        <f t="shared" si="4"/>
        <v>19673000</v>
      </c>
      <c r="D145" s="26" t="s">
        <v>441</v>
      </c>
      <c r="E145" s="33" t="s">
        <v>951</v>
      </c>
    </row>
    <row r="146" spans="1:5" x14ac:dyDescent="0.2">
      <c r="A146" s="17">
        <v>44412</v>
      </c>
      <c r="B146" s="18">
        <v>1726223000</v>
      </c>
      <c r="C146" s="28">
        <f t="shared" si="4"/>
        <v>17867000</v>
      </c>
      <c r="D146" s="26" t="s">
        <v>441</v>
      </c>
      <c r="E146" s="33" t="s">
        <v>952</v>
      </c>
    </row>
    <row r="147" spans="1:5" x14ac:dyDescent="0.2">
      <c r="A147" s="17">
        <v>44413</v>
      </c>
      <c r="B147" s="18">
        <v>1741812000</v>
      </c>
      <c r="C147" s="28">
        <f t="shared" si="4"/>
        <v>15589000</v>
      </c>
      <c r="D147" s="26" t="s">
        <v>441</v>
      </c>
      <c r="E147" s="33" t="s">
        <v>953</v>
      </c>
    </row>
    <row r="148" spans="1:5" x14ac:dyDescent="0.2">
      <c r="A148" s="17">
        <v>44414</v>
      </c>
      <c r="B148" s="18">
        <v>1757780000</v>
      </c>
      <c r="C148" s="28">
        <f t="shared" si="4"/>
        <v>15968000</v>
      </c>
      <c r="D148" s="26" t="s">
        <v>441</v>
      </c>
      <c r="E148" s="33" t="s">
        <v>954</v>
      </c>
    </row>
    <row r="149" spans="1:5" x14ac:dyDescent="0.2">
      <c r="A149" s="17">
        <v>44415</v>
      </c>
      <c r="B149" s="18">
        <v>1770304000</v>
      </c>
      <c r="C149" s="28">
        <f t="shared" si="4"/>
        <v>12524000</v>
      </c>
      <c r="D149" s="26" t="s">
        <v>441</v>
      </c>
      <c r="E149" s="33" t="s">
        <v>955</v>
      </c>
    </row>
    <row r="150" spans="1:5" x14ac:dyDescent="0.2">
      <c r="A150" s="17">
        <v>44416</v>
      </c>
      <c r="B150" s="18">
        <v>1782525000</v>
      </c>
      <c r="C150" s="28">
        <f t="shared" si="4"/>
        <v>12221000</v>
      </c>
      <c r="D150" s="26" t="s">
        <v>441</v>
      </c>
      <c r="E150" s="33" t="s">
        <v>956</v>
      </c>
    </row>
    <row r="151" spans="1:5" x14ac:dyDescent="0.2">
      <c r="A151" s="17">
        <v>44417</v>
      </c>
      <c r="B151" s="18">
        <v>1795049000</v>
      </c>
      <c r="C151" s="28">
        <f t="shared" si="4"/>
        <v>12524000</v>
      </c>
      <c r="D151" s="26" t="s">
        <v>441</v>
      </c>
      <c r="E151" s="33" t="s">
        <v>965</v>
      </c>
    </row>
    <row r="152" spans="1:5" x14ac:dyDescent="0.2">
      <c r="A152" s="17">
        <v>44418</v>
      </c>
      <c r="B152" s="18">
        <v>1808092000</v>
      </c>
      <c r="C152" s="28">
        <f t="shared" si="4"/>
        <v>13043000</v>
      </c>
      <c r="D152" s="26" t="s">
        <v>441</v>
      </c>
      <c r="E152" s="33" t="s">
        <v>957</v>
      </c>
    </row>
    <row r="153" spans="1:5" x14ac:dyDescent="0.2">
      <c r="A153" s="17">
        <v>44419</v>
      </c>
      <c r="B153" s="18">
        <v>1820238000</v>
      </c>
      <c r="C153" s="28">
        <f t="shared" si="4"/>
        <v>12146000</v>
      </c>
      <c r="D153" s="26" t="s">
        <v>441</v>
      </c>
      <c r="E153" s="33" t="s">
        <v>958</v>
      </c>
    </row>
    <row r="154" spans="1:5" x14ac:dyDescent="0.2">
      <c r="A154" s="17">
        <v>44420</v>
      </c>
      <c r="B154" s="18">
        <v>1832450000</v>
      </c>
      <c r="C154" s="28">
        <f t="shared" si="4"/>
        <v>12212000</v>
      </c>
      <c r="D154" s="26" t="s">
        <v>441</v>
      </c>
      <c r="E154" s="33" t="s">
        <v>959</v>
      </c>
    </row>
    <row r="155" spans="1:5" x14ac:dyDescent="0.2">
      <c r="A155" s="17">
        <v>44421</v>
      </c>
      <c r="B155" s="18">
        <v>1844382000</v>
      </c>
      <c r="C155" s="28">
        <f t="shared" si="4"/>
        <v>11932000</v>
      </c>
      <c r="D155" s="26" t="s">
        <v>441</v>
      </c>
      <c r="E155" s="33" t="s">
        <v>960</v>
      </c>
    </row>
    <row r="156" spans="1:5" x14ac:dyDescent="0.2">
      <c r="A156" s="17">
        <v>44422</v>
      </c>
      <c r="B156" s="18">
        <v>1853839000</v>
      </c>
      <c r="C156" s="28">
        <f t="shared" si="4"/>
        <v>9457000</v>
      </c>
      <c r="D156" s="26" t="s">
        <v>441</v>
      </c>
      <c r="E156" s="33" t="s">
        <v>961</v>
      </c>
    </row>
    <row r="157" spans="1:5" x14ac:dyDescent="0.2">
      <c r="A157" s="17">
        <v>44423</v>
      </c>
      <c r="B157" s="18">
        <v>1862928000</v>
      </c>
      <c r="C157" s="28">
        <f t="shared" si="4"/>
        <v>9089000</v>
      </c>
      <c r="D157" s="26" t="s">
        <v>441</v>
      </c>
      <c r="E157" s="33" t="s">
        <v>962</v>
      </c>
    </row>
    <row r="158" spans="1:5" x14ac:dyDescent="0.2">
      <c r="A158" s="17">
        <v>44424</v>
      </c>
      <c r="B158" s="18">
        <v>1875371000</v>
      </c>
      <c r="C158" s="28">
        <f t="shared" si="4"/>
        <v>12443000</v>
      </c>
      <c r="D158" s="26" t="s">
        <v>441</v>
      </c>
      <c r="E158" s="33" t="s">
        <v>963</v>
      </c>
    </row>
    <row r="159" spans="1:5" x14ac:dyDescent="0.2">
      <c r="A159" s="17">
        <v>44425</v>
      </c>
      <c r="B159" s="18">
        <v>1887273000</v>
      </c>
      <c r="C159" s="28">
        <f t="shared" si="4"/>
        <v>11902000</v>
      </c>
      <c r="D159" s="26" t="s">
        <v>441</v>
      </c>
      <c r="E159" s="33" t="s">
        <v>964</v>
      </c>
    </row>
    <row r="160" spans="1:5" x14ac:dyDescent="0.2">
      <c r="A160" s="17">
        <v>44426</v>
      </c>
      <c r="B160" s="18">
        <v>1900127000</v>
      </c>
      <c r="C160" s="28">
        <f t="shared" si="4"/>
        <v>12854000</v>
      </c>
      <c r="D160" s="26" t="s">
        <v>441</v>
      </c>
      <c r="E160" s="33" t="s">
        <v>997</v>
      </c>
    </row>
    <row r="161" spans="1:5" x14ac:dyDescent="0.2">
      <c r="A161" s="17">
        <v>44427</v>
      </c>
      <c r="B161" s="18">
        <v>1912419000</v>
      </c>
      <c r="C161" s="28">
        <f t="shared" ref="C161:C172" si="5">(B161-B160)/(A161-A160)</f>
        <v>12292000</v>
      </c>
      <c r="D161" s="26" t="s">
        <v>441</v>
      </c>
      <c r="E161" s="33" t="s">
        <v>998</v>
      </c>
    </row>
    <row r="162" spans="1:5" x14ac:dyDescent="0.2">
      <c r="A162" s="17">
        <v>44428</v>
      </c>
      <c r="B162" s="18">
        <v>1924390000</v>
      </c>
      <c r="C162" s="28">
        <f t="shared" si="5"/>
        <v>11971000</v>
      </c>
      <c r="D162" s="26" t="s">
        <v>441</v>
      </c>
      <c r="E162" s="33" t="s">
        <v>999</v>
      </c>
    </row>
    <row r="163" spans="1:5" x14ac:dyDescent="0.2">
      <c r="A163" s="17">
        <v>44429</v>
      </c>
      <c r="B163" s="18">
        <v>1935869000</v>
      </c>
      <c r="C163" s="28">
        <f t="shared" si="5"/>
        <v>11479000</v>
      </c>
      <c r="D163" s="26" t="s">
        <v>441</v>
      </c>
      <c r="E163" s="33" t="s">
        <v>1000</v>
      </c>
    </row>
    <row r="164" spans="1:5" x14ac:dyDescent="0.2">
      <c r="A164" s="17">
        <v>44430</v>
      </c>
      <c r="B164" s="18">
        <v>1946954000</v>
      </c>
      <c r="C164" s="28">
        <f t="shared" si="5"/>
        <v>11085000</v>
      </c>
      <c r="D164" s="26" t="s">
        <v>441</v>
      </c>
      <c r="E164" s="33" t="s">
        <v>1001</v>
      </c>
    </row>
    <row r="165" spans="1:5" x14ac:dyDescent="0.2">
      <c r="A165" s="17">
        <v>44431</v>
      </c>
      <c r="B165" s="18">
        <v>1961893000</v>
      </c>
      <c r="C165" s="28">
        <f t="shared" si="5"/>
        <v>14939000</v>
      </c>
      <c r="D165" s="26" t="s">
        <v>441</v>
      </c>
      <c r="E165" s="33" t="s">
        <v>1002</v>
      </c>
    </row>
    <row r="166" spans="1:5" x14ac:dyDescent="0.2">
      <c r="A166" s="17">
        <v>44432</v>
      </c>
      <c r="B166" s="18">
        <v>1975738000</v>
      </c>
      <c r="C166" s="28">
        <f t="shared" si="5"/>
        <v>13845000</v>
      </c>
      <c r="D166" s="26" t="s">
        <v>441</v>
      </c>
      <c r="E166" s="33" t="s">
        <v>1003</v>
      </c>
    </row>
    <row r="167" spans="1:5" x14ac:dyDescent="0.2">
      <c r="A167" s="17">
        <v>44433</v>
      </c>
      <c r="B167" s="18">
        <v>1988433000</v>
      </c>
      <c r="C167" s="28">
        <f t="shared" si="5"/>
        <v>12695000</v>
      </c>
      <c r="D167" s="26" t="s">
        <v>441</v>
      </c>
      <c r="E167" s="33" t="s">
        <v>1003</v>
      </c>
    </row>
    <row r="168" spans="1:5" x14ac:dyDescent="0.2">
      <c r="A168" s="17">
        <v>44434</v>
      </c>
      <c r="B168" s="18">
        <v>2003914000</v>
      </c>
      <c r="C168" s="28">
        <f t="shared" si="5"/>
        <v>15481000</v>
      </c>
      <c r="D168" s="26" t="s">
        <v>441</v>
      </c>
      <c r="E168" s="33" t="s">
        <v>1004</v>
      </c>
    </row>
    <row r="169" spans="1:5" x14ac:dyDescent="0.2">
      <c r="A169" s="17">
        <v>44435</v>
      </c>
      <c r="B169" s="18">
        <v>2019549000</v>
      </c>
      <c r="C169" s="28">
        <f t="shared" si="5"/>
        <v>15635000</v>
      </c>
      <c r="D169" s="26" t="s">
        <v>441</v>
      </c>
      <c r="E169" s="33" t="s">
        <v>1003</v>
      </c>
    </row>
    <row r="170" spans="1:5" x14ac:dyDescent="0.2">
      <c r="A170" s="17">
        <v>44436</v>
      </c>
      <c r="B170" s="18">
        <v>2032934000</v>
      </c>
      <c r="C170" s="28">
        <f t="shared" si="5"/>
        <v>13385000</v>
      </c>
      <c r="D170" s="26" t="s">
        <v>441</v>
      </c>
      <c r="E170" s="33" t="s">
        <v>1017</v>
      </c>
    </row>
    <row r="171" spans="1:5" x14ac:dyDescent="0.2">
      <c r="A171" s="17">
        <v>44437</v>
      </c>
      <c r="B171" s="18">
        <v>2044625000</v>
      </c>
      <c r="C171" s="28">
        <f t="shared" si="5"/>
        <v>11691000</v>
      </c>
      <c r="D171" s="26" t="s">
        <v>441</v>
      </c>
      <c r="E171" s="33" t="s">
        <v>1016</v>
      </c>
    </row>
    <row r="172" spans="1:5" x14ac:dyDescent="0.2">
      <c r="A172" s="17">
        <v>44438</v>
      </c>
      <c r="B172" s="18">
        <v>2055966000</v>
      </c>
      <c r="C172" s="28">
        <f t="shared" si="5"/>
        <v>11341000</v>
      </c>
      <c r="D172" s="26" t="s">
        <v>441</v>
      </c>
      <c r="E172" s="33" t="s">
        <v>1015</v>
      </c>
    </row>
    <row r="173" spans="1:5" x14ac:dyDescent="0.2">
      <c r="A173" s="17">
        <v>44439</v>
      </c>
      <c r="B173" s="18">
        <v>2067589000</v>
      </c>
      <c r="C173" s="28">
        <f t="shared" ref="C173" si="6">(B173-B172)/(A173-A172)</f>
        <v>11623000</v>
      </c>
      <c r="D173" s="26" t="s">
        <v>441</v>
      </c>
      <c r="E173" s="33" t="s">
        <v>1026</v>
      </c>
    </row>
  </sheetData>
  <phoneticPr fontId="1" type="noConversion"/>
  <hyperlinks>
    <hyperlink ref="E2" r:id="rId1" xr:uid="{ED7648D4-4DF0-4354-BDED-84716471D19F}"/>
    <hyperlink ref="E3" r:id="rId2" xr:uid="{DEA25321-C223-4BE3-B9F5-F70635C9E159}"/>
    <hyperlink ref="E4" r:id="rId3" xr:uid="{6B211A70-B1D4-4188-B30C-E9928656374E}"/>
    <hyperlink ref="E5" r:id="rId4" xr:uid="{EEF692A6-7DE1-48B7-9378-85864714E356}"/>
    <hyperlink ref="E6" r:id="rId5" xr:uid="{DDCDAE82-2505-497F-916F-A20DA32D5751}"/>
    <hyperlink ref="E7" r:id="rId6" xr:uid="{6A71FB09-9D77-4A09-9050-42E3E72962DF}"/>
    <hyperlink ref="E8" r:id="rId7" xr:uid="{30878EAE-DFC1-4483-B1CF-97194A71C535}"/>
    <hyperlink ref="E9" r:id="rId8" xr:uid="{E6008BF5-114F-43D7-97CA-180A33592EC0}"/>
    <hyperlink ref="E10" r:id="rId9" xr:uid="{31BBAEF4-56E2-4BA7-BF9D-FD57D7AB9E76}"/>
    <hyperlink ref="E11" r:id="rId10" xr:uid="{92C9EA41-C9CA-49A5-B203-2732CDBA6A11}"/>
    <hyperlink ref="E13" r:id="rId11" xr:uid="{EFA1256C-2F79-42FF-9883-3B33D600EF71}"/>
    <hyperlink ref="E15" r:id="rId12" xr:uid="{23EE85C4-2B93-48F1-8501-4678BBBEAB57}"/>
    <hyperlink ref="E16" r:id="rId13" tooltip="http://www.nhc.gov.cn/xcs/yqjzqk/202103/575af2e2a7794f0b9e761e2c0390b69b.shtml" xr:uid="{1E8B5230-0856-4D69-954D-641057B9A7A9}"/>
    <hyperlink ref="E34" r:id="rId14" xr:uid="{C26C4B4A-0BE3-44C6-BA0B-A88ED6F8836F}"/>
    <hyperlink ref="E45" r:id="rId15" xr:uid="{ED418FB6-E863-4C1B-9680-46ECEE7BF894}"/>
  </hyperlinks>
  <pageMargins left="0.7" right="0.7" top="0.75" bottom="0.75" header="0.3" footer="0.3"/>
  <pageSetup paperSize="9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FD73B-2D4C-4F79-9EEF-CEEDD5D6659D}">
  <dimension ref="A1:R603"/>
  <sheetViews>
    <sheetView zoomScaleNormal="100" workbookViewId="0">
      <pane ySplit="1" topLeftCell="A145" activePane="bottomLeft" state="frozen"/>
      <selection pane="bottomLeft" activeCell="M162" sqref="M162"/>
    </sheetView>
  </sheetViews>
  <sheetFormatPr defaultColWidth="9.125" defaultRowHeight="14.25" x14ac:dyDescent="0.2"/>
  <cols>
    <col min="1" max="2" width="9.125" style="9"/>
    <col min="3" max="3" width="8.125" style="9" customWidth="1"/>
    <col min="4" max="4" width="10.5" style="9" customWidth="1"/>
    <col min="5" max="5" width="11.625" style="9" bestFit="1" customWidth="1"/>
    <col min="6" max="8" width="20" style="9" customWidth="1"/>
    <col min="9" max="9" width="16.625" style="13" customWidth="1"/>
    <col min="10" max="11" width="25" style="13" hidden="1" customWidth="1"/>
    <col min="12" max="12" width="11.125" style="10" bestFit="1" customWidth="1"/>
    <col min="13" max="14" width="9.125" style="9"/>
    <col min="15" max="15" width="9.625" style="45" bestFit="1" customWidth="1"/>
    <col min="16" max="16" width="9.5" style="45" bestFit="1" customWidth="1"/>
    <col min="17" max="17" width="9.25" style="45" bestFit="1" customWidth="1"/>
    <col min="18" max="18" width="9.5" style="45" bestFit="1" customWidth="1"/>
    <col min="19" max="16384" width="9.125" style="9"/>
  </cols>
  <sheetData>
    <row r="1" spans="1:18" s="8" customFormat="1" x14ac:dyDescent="0.2">
      <c r="A1" s="34" t="s">
        <v>314</v>
      </c>
      <c r="B1" s="34" t="s">
        <v>202</v>
      </c>
      <c r="C1" s="34" t="s">
        <v>105</v>
      </c>
      <c r="D1" s="34" t="s">
        <v>104</v>
      </c>
      <c r="E1" s="34" t="s">
        <v>192</v>
      </c>
      <c r="F1" s="34" t="s">
        <v>207</v>
      </c>
      <c r="G1" s="35" t="s">
        <v>208</v>
      </c>
      <c r="H1" s="35" t="s">
        <v>876</v>
      </c>
      <c r="I1" s="8" t="s">
        <v>814</v>
      </c>
      <c r="J1" s="35" t="s">
        <v>777</v>
      </c>
      <c r="K1" s="35" t="s">
        <v>778</v>
      </c>
      <c r="L1" s="36" t="s">
        <v>242</v>
      </c>
      <c r="M1" s="34" t="s">
        <v>163</v>
      </c>
      <c r="N1" s="34" t="s">
        <v>276</v>
      </c>
      <c r="O1" s="44"/>
      <c r="P1" s="44"/>
      <c r="Q1" s="44"/>
      <c r="R1" s="44"/>
    </row>
    <row r="2" spans="1:18" x14ac:dyDescent="0.2">
      <c r="A2">
        <v>1</v>
      </c>
      <c r="B2">
        <v>1</v>
      </c>
      <c r="C2" t="s">
        <v>1</v>
      </c>
      <c r="D2" t="s">
        <v>2</v>
      </c>
      <c r="E2"/>
      <c r="F2"/>
      <c r="G2"/>
      <c r="H2"/>
      <c r="I2" s="37"/>
      <c r="J2" s="37"/>
      <c r="K2" s="37"/>
      <c r="L2" s="38">
        <v>44197</v>
      </c>
      <c r="M2"/>
      <c r="N2"/>
    </row>
    <row r="3" spans="1:18" x14ac:dyDescent="0.2">
      <c r="A3">
        <v>2</v>
      </c>
      <c r="B3">
        <v>1</v>
      </c>
      <c r="C3" t="s">
        <v>1</v>
      </c>
      <c r="D3" t="s">
        <v>2</v>
      </c>
      <c r="E3">
        <v>73537</v>
      </c>
      <c r="F3">
        <v>73537</v>
      </c>
      <c r="G3"/>
      <c r="H3"/>
      <c r="I3" s="37"/>
      <c r="J3" s="37"/>
      <c r="K3" s="37"/>
      <c r="L3" s="38">
        <v>44198</v>
      </c>
      <c r="M3" t="s">
        <v>243</v>
      </c>
      <c r="N3"/>
    </row>
    <row r="4" spans="1:18" x14ac:dyDescent="0.2">
      <c r="A4">
        <v>3</v>
      </c>
      <c r="B4">
        <v>1</v>
      </c>
      <c r="C4" t="s">
        <v>1</v>
      </c>
      <c r="D4" t="s">
        <v>2</v>
      </c>
      <c r="E4"/>
      <c r="F4">
        <v>1000000</v>
      </c>
      <c r="G4"/>
      <c r="H4"/>
      <c r="I4" s="37"/>
      <c r="J4" s="37"/>
      <c r="K4" s="37"/>
      <c r="L4" s="38">
        <v>44207</v>
      </c>
      <c r="M4" s="11" t="s">
        <v>209</v>
      </c>
      <c r="N4"/>
    </row>
    <row r="5" spans="1:18" x14ac:dyDescent="0.2">
      <c r="A5">
        <v>4</v>
      </c>
      <c r="B5">
        <v>1</v>
      </c>
      <c r="C5" t="s">
        <v>1</v>
      </c>
      <c r="D5" t="s">
        <v>2</v>
      </c>
      <c r="E5">
        <v>1700000</v>
      </c>
      <c r="F5"/>
      <c r="G5"/>
      <c r="H5"/>
      <c r="I5" s="37"/>
      <c r="J5" s="37"/>
      <c r="K5" s="37"/>
      <c r="L5" s="38">
        <v>44212</v>
      </c>
      <c r="M5" t="s">
        <v>203</v>
      </c>
      <c r="N5"/>
    </row>
    <row r="6" spans="1:18" x14ac:dyDescent="0.2">
      <c r="A6">
        <v>5</v>
      </c>
      <c r="B6">
        <v>1</v>
      </c>
      <c r="C6" t="s">
        <v>1</v>
      </c>
      <c r="D6" t="s">
        <v>2</v>
      </c>
      <c r="E6"/>
      <c r="F6">
        <v>1900000</v>
      </c>
      <c r="G6"/>
      <c r="H6"/>
      <c r="I6" s="37"/>
      <c r="J6" s="37"/>
      <c r="K6" s="37"/>
      <c r="L6" s="38">
        <v>44215</v>
      </c>
      <c r="M6" t="s">
        <v>245</v>
      </c>
      <c r="N6"/>
    </row>
    <row r="7" spans="1:18" x14ac:dyDescent="0.2">
      <c r="A7">
        <v>6</v>
      </c>
      <c r="B7">
        <v>1</v>
      </c>
      <c r="C7" t="s">
        <v>1</v>
      </c>
      <c r="D7" t="s">
        <v>2</v>
      </c>
      <c r="E7"/>
      <c r="F7"/>
      <c r="G7"/>
      <c r="H7"/>
      <c r="I7" s="37">
        <v>3626000</v>
      </c>
      <c r="J7" s="37"/>
      <c r="K7" s="37"/>
      <c r="L7" s="38">
        <v>44248</v>
      </c>
      <c r="M7" t="s">
        <v>244</v>
      </c>
      <c r="N7"/>
    </row>
    <row r="8" spans="1:18" x14ac:dyDescent="0.2">
      <c r="A8">
        <v>7</v>
      </c>
      <c r="B8">
        <v>1</v>
      </c>
      <c r="C8" t="s">
        <v>1</v>
      </c>
      <c r="D8" t="s">
        <v>2</v>
      </c>
      <c r="E8">
        <v>7650000</v>
      </c>
      <c r="F8">
        <v>5000000</v>
      </c>
      <c r="G8"/>
      <c r="H8"/>
      <c r="I8" s="37">
        <v>2640000</v>
      </c>
      <c r="J8" s="37"/>
      <c r="K8" s="37"/>
      <c r="L8" s="38">
        <v>44257</v>
      </c>
      <c r="M8" t="s">
        <v>210</v>
      </c>
      <c r="N8"/>
    </row>
    <row r="9" spans="1:18" x14ac:dyDescent="0.2">
      <c r="A9">
        <v>8</v>
      </c>
      <c r="B9">
        <v>1</v>
      </c>
      <c r="C9" t="s">
        <v>1</v>
      </c>
      <c r="D9" t="s">
        <v>2</v>
      </c>
      <c r="E9">
        <v>10000000</v>
      </c>
      <c r="F9">
        <v>6660000</v>
      </c>
      <c r="G9"/>
      <c r="H9"/>
      <c r="I9" s="37">
        <v>3340000</v>
      </c>
      <c r="J9" s="37"/>
      <c r="K9" s="37"/>
      <c r="L9" s="38">
        <v>44269</v>
      </c>
      <c r="M9" s="12" t="s">
        <v>211</v>
      </c>
      <c r="N9"/>
    </row>
    <row r="10" spans="1:18" x14ac:dyDescent="0.2">
      <c r="A10">
        <v>9</v>
      </c>
      <c r="B10">
        <v>1</v>
      </c>
      <c r="C10" t="s">
        <v>1</v>
      </c>
      <c r="D10" t="s">
        <v>2</v>
      </c>
      <c r="E10">
        <v>10360000</v>
      </c>
      <c r="F10">
        <v>6800000</v>
      </c>
      <c r="G10"/>
      <c r="H10"/>
      <c r="I10" s="37">
        <v>3560000</v>
      </c>
      <c r="J10" s="37"/>
      <c r="K10" s="37"/>
      <c r="L10" s="38">
        <v>44270</v>
      </c>
      <c r="M10" s="12" t="s">
        <v>212</v>
      </c>
      <c r="N10"/>
    </row>
    <row r="11" spans="1:18" x14ac:dyDescent="0.2">
      <c r="A11">
        <v>10</v>
      </c>
      <c r="B11">
        <v>1</v>
      </c>
      <c r="C11" t="s">
        <v>1</v>
      </c>
      <c r="D11" t="s">
        <v>2</v>
      </c>
      <c r="E11">
        <v>11000000</v>
      </c>
      <c r="F11">
        <v>7503000</v>
      </c>
      <c r="G11"/>
      <c r="H11"/>
      <c r="I11" s="37">
        <f>E11-F11</f>
        <v>3497000</v>
      </c>
      <c r="J11" s="37"/>
      <c r="K11" s="37"/>
      <c r="L11" s="38">
        <v>44275</v>
      </c>
      <c r="M11" s="12" t="s">
        <v>277</v>
      </c>
      <c r="N11"/>
    </row>
    <row r="12" spans="1:18" x14ac:dyDescent="0.2">
      <c r="A12">
        <v>11</v>
      </c>
      <c r="B12">
        <v>1</v>
      </c>
      <c r="C12" t="s">
        <v>1</v>
      </c>
      <c r="D12" t="s">
        <v>2</v>
      </c>
      <c r="E12">
        <v>13333900</v>
      </c>
      <c r="F12">
        <v>8324300</v>
      </c>
      <c r="G12"/>
      <c r="H12"/>
      <c r="I12" s="37">
        <v>8324300</v>
      </c>
      <c r="J12" s="37"/>
      <c r="K12" s="37"/>
      <c r="L12" s="38">
        <v>44280</v>
      </c>
      <c r="M12" s="12" t="s">
        <v>291</v>
      </c>
      <c r="N12"/>
    </row>
    <row r="13" spans="1:18" x14ac:dyDescent="0.2">
      <c r="A13">
        <v>12</v>
      </c>
      <c r="B13">
        <v>1</v>
      </c>
      <c r="C13" t="s">
        <v>1</v>
      </c>
      <c r="D13" t="s">
        <v>2</v>
      </c>
      <c r="E13">
        <v>15390700</v>
      </c>
      <c r="F13">
        <v>9573100</v>
      </c>
      <c r="G13"/>
      <c r="H13"/>
      <c r="I13" s="37">
        <f t="shared" ref="I13:I44" si="0">E13-F13</f>
        <v>5817600</v>
      </c>
      <c r="J13" s="37"/>
      <c r="K13" s="37"/>
      <c r="L13" s="38">
        <v>44286</v>
      </c>
      <c r="M13" s="12" t="s">
        <v>282</v>
      </c>
      <c r="N13"/>
    </row>
    <row r="14" spans="1:18" x14ac:dyDescent="0.2">
      <c r="A14">
        <v>13</v>
      </c>
      <c r="B14">
        <v>1</v>
      </c>
      <c r="C14" t="s">
        <v>1</v>
      </c>
      <c r="D14" t="s">
        <v>2</v>
      </c>
      <c r="E14">
        <v>16167800</v>
      </c>
      <c r="F14">
        <v>10092200</v>
      </c>
      <c r="G14"/>
      <c r="H14"/>
      <c r="I14" s="37">
        <f t="shared" si="0"/>
        <v>6075600</v>
      </c>
      <c r="J14" s="37"/>
      <c r="K14" s="37"/>
      <c r="L14" s="38">
        <v>44288</v>
      </c>
      <c r="M14" s="12" t="s">
        <v>281</v>
      </c>
      <c r="N14"/>
    </row>
    <row r="15" spans="1:18" x14ac:dyDescent="0.2">
      <c r="A15">
        <v>14</v>
      </c>
      <c r="B15">
        <v>1</v>
      </c>
      <c r="C15" t="s">
        <v>1</v>
      </c>
      <c r="D15" t="s">
        <v>2</v>
      </c>
      <c r="E15">
        <v>16459300</v>
      </c>
      <c r="F15">
        <v>10293400</v>
      </c>
      <c r="G15"/>
      <c r="H15"/>
      <c r="I15" s="37">
        <f t="shared" si="0"/>
        <v>6165900</v>
      </c>
      <c r="J15" s="37"/>
      <c r="K15" s="37"/>
      <c r="L15" s="38">
        <v>44289</v>
      </c>
      <c r="M15" s="12" t="s">
        <v>322</v>
      </c>
      <c r="N15"/>
    </row>
    <row r="16" spans="1:18" x14ac:dyDescent="0.2">
      <c r="A16">
        <v>15</v>
      </c>
      <c r="B16">
        <v>1</v>
      </c>
      <c r="C16" t="s">
        <v>1</v>
      </c>
      <c r="D16" t="s">
        <v>2</v>
      </c>
      <c r="E16">
        <v>16687100</v>
      </c>
      <c r="F16">
        <v>10456200</v>
      </c>
      <c r="G16"/>
      <c r="H16"/>
      <c r="I16" s="37">
        <f t="shared" si="0"/>
        <v>6230900</v>
      </c>
      <c r="J16" s="37"/>
      <c r="K16" s="37"/>
      <c r="L16" s="38">
        <v>44290</v>
      </c>
      <c r="M16" s="12" t="s">
        <v>318</v>
      </c>
      <c r="N16"/>
    </row>
    <row r="17" spans="1:14" x14ac:dyDescent="0.2">
      <c r="A17">
        <v>16</v>
      </c>
      <c r="B17">
        <v>1</v>
      </c>
      <c r="C17" t="s">
        <v>1</v>
      </c>
      <c r="D17" t="s">
        <v>2</v>
      </c>
      <c r="E17">
        <v>16937700</v>
      </c>
      <c r="F17">
        <v>10629000</v>
      </c>
      <c r="G17"/>
      <c r="H17"/>
      <c r="I17" s="37">
        <f t="shared" si="0"/>
        <v>6308700</v>
      </c>
      <c r="J17" s="37"/>
      <c r="K17" s="37"/>
      <c r="L17" s="38">
        <v>44291</v>
      </c>
      <c r="M17" s="12" t="s">
        <v>321</v>
      </c>
      <c r="N17"/>
    </row>
    <row r="18" spans="1:14" x14ac:dyDescent="0.2">
      <c r="A18">
        <v>17</v>
      </c>
      <c r="B18">
        <v>1</v>
      </c>
      <c r="C18" t="s">
        <v>1</v>
      </c>
      <c r="D18" t="s">
        <v>2</v>
      </c>
      <c r="E18">
        <v>17290900</v>
      </c>
      <c r="F18">
        <v>10838700</v>
      </c>
      <c r="G18"/>
      <c r="H18"/>
      <c r="I18" s="37">
        <f t="shared" si="0"/>
        <v>6452200</v>
      </c>
      <c r="J18" s="37"/>
      <c r="K18" s="37"/>
      <c r="L18" s="38">
        <v>44292</v>
      </c>
      <c r="M18" s="12" t="s">
        <v>323</v>
      </c>
      <c r="N18"/>
    </row>
    <row r="19" spans="1:14" x14ac:dyDescent="0.2">
      <c r="A19">
        <v>18</v>
      </c>
      <c r="B19">
        <v>1</v>
      </c>
      <c r="C19" t="s">
        <v>1</v>
      </c>
      <c r="D19" t="s">
        <v>2</v>
      </c>
      <c r="E19">
        <v>17689000</v>
      </c>
      <c r="F19">
        <v>11095000</v>
      </c>
      <c r="G19"/>
      <c r="H19"/>
      <c r="I19" s="37">
        <f t="shared" si="0"/>
        <v>6594000</v>
      </c>
      <c r="J19" s="37"/>
      <c r="K19" s="37"/>
      <c r="L19" s="38">
        <v>44293</v>
      </c>
      <c r="M19" s="12" t="s">
        <v>320</v>
      </c>
      <c r="N19"/>
    </row>
    <row r="20" spans="1:14" x14ac:dyDescent="0.2">
      <c r="A20">
        <v>19</v>
      </c>
      <c r="B20">
        <v>1</v>
      </c>
      <c r="C20" t="s">
        <v>1</v>
      </c>
      <c r="D20" t="s">
        <v>2</v>
      </c>
      <c r="E20">
        <v>18106500</v>
      </c>
      <c r="F20">
        <v>11361900</v>
      </c>
      <c r="G20"/>
      <c r="H20"/>
      <c r="I20" s="37">
        <f t="shared" si="0"/>
        <v>6744600</v>
      </c>
      <c r="J20" s="37"/>
      <c r="K20" s="37"/>
      <c r="L20" s="38">
        <v>44294</v>
      </c>
      <c r="M20" s="12" t="s">
        <v>324</v>
      </c>
      <c r="N20"/>
    </row>
    <row r="21" spans="1:14" x14ac:dyDescent="0.2">
      <c r="A21">
        <v>20</v>
      </c>
      <c r="B21">
        <v>1</v>
      </c>
      <c r="C21" t="s">
        <v>1</v>
      </c>
      <c r="D21" t="s">
        <v>2</v>
      </c>
      <c r="E21">
        <v>18498400</v>
      </c>
      <c r="F21">
        <v>11617900</v>
      </c>
      <c r="G21"/>
      <c r="H21"/>
      <c r="I21" s="37">
        <f t="shared" si="0"/>
        <v>6880500</v>
      </c>
      <c r="J21" s="37"/>
      <c r="K21" s="37"/>
      <c r="L21" s="38">
        <v>44295</v>
      </c>
      <c r="M21" s="12" t="s">
        <v>325</v>
      </c>
      <c r="N21"/>
    </row>
    <row r="22" spans="1:14" x14ac:dyDescent="0.2">
      <c r="A22">
        <v>21</v>
      </c>
      <c r="B22">
        <v>1</v>
      </c>
      <c r="C22" t="s">
        <v>1</v>
      </c>
      <c r="D22" t="s">
        <v>2</v>
      </c>
      <c r="E22">
        <v>18799500</v>
      </c>
      <c r="F22">
        <v>11796700</v>
      </c>
      <c r="G22"/>
      <c r="H22"/>
      <c r="I22" s="37">
        <f t="shared" si="0"/>
        <v>7002800</v>
      </c>
      <c r="J22" s="37"/>
      <c r="K22" s="37"/>
      <c r="L22" s="38">
        <v>44296</v>
      </c>
      <c r="M22" s="12" t="s">
        <v>317</v>
      </c>
      <c r="N22"/>
    </row>
    <row r="23" spans="1:14" x14ac:dyDescent="0.2">
      <c r="A23">
        <v>22</v>
      </c>
      <c r="B23">
        <v>1</v>
      </c>
      <c r="C23" t="s">
        <v>1</v>
      </c>
      <c r="D23" t="s">
        <v>2</v>
      </c>
      <c r="E23">
        <v>19051100</v>
      </c>
      <c r="F23">
        <v>11955100</v>
      </c>
      <c r="G23"/>
      <c r="H23"/>
      <c r="I23" s="37">
        <f t="shared" si="0"/>
        <v>7096000</v>
      </c>
      <c r="J23" s="37"/>
      <c r="K23" s="37"/>
      <c r="L23" s="38">
        <v>44297</v>
      </c>
      <c r="M23" s="12" t="s">
        <v>362</v>
      </c>
      <c r="N23"/>
    </row>
    <row r="24" spans="1:14" x14ac:dyDescent="0.2">
      <c r="A24">
        <v>23</v>
      </c>
      <c r="B24">
        <v>1</v>
      </c>
      <c r="C24" t="s">
        <v>1</v>
      </c>
      <c r="D24" t="s">
        <v>2</v>
      </c>
      <c r="E24">
        <v>19341200</v>
      </c>
      <c r="F24">
        <v>12117000</v>
      </c>
      <c r="G24"/>
      <c r="H24"/>
      <c r="I24" s="37">
        <f t="shared" si="0"/>
        <v>7224200</v>
      </c>
      <c r="J24" s="37"/>
      <c r="K24" s="37"/>
      <c r="L24" s="38">
        <v>44298</v>
      </c>
      <c r="M24" s="12" t="s">
        <v>319</v>
      </c>
      <c r="N24"/>
    </row>
    <row r="25" spans="1:14" x14ac:dyDescent="0.2">
      <c r="A25">
        <v>24</v>
      </c>
      <c r="B25">
        <v>1</v>
      </c>
      <c r="C25" t="s">
        <v>1</v>
      </c>
      <c r="D25" t="s">
        <v>2</v>
      </c>
      <c r="E25">
        <v>19617300</v>
      </c>
      <c r="F25">
        <v>12278200</v>
      </c>
      <c r="G25"/>
      <c r="H25"/>
      <c r="I25" s="37">
        <f t="shared" si="0"/>
        <v>7339100</v>
      </c>
      <c r="J25" s="37"/>
      <c r="K25" s="37"/>
      <c r="L25" s="38">
        <v>44299</v>
      </c>
      <c r="M25" s="12" t="s">
        <v>316</v>
      </c>
      <c r="N25"/>
    </row>
    <row r="26" spans="1:14" x14ac:dyDescent="0.2">
      <c r="A26">
        <v>25</v>
      </c>
      <c r="B26">
        <v>1</v>
      </c>
      <c r="C26" t="s">
        <v>1</v>
      </c>
      <c r="D26" t="s">
        <v>2</v>
      </c>
      <c r="E26">
        <v>19897000</v>
      </c>
      <c r="F26">
        <v>12428000</v>
      </c>
      <c r="G26"/>
      <c r="H26"/>
      <c r="I26" s="37">
        <f t="shared" si="0"/>
        <v>7469000</v>
      </c>
      <c r="J26" s="37"/>
      <c r="K26" s="37"/>
      <c r="L26" s="38">
        <v>44300</v>
      </c>
      <c r="M26" s="12" t="s">
        <v>360</v>
      </c>
      <c r="N26"/>
    </row>
    <row r="27" spans="1:14" x14ac:dyDescent="0.2">
      <c r="A27">
        <v>26</v>
      </c>
      <c r="B27">
        <v>1</v>
      </c>
      <c r="C27" t="s">
        <v>1</v>
      </c>
      <c r="D27" t="s">
        <v>2</v>
      </c>
      <c r="E27">
        <v>20175600</v>
      </c>
      <c r="F27">
        <v>12568800</v>
      </c>
      <c r="G27"/>
      <c r="H27"/>
      <c r="I27" s="37">
        <f t="shared" si="0"/>
        <v>7606800</v>
      </c>
      <c r="J27" s="37"/>
      <c r="K27" s="37"/>
      <c r="L27" s="38">
        <v>44301</v>
      </c>
      <c r="M27" s="12" t="s">
        <v>315</v>
      </c>
      <c r="N27"/>
    </row>
    <row r="28" spans="1:14" x14ac:dyDescent="0.2">
      <c r="A28">
        <v>27</v>
      </c>
      <c r="B28">
        <v>1</v>
      </c>
      <c r="C28" t="s">
        <v>1</v>
      </c>
      <c r="D28" t="s">
        <v>2</v>
      </c>
      <c r="E28">
        <v>20441900</v>
      </c>
      <c r="F28">
        <v>12693900</v>
      </c>
      <c r="G28"/>
      <c r="H28"/>
      <c r="I28" s="37">
        <f t="shared" si="0"/>
        <v>7748000</v>
      </c>
      <c r="J28" s="37"/>
      <c r="K28" s="37"/>
      <c r="L28" s="38">
        <v>44302</v>
      </c>
      <c r="M28" s="12" t="s">
        <v>355</v>
      </c>
      <c r="N28"/>
    </row>
    <row r="29" spans="1:14" x14ac:dyDescent="0.2">
      <c r="A29">
        <v>28</v>
      </c>
      <c r="B29">
        <v>1</v>
      </c>
      <c r="C29" t="s">
        <v>1</v>
      </c>
      <c r="D29" t="s">
        <v>2</v>
      </c>
      <c r="E29">
        <v>20664100</v>
      </c>
      <c r="F29">
        <v>12807200</v>
      </c>
      <c r="G29"/>
      <c r="H29"/>
      <c r="I29" s="37">
        <f t="shared" si="0"/>
        <v>7856900</v>
      </c>
      <c r="J29" s="37"/>
      <c r="K29" s="37"/>
      <c r="L29" s="38">
        <v>44303</v>
      </c>
      <c r="M29" s="12" t="s">
        <v>357</v>
      </c>
      <c r="N29"/>
    </row>
    <row r="30" spans="1:14" x14ac:dyDescent="0.2">
      <c r="A30">
        <v>29</v>
      </c>
      <c r="B30">
        <v>1</v>
      </c>
      <c r="C30" t="s">
        <v>1</v>
      </c>
      <c r="D30" t="s">
        <v>2</v>
      </c>
      <c r="E30">
        <v>20884700</v>
      </c>
      <c r="F30">
        <v>12914100</v>
      </c>
      <c r="G30"/>
      <c r="H30"/>
      <c r="I30" s="37">
        <f t="shared" si="0"/>
        <v>7970600</v>
      </c>
      <c r="J30" s="37"/>
      <c r="K30" s="37"/>
      <c r="L30" s="38">
        <v>44304</v>
      </c>
      <c r="M30" s="12" t="s">
        <v>358</v>
      </c>
      <c r="N30"/>
    </row>
    <row r="31" spans="1:14" x14ac:dyDescent="0.2">
      <c r="A31">
        <v>30</v>
      </c>
      <c r="B31">
        <v>1</v>
      </c>
      <c r="C31" t="s">
        <v>1</v>
      </c>
      <c r="D31" t="s">
        <v>2</v>
      </c>
      <c r="E31">
        <v>21125400</v>
      </c>
      <c r="F31">
        <v>13029100</v>
      </c>
      <c r="G31"/>
      <c r="H31"/>
      <c r="I31" s="37">
        <f t="shared" si="0"/>
        <v>8096300</v>
      </c>
      <c r="J31" s="37"/>
      <c r="K31" s="37"/>
      <c r="L31" s="38">
        <v>44305</v>
      </c>
      <c r="M31" s="12" t="s">
        <v>361</v>
      </c>
      <c r="N31"/>
    </row>
    <row r="32" spans="1:14" x14ac:dyDescent="0.2">
      <c r="A32">
        <v>31</v>
      </c>
      <c r="B32">
        <v>1</v>
      </c>
      <c r="C32" t="s">
        <v>1</v>
      </c>
      <c r="D32" t="s">
        <v>2</v>
      </c>
      <c r="E32">
        <v>21389800</v>
      </c>
      <c r="F32">
        <v>13155800</v>
      </c>
      <c r="G32"/>
      <c r="H32"/>
      <c r="I32" s="37">
        <f t="shared" si="0"/>
        <v>8234000</v>
      </c>
      <c r="J32" s="37"/>
      <c r="K32" s="37"/>
      <c r="L32" s="38">
        <v>44306</v>
      </c>
      <c r="M32" s="12" t="s">
        <v>356</v>
      </c>
      <c r="N32"/>
    </row>
    <row r="33" spans="1:14" x14ac:dyDescent="0.2">
      <c r="A33">
        <v>32</v>
      </c>
      <c r="B33">
        <v>1</v>
      </c>
      <c r="C33" t="s">
        <v>1</v>
      </c>
      <c r="D33" t="s">
        <v>2</v>
      </c>
      <c r="E33">
        <v>21977700</v>
      </c>
      <c r="F33">
        <v>13396700</v>
      </c>
      <c r="G33"/>
      <c r="H33"/>
      <c r="I33" s="37">
        <f t="shared" si="0"/>
        <v>8581000</v>
      </c>
      <c r="J33" s="37"/>
      <c r="K33" s="37"/>
      <c r="L33" s="38">
        <v>44308</v>
      </c>
      <c r="M33" s="12" t="s">
        <v>354</v>
      </c>
      <c r="N33"/>
    </row>
    <row r="34" spans="1:14" x14ac:dyDescent="0.2">
      <c r="A34">
        <v>33</v>
      </c>
      <c r="B34">
        <v>1</v>
      </c>
      <c r="C34" t="s">
        <v>1</v>
      </c>
      <c r="D34" t="s">
        <v>2</v>
      </c>
      <c r="E34">
        <v>22302500</v>
      </c>
      <c r="F34">
        <v>13522800</v>
      </c>
      <c r="G34"/>
      <c r="H34"/>
      <c r="I34" s="37">
        <f t="shared" si="0"/>
        <v>8779700</v>
      </c>
      <c r="J34" s="37"/>
      <c r="K34" s="37"/>
      <c r="L34" s="38">
        <v>44309</v>
      </c>
      <c r="M34" s="12" t="s">
        <v>350</v>
      </c>
      <c r="N34"/>
    </row>
    <row r="35" spans="1:14" x14ac:dyDescent="0.2">
      <c r="A35">
        <v>34</v>
      </c>
      <c r="B35">
        <v>1</v>
      </c>
      <c r="C35" t="s">
        <v>1</v>
      </c>
      <c r="D35" t="s">
        <v>2</v>
      </c>
      <c r="E35">
        <v>22623000</v>
      </c>
      <c r="F35">
        <v>13646100</v>
      </c>
      <c r="G35"/>
      <c r="H35"/>
      <c r="I35" s="37">
        <f t="shared" si="0"/>
        <v>8976900</v>
      </c>
      <c r="J35" s="37"/>
      <c r="K35" s="37"/>
      <c r="L35" s="38">
        <v>44310</v>
      </c>
      <c r="M35" s="12" t="s">
        <v>352</v>
      </c>
      <c r="N35"/>
    </row>
    <row r="36" spans="1:14" x14ac:dyDescent="0.2">
      <c r="A36">
        <v>35</v>
      </c>
      <c r="B36">
        <v>1</v>
      </c>
      <c r="C36" t="s">
        <v>1</v>
      </c>
      <c r="D36" t="s">
        <v>2</v>
      </c>
      <c r="E36">
        <v>22943800</v>
      </c>
      <c r="F36">
        <v>13763200</v>
      </c>
      <c r="G36"/>
      <c r="H36"/>
      <c r="I36" s="37">
        <f t="shared" si="0"/>
        <v>9180600</v>
      </c>
      <c r="J36" s="37"/>
      <c r="K36" s="37"/>
      <c r="L36" s="38">
        <v>44311</v>
      </c>
      <c r="M36" s="12" t="s">
        <v>353</v>
      </c>
      <c r="N36"/>
    </row>
    <row r="37" spans="1:14" x14ac:dyDescent="0.2">
      <c r="A37">
        <v>36</v>
      </c>
      <c r="B37">
        <v>1</v>
      </c>
      <c r="C37" t="s">
        <v>1</v>
      </c>
      <c r="D37" t="s">
        <v>2</v>
      </c>
      <c r="E37">
        <v>23265100</v>
      </c>
      <c r="F37">
        <v>13892300</v>
      </c>
      <c r="G37"/>
      <c r="H37"/>
      <c r="I37" s="37">
        <f t="shared" si="0"/>
        <v>9372800</v>
      </c>
      <c r="J37" s="37"/>
      <c r="K37" s="37"/>
      <c r="L37" s="38">
        <v>44312</v>
      </c>
      <c r="M37" s="12" t="s">
        <v>351</v>
      </c>
      <c r="N37"/>
    </row>
    <row r="38" spans="1:14" x14ac:dyDescent="0.2">
      <c r="A38">
        <v>37</v>
      </c>
      <c r="B38">
        <v>1</v>
      </c>
      <c r="C38" t="s">
        <v>1</v>
      </c>
      <c r="D38" t="s">
        <v>2</v>
      </c>
      <c r="E38">
        <v>23705500</v>
      </c>
      <c r="F38">
        <v>14078900</v>
      </c>
      <c r="G38"/>
      <c r="H38"/>
      <c r="I38" s="37">
        <f t="shared" si="0"/>
        <v>9626600</v>
      </c>
      <c r="J38" s="37"/>
      <c r="K38" s="37"/>
      <c r="L38" s="38">
        <v>44313</v>
      </c>
      <c r="M38" s="12" t="s">
        <v>359</v>
      </c>
      <c r="N38"/>
    </row>
    <row r="39" spans="1:14" x14ac:dyDescent="0.2">
      <c r="A39">
        <v>38</v>
      </c>
      <c r="B39">
        <v>1</v>
      </c>
      <c r="C39" t="s">
        <v>1</v>
      </c>
      <c r="D39" t="s">
        <v>2</v>
      </c>
      <c r="E39">
        <v>24185500</v>
      </c>
      <c r="F39">
        <v>14275000</v>
      </c>
      <c r="G39"/>
      <c r="H39"/>
      <c r="I39" s="37">
        <f t="shared" si="0"/>
        <v>9910500</v>
      </c>
      <c r="J39" s="37"/>
      <c r="K39" s="37"/>
      <c r="L39" s="38">
        <v>44314</v>
      </c>
      <c r="M39" s="12" t="s">
        <v>377</v>
      </c>
      <c r="N39"/>
    </row>
    <row r="40" spans="1:14" x14ac:dyDescent="0.2">
      <c r="A40">
        <v>39</v>
      </c>
      <c r="B40">
        <v>1</v>
      </c>
      <c r="C40" t="s">
        <v>1</v>
      </c>
      <c r="D40" t="s">
        <v>2</v>
      </c>
      <c r="E40">
        <v>24586500</v>
      </c>
      <c r="F40">
        <v>14423500</v>
      </c>
      <c r="G40"/>
      <c r="H40"/>
      <c r="I40" s="37">
        <f t="shared" si="0"/>
        <v>10163000</v>
      </c>
      <c r="J40" s="37"/>
      <c r="K40" s="37"/>
      <c r="L40" s="38">
        <v>44315</v>
      </c>
      <c r="M40" s="12" t="s">
        <v>391</v>
      </c>
      <c r="N40"/>
    </row>
    <row r="41" spans="1:14" x14ac:dyDescent="0.2">
      <c r="A41">
        <v>40</v>
      </c>
      <c r="B41">
        <v>1</v>
      </c>
      <c r="C41" t="s">
        <v>1</v>
      </c>
      <c r="D41" t="s">
        <v>2</v>
      </c>
      <c r="E41">
        <v>24910800</v>
      </c>
      <c r="F41">
        <v>14522400</v>
      </c>
      <c r="G41"/>
      <c r="H41"/>
      <c r="I41" s="37">
        <f t="shared" si="0"/>
        <v>10388400</v>
      </c>
      <c r="J41" s="37"/>
      <c r="K41" s="37"/>
      <c r="L41" s="38">
        <v>44316</v>
      </c>
      <c r="M41" s="12" t="s">
        <v>390</v>
      </c>
      <c r="N41"/>
    </row>
    <row r="42" spans="1:14" x14ac:dyDescent="0.2">
      <c r="A42">
        <v>41</v>
      </c>
      <c r="B42">
        <v>1</v>
      </c>
      <c r="C42" t="s">
        <v>1</v>
      </c>
      <c r="D42" t="s">
        <v>2</v>
      </c>
      <c r="E42">
        <v>25028100</v>
      </c>
      <c r="F42">
        <v>14552400</v>
      </c>
      <c r="G42"/>
      <c r="H42"/>
      <c r="I42" s="37">
        <f t="shared" si="0"/>
        <v>10475700</v>
      </c>
      <c r="J42" s="37"/>
      <c r="K42" s="37"/>
      <c r="L42" s="38">
        <v>44317</v>
      </c>
      <c r="M42" s="12" t="s">
        <v>389</v>
      </c>
      <c r="N42"/>
    </row>
    <row r="43" spans="1:14" x14ac:dyDescent="0.2">
      <c r="A43">
        <v>42</v>
      </c>
      <c r="B43">
        <v>1</v>
      </c>
      <c r="C43" t="s">
        <v>1</v>
      </c>
      <c r="D43" t="s">
        <v>2</v>
      </c>
      <c r="E43">
        <v>25142200</v>
      </c>
      <c r="F43">
        <v>14582600</v>
      </c>
      <c r="G43"/>
      <c r="H43"/>
      <c r="I43" s="37">
        <f t="shared" si="0"/>
        <v>10559600</v>
      </c>
      <c r="J43" s="37"/>
      <c r="K43" s="37"/>
      <c r="L43" s="38">
        <v>44318</v>
      </c>
      <c r="M43" s="12" t="s">
        <v>388</v>
      </c>
      <c r="N43"/>
    </row>
    <row r="44" spans="1:14" x14ac:dyDescent="0.2">
      <c r="A44">
        <v>43</v>
      </c>
      <c r="B44">
        <v>1</v>
      </c>
      <c r="C44" t="s">
        <v>1</v>
      </c>
      <c r="D44" t="s">
        <v>2</v>
      </c>
      <c r="E44">
        <v>25257700</v>
      </c>
      <c r="F44">
        <v>14612900</v>
      </c>
      <c r="G44"/>
      <c r="H44"/>
      <c r="I44" s="37">
        <f t="shared" si="0"/>
        <v>10644800</v>
      </c>
      <c r="J44" s="37"/>
      <c r="K44" s="37"/>
      <c r="L44" s="38">
        <v>44319</v>
      </c>
      <c r="M44" s="12" t="s">
        <v>387</v>
      </c>
      <c r="N44"/>
    </row>
    <row r="45" spans="1:14" x14ac:dyDescent="0.2">
      <c r="A45">
        <v>44</v>
      </c>
      <c r="B45">
        <v>1</v>
      </c>
      <c r="C45" t="s">
        <v>1</v>
      </c>
      <c r="D45" t="s">
        <v>2</v>
      </c>
      <c r="E45">
        <v>25392400</v>
      </c>
      <c r="F45">
        <v>14647500</v>
      </c>
      <c r="G45"/>
      <c r="H45"/>
      <c r="I45" s="37">
        <f t="shared" ref="I45:I76" si="1">E45-F45</f>
        <v>10744900</v>
      </c>
      <c r="J45" s="37"/>
      <c r="K45" s="37"/>
      <c r="L45" s="38">
        <v>44320</v>
      </c>
      <c r="M45" s="12" t="s">
        <v>386</v>
      </c>
      <c r="N45"/>
    </row>
    <row r="46" spans="1:14" x14ac:dyDescent="0.2">
      <c r="A46">
        <v>45</v>
      </c>
      <c r="B46">
        <v>1</v>
      </c>
      <c r="C46" t="s">
        <v>1</v>
      </c>
      <c r="D46" t="s">
        <v>2</v>
      </c>
      <c r="E46">
        <v>25564000</v>
      </c>
      <c r="F46">
        <v>14688700</v>
      </c>
      <c r="G46"/>
      <c r="H46"/>
      <c r="I46" s="37">
        <f t="shared" si="1"/>
        <v>10875300</v>
      </c>
      <c r="J46" s="37"/>
      <c r="K46" s="37"/>
      <c r="L46" s="38">
        <v>44321</v>
      </c>
      <c r="M46" s="12" t="s">
        <v>385</v>
      </c>
      <c r="N46"/>
    </row>
    <row r="47" spans="1:14" x14ac:dyDescent="0.2">
      <c r="A47">
        <v>46</v>
      </c>
      <c r="B47">
        <v>1</v>
      </c>
      <c r="C47" t="s">
        <v>1</v>
      </c>
      <c r="D47" t="s">
        <v>2</v>
      </c>
      <c r="E47">
        <v>25825000</v>
      </c>
      <c r="F47">
        <v>14738200</v>
      </c>
      <c r="G47"/>
      <c r="H47"/>
      <c r="I47" s="37">
        <f t="shared" si="1"/>
        <v>11086800</v>
      </c>
      <c r="J47" s="37"/>
      <c r="K47" s="37"/>
      <c r="L47" s="38">
        <v>44322</v>
      </c>
      <c r="M47" s="12" t="s">
        <v>384</v>
      </c>
      <c r="N47"/>
    </row>
    <row r="48" spans="1:14" x14ac:dyDescent="0.2">
      <c r="A48">
        <v>47</v>
      </c>
      <c r="B48">
        <v>1</v>
      </c>
      <c r="C48" t="s">
        <v>1</v>
      </c>
      <c r="D48" t="s">
        <v>2</v>
      </c>
      <c r="E48">
        <v>26113000</v>
      </c>
      <c r="F48">
        <v>14799000</v>
      </c>
      <c r="G48"/>
      <c r="H48"/>
      <c r="I48" s="37">
        <f t="shared" si="1"/>
        <v>11314000</v>
      </c>
      <c r="J48" s="37"/>
      <c r="K48" s="37"/>
      <c r="L48" s="38">
        <v>44323</v>
      </c>
      <c r="M48" s="12" t="s">
        <v>383</v>
      </c>
      <c r="N48"/>
    </row>
    <row r="49" spans="1:14" x14ac:dyDescent="0.2">
      <c r="A49">
        <v>48</v>
      </c>
      <c r="B49">
        <v>1</v>
      </c>
      <c r="C49" t="s">
        <v>1</v>
      </c>
      <c r="D49" t="s">
        <v>2</v>
      </c>
      <c r="E49">
        <v>26363500</v>
      </c>
      <c r="F49">
        <v>14864000</v>
      </c>
      <c r="G49"/>
      <c r="H49"/>
      <c r="I49" s="37">
        <f t="shared" si="1"/>
        <v>11499500</v>
      </c>
      <c r="J49" s="37"/>
      <c r="K49" s="37"/>
      <c r="L49" s="38">
        <v>44324</v>
      </c>
      <c r="M49" s="12" t="s">
        <v>382</v>
      </c>
      <c r="N49"/>
    </row>
    <row r="50" spans="1:14" x14ac:dyDescent="0.2">
      <c r="A50">
        <v>49</v>
      </c>
      <c r="B50">
        <v>1</v>
      </c>
      <c r="C50" t="s">
        <v>1</v>
      </c>
      <c r="D50" t="s">
        <v>2</v>
      </c>
      <c r="E50">
        <v>26603400</v>
      </c>
      <c r="F50">
        <v>14932800</v>
      </c>
      <c r="G50"/>
      <c r="H50"/>
      <c r="I50" s="37">
        <f t="shared" si="1"/>
        <v>11670600</v>
      </c>
      <c r="J50" s="37"/>
      <c r="K50" s="37"/>
      <c r="L50" s="38">
        <v>44325</v>
      </c>
      <c r="M50" s="12" t="s">
        <v>380</v>
      </c>
      <c r="N50"/>
    </row>
    <row r="51" spans="1:14" x14ac:dyDescent="0.2">
      <c r="A51">
        <v>50</v>
      </c>
      <c r="B51">
        <v>1</v>
      </c>
      <c r="C51" t="s">
        <v>1</v>
      </c>
      <c r="D51" t="s">
        <v>2</v>
      </c>
      <c r="E51">
        <v>26836100</v>
      </c>
      <c r="F51">
        <v>15009800</v>
      </c>
      <c r="G51"/>
      <c r="H51"/>
      <c r="I51" s="37">
        <f t="shared" si="1"/>
        <v>11826300</v>
      </c>
      <c r="J51" s="37"/>
      <c r="K51" s="37"/>
      <c r="L51" s="38">
        <v>44326</v>
      </c>
      <c r="M51" s="12" t="s">
        <v>381</v>
      </c>
      <c r="N51"/>
    </row>
    <row r="52" spans="1:14" x14ac:dyDescent="0.2">
      <c r="A52">
        <v>51</v>
      </c>
      <c r="B52">
        <v>1</v>
      </c>
      <c r="C52" t="s">
        <v>1</v>
      </c>
      <c r="D52" t="s">
        <v>2</v>
      </c>
      <c r="E52">
        <v>27042800</v>
      </c>
      <c r="F52">
        <v>15075800</v>
      </c>
      <c r="G52"/>
      <c r="H52"/>
      <c r="I52" s="37">
        <f t="shared" si="1"/>
        <v>11967000</v>
      </c>
      <c r="J52" s="37"/>
      <c r="K52" s="37"/>
      <c r="L52" s="38">
        <v>44327</v>
      </c>
      <c r="M52" s="12" t="s">
        <v>392</v>
      </c>
      <c r="N52"/>
    </row>
    <row r="53" spans="1:14" x14ac:dyDescent="0.2">
      <c r="A53">
        <v>52</v>
      </c>
      <c r="B53">
        <v>1</v>
      </c>
      <c r="C53" t="s">
        <v>1</v>
      </c>
      <c r="D53" t="s">
        <v>2</v>
      </c>
      <c r="E53">
        <v>27235600</v>
      </c>
      <c r="F53">
        <v>15137600</v>
      </c>
      <c r="G53"/>
      <c r="H53"/>
      <c r="I53" s="37">
        <f t="shared" si="1"/>
        <v>12098000</v>
      </c>
      <c r="J53" s="37"/>
      <c r="K53" s="37"/>
      <c r="L53" s="38">
        <v>44328</v>
      </c>
      <c r="M53" s="12" t="s">
        <v>416</v>
      </c>
      <c r="N53"/>
    </row>
    <row r="54" spans="1:14" x14ac:dyDescent="0.2">
      <c r="A54">
        <v>53</v>
      </c>
      <c r="B54">
        <v>1</v>
      </c>
      <c r="C54" t="s">
        <v>1</v>
      </c>
      <c r="D54" t="s">
        <v>2</v>
      </c>
      <c r="E54">
        <v>27427900</v>
      </c>
      <c r="F54">
        <v>15199100</v>
      </c>
      <c r="G54"/>
      <c r="H54"/>
      <c r="I54" s="37">
        <f t="shared" si="1"/>
        <v>12228800</v>
      </c>
      <c r="J54" s="37"/>
      <c r="K54" s="37"/>
      <c r="L54" s="38">
        <v>44329</v>
      </c>
      <c r="M54" s="12" t="s">
        <v>415</v>
      </c>
      <c r="N54"/>
    </row>
    <row r="55" spans="1:14" x14ac:dyDescent="0.2">
      <c r="A55">
        <v>54</v>
      </c>
      <c r="B55">
        <v>1</v>
      </c>
      <c r="C55" t="s">
        <v>1</v>
      </c>
      <c r="D55" t="s">
        <v>2</v>
      </c>
      <c r="E55">
        <v>27626300</v>
      </c>
      <c r="F55">
        <v>15268700</v>
      </c>
      <c r="G55"/>
      <c r="H55"/>
      <c r="I55" s="37">
        <f t="shared" si="1"/>
        <v>12357600</v>
      </c>
      <c r="J55" s="37"/>
      <c r="K55" s="37"/>
      <c r="L55" s="38">
        <v>44330</v>
      </c>
      <c r="M55" s="12" t="s">
        <v>414</v>
      </c>
      <c r="N55"/>
    </row>
    <row r="56" spans="1:14" x14ac:dyDescent="0.2">
      <c r="A56">
        <v>55</v>
      </c>
      <c r="B56">
        <v>1</v>
      </c>
      <c r="C56" t="s">
        <v>1</v>
      </c>
      <c r="D56" t="s">
        <v>2</v>
      </c>
      <c r="E56">
        <v>27826900</v>
      </c>
      <c r="F56">
        <v>15353000</v>
      </c>
      <c r="G56"/>
      <c r="H56"/>
      <c r="I56" s="37">
        <f t="shared" si="1"/>
        <v>12473900</v>
      </c>
      <c r="J56" s="37"/>
      <c r="K56" s="37"/>
      <c r="L56" s="38">
        <v>44331</v>
      </c>
      <c r="M56" s="12" t="s">
        <v>413</v>
      </c>
      <c r="N56"/>
    </row>
    <row r="57" spans="1:14" x14ac:dyDescent="0.2">
      <c r="A57">
        <v>56</v>
      </c>
      <c r="B57">
        <v>1</v>
      </c>
      <c r="C57" t="s">
        <v>1</v>
      </c>
      <c r="D57" t="s">
        <v>2</v>
      </c>
      <c r="E57">
        <v>28056100</v>
      </c>
      <c r="F57">
        <v>15455700</v>
      </c>
      <c r="G57"/>
      <c r="H57"/>
      <c r="I57" s="37">
        <f t="shared" si="1"/>
        <v>12600400</v>
      </c>
      <c r="J57" s="37"/>
      <c r="K57" s="37"/>
      <c r="L57" s="38">
        <v>44332</v>
      </c>
      <c r="M57" s="12" t="s">
        <v>510</v>
      </c>
      <c r="N57"/>
    </row>
    <row r="58" spans="1:14" x14ac:dyDescent="0.2">
      <c r="A58">
        <v>57</v>
      </c>
      <c r="B58">
        <v>1</v>
      </c>
      <c r="C58" t="s">
        <v>1</v>
      </c>
      <c r="D58" t="s">
        <v>2</v>
      </c>
      <c r="E58">
        <v>28587400</v>
      </c>
      <c r="F58">
        <v>15701200</v>
      </c>
      <c r="G58"/>
      <c r="H58"/>
      <c r="I58" s="37">
        <f t="shared" si="1"/>
        <v>12886200</v>
      </c>
      <c r="J58" s="37"/>
      <c r="K58" s="37"/>
      <c r="L58" s="38">
        <v>44334</v>
      </c>
      <c r="M58" s="12" t="s">
        <v>511</v>
      </c>
      <c r="N58"/>
    </row>
    <row r="59" spans="1:14" x14ac:dyDescent="0.2">
      <c r="A59">
        <v>58</v>
      </c>
      <c r="B59">
        <v>1</v>
      </c>
      <c r="C59" t="s">
        <v>1</v>
      </c>
      <c r="D59" t="s">
        <v>2</v>
      </c>
      <c r="E59">
        <v>28851300</v>
      </c>
      <c r="F59">
        <v>15827200</v>
      </c>
      <c r="G59"/>
      <c r="H59"/>
      <c r="I59" s="37">
        <f t="shared" si="1"/>
        <v>13024100</v>
      </c>
      <c r="J59" s="37"/>
      <c r="K59" s="37"/>
      <c r="L59" s="38">
        <v>44335</v>
      </c>
      <c r="M59" s="12" t="s">
        <v>512</v>
      </c>
      <c r="N59"/>
    </row>
    <row r="60" spans="1:14" x14ac:dyDescent="0.2">
      <c r="A60">
        <v>59</v>
      </c>
      <c r="B60">
        <v>1</v>
      </c>
      <c r="C60" t="s">
        <v>1</v>
      </c>
      <c r="D60" t="s">
        <v>2</v>
      </c>
      <c r="E60">
        <v>29107600</v>
      </c>
      <c r="F60">
        <v>15945800</v>
      </c>
      <c r="G60"/>
      <c r="H60"/>
      <c r="I60" s="37">
        <f t="shared" si="1"/>
        <v>13161800</v>
      </c>
      <c r="J60" s="37"/>
      <c r="K60" s="37"/>
      <c r="L60" s="38">
        <v>44336</v>
      </c>
      <c r="M60" s="12" t="s">
        <v>513</v>
      </c>
      <c r="N60"/>
    </row>
    <row r="61" spans="1:14" x14ac:dyDescent="0.2">
      <c r="A61">
        <v>60</v>
      </c>
      <c r="B61">
        <v>1</v>
      </c>
      <c r="C61" t="s">
        <v>1</v>
      </c>
      <c r="D61" t="s">
        <v>2</v>
      </c>
      <c r="E61">
        <v>29342500</v>
      </c>
      <c r="F61">
        <v>16044600</v>
      </c>
      <c r="G61"/>
      <c r="H61"/>
      <c r="I61" s="37">
        <f t="shared" si="1"/>
        <v>13297900</v>
      </c>
      <c r="J61" s="37"/>
      <c r="K61" s="37"/>
      <c r="L61" s="38">
        <v>44337</v>
      </c>
      <c r="M61" s="12" t="s">
        <v>514</v>
      </c>
      <c r="N61"/>
    </row>
    <row r="62" spans="1:14" x14ac:dyDescent="0.2">
      <c r="A62">
        <v>61</v>
      </c>
      <c r="B62">
        <v>1</v>
      </c>
      <c r="C62" t="s">
        <v>1</v>
      </c>
      <c r="D62" t="s">
        <v>2</v>
      </c>
      <c r="E62">
        <v>29535500</v>
      </c>
      <c r="F62">
        <v>16136800</v>
      </c>
      <c r="G62"/>
      <c r="H62"/>
      <c r="I62" s="37">
        <f t="shared" si="1"/>
        <v>13398700</v>
      </c>
      <c r="J62" s="37"/>
      <c r="K62" s="37"/>
      <c r="L62" s="38">
        <v>44338</v>
      </c>
      <c r="M62" s="12" t="s">
        <v>515</v>
      </c>
      <c r="N62"/>
    </row>
    <row r="63" spans="1:14" x14ac:dyDescent="0.2">
      <c r="A63">
        <v>62</v>
      </c>
      <c r="B63">
        <v>1</v>
      </c>
      <c r="C63" t="s">
        <v>1</v>
      </c>
      <c r="D63" t="s">
        <v>2</v>
      </c>
      <c r="E63">
        <v>29705900</v>
      </c>
      <c r="F63">
        <v>16217800</v>
      </c>
      <c r="G63"/>
      <c r="H63"/>
      <c r="I63" s="37">
        <f t="shared" si="1"/>
        <v>13488100</v>
      </c>
      <c r="J63" s="37"/>
      <c r="K63" s="37"/>
      <c r="L63" s="38">
        <v>44339</v>
      </c>
      <c r="M63" s="12" t="s">
        <v>516</v>
      </c>
      <c r="N63"/>
    </row>
    <row r="64" spans="1:14" x14ac:dyDescent="0.2">
      <c r="A64">
        <v>63</v>
      </c>
      <c r="B64">
        <v>1</v>
      </c>
      <c r="C64" t="s">
        <v>1</v>
      </c>
      <c r="D64" t="s">
        <v>2</v>
      </c>
      <c r="E64">
        <v>29897100</v>
      </c>
      <c r="F64">
        <v>16304900</v>
      </c>
      <c r="G64"/>
      <c r="H64"/>
      <c r="I64" s="37">
        <f t="shared" si="1"/>
        <v>13592200</v>
      </c>
      <c r="J64" s="37"/>
      <c r="K64" s="37"/>
      <c r="L64" s="38">
        <v>44340</v>
      </c>
      <c r="M64" s="12" t="s">
        <v>517</v>
      </c>
      <c r="N64"/>
    </row>
    <row r="65" spans="1:14" x14ac:dyDescent="0.2">
      <c r="A65">
        <v>64</v>
      </c>
      <c r="B65">
        <v>1</v>
      </c>
      <c r="C65" t="s">
        <v>1</v>
      </c>
      <c r="D65" t="s">
        <v>2</v>
      </c>
      <c r="E65">
        <v>30057000</v>
      </c>
      <c r="F65">
        <v>16397500</v>
      </c>
      <c r="G65"/>
      <c r="H65"/>
      <c r="I65" s="37">
        <f t="shared" si="1"/>
        <v>13659500</v>
      </c>
      <c r="J65" s="37"/>
      <c r="K65" s="37"/>
      <c r="L65" s="38">
        <v>44341</v>
      </c>
      <c r="M65" s="12" t="s">
        <v>518</v>
      </c>
      <c r="N65"/>
    </row>
    <row r="66" spans="1:14" x14ac:dyDescent="0.2">
      <c r="A66">
        <v>65</v>
      </c>
      <c r="B66">
        <v>1</v>
      </c>
      <c r="C66" t="s">
        <v>1</v>
      </c>
      <c r="D66" t="s">
        <v>2</v>
      </c>
      <c r="E66">
        <v>30270000</v>
      </c>
      <c r="F66">
        <v>16497800</v>
      </c>
      <c r="G66"/>
      <c r="H66"/>
      <c r="I66" s="37">
        <f t="shared" si="1"/>
        <v>13772200</v>
      </c>
      <c r="J66" s="37"/>
      <c r="K66" s="37"/>
      <c r="L66" s="38">
        <v>44342</v>
      </c>
      <c r="M66" s="12" t="s">
        <v>519</v>
      </c>
      <c r="N66"/>
    </row>
    <row r="67" spans="1:14" x14ac:dyDescent="0.2">
      <c r="A67">
        <v>66</v>
      </c>
      <c r="B67">
        <v>1</v>
      </c>
      <c r="C67" t="s">
        <v>1</v>
      </c>
      <c r="D67" t="s">
        <v>2</v>
      </c>
      <c r="E67">
        <v>30482700</v>
      </c>
      <c r="F67">
        <v>16613500</v>
      </c>
      <c r="G67"/>
      <c r="H67"/>
      <c r="I67" s="37">
        <f t="shared" si="1"/>
        <v>13869200</v>
      </c>
      <c r="J67" s="37"/>
      <c r="K67" s="37"/>
      <c r="L67" s="38">
        <v>44343</v>
      </c>
      <c r="M67" s="12" t="s">
        <v>520</v>
      </c>
      <c r="N67"/>
    </row>
    <row r="68" spans="1:14" x14ac:dyDescent="0.2">
      <c r="A68">
        <v>67</v>
      </c>
      <c r="B68">
        <v>1</v>
      </c>
      <c r="C68" t="s">
        <v>1</v>
      </c>
      <c r="D68" t="s">
        <v>2</v>
      </c>
      <c r="E68">
        <v>30715600</v>
      </c>
      <c r="F68">
        <v>16744500</v>
      </c>
      <c r="G68"/>
      <c r="H68"/>
      <c r="I68" s="37">
        <f t="shared" si="1"/>
        <v>13971100</v>
      </c>
      <c r="J68" s="37"/>
      <c r="K68" s="37"/>
      <c r="L68" s="38">
        <v>44344</v>
      </c>
      <c r="M68" s="12" t="s">
        <v>521</v>
      </c>
      <c r="N68"/>
    </row>
    <row r="69" spans="1:14" x14ac:dyDescent="0.2">
      <c r="A69">
        <v>68</v>
      </c>
      <c r="B69">
        <v>1</v>
      </c>
      <c r="C69" t="s">
        <v>1</v>
      </c>
      <c r="D69" t="s">
        <v>2</v>
      </c>
      <c r="E69">
        <v>30903000</v>
      </c>
      <c r="F69">
        <v>16858100</v>
      </c>
      <c r="G69"/>
      <c r="H69"/>
      <c r="I69" s="37">
        <f t="shared" si="1"/>
        <v>14044900</v>
      </c>
      <c r="J69" s="37"/>
      <c r="K69" s="37"/>
      <c r="L69" s="38">
        <v>44345</v>
      </c>
      <c r="M69" s="12" t="s">
        <v>522</v>
      </c>
      <c r="N69"/>
    </row>
    <row r="70" spans="1:14" x14ac:dyDescent="0.2">
      <c r="A70">
        <v>69</v>
      </c>
      <c r="B70">
        <v>1</v>
      </c>
      <c r="C70" t="s">
        <v>1</v>
      </c>
      <c r="D70" t="s">
        <v>2</v>
      </c>
      <c r="E70">
        <v>31083800</v>
      </c>
      <c r="F70">
        <v>16962200</v>
      </c>
      <c r="G70"/>
      <c r="H70"/>
      <c r="I70" s="37">
        <f t="shared" si="1"/>
        <v>14121600</v>
      </c>
      <c r="J70" s="37"/>
      <c r="K70" s="37"/>
      <c r="L70" s="38">
        <v>44346</v>
      </c>
      <c r="M70" s="12" t="s">
        <v>582</v>
      </c>
      <c r="N70"/>
    </row>
    <row r="71" spans="1:14" x14ac:dyDescent="0.2">
      <c r="A71">
        <v>70</v>
      </c>
      <c r="B71">
        <v>1</v>
      </c>
      <c r="C71" t="s">
        <v>1</v>
      </c>
      <c r="D71" t="s">
        <v>2</v>
      </c>
      <c r="E71">
        <v>31263700</v>
      </c>
      <c r="F71">
        <v>17068400</v>
      </c>
      <c r="G71"/>
      <c r="H71"/>
      <c r="I71" s="37">
        <f t="shared" si="1"/>
        <v>14195300</v>
      </c>
      <c r="J71" s="37"/>
      <c r="K71" s="37"/>
      <c r="L71" s="38">
        <v>44347</v>
      </c>
      <c r="M71" s="12" t="s">
        <v>583</v>
      </c>
      <c r="N71"/>
    </row>
    <row r="72" spans="1:14" x14ac:dyDescent="0.2">
      <c r="A72">
        <v>71</v>
      </c>
      <c r="B72">
        <v>1</v>
      </c>
      <c r="C72" t="s">
        <v>1</v>
      </c>
      <c r="D72" t="s">
        <v>2</v>
      </c>
      <c r="E72">
        <v>31409800</v>
      </c>
      <c r="F72">
        <v>17149900</v>
      </c>
      <c r="G72"/>
      <c r="H72"/>
      <c r="I72" s="37">
        <f t="shared" si="1"/>
        <v>14259900</v>
      </c>
      <c r="J72" s="37"/>
      <c r="K72" s="37"/>
      <c r="L72" s="38">
        <v>44348</v>
      </c>
      <c r="M72" s="12" t="s">
        <v>596</v>
      </c>
      <c r="N72"/>
    </row>
    <row r="73" spans="1:14" x14ac:dyDescent="0.2">
      <c r="A73">
        <v>72</v>
      </c>
      <c r="B73">
        <v>1</v>
      </c>
      <c r="C73" t="s">
        <v>1</v>
      </c>
      <c r="D73" t="s">
        <v>2</v>
      </c>
      <c r="E73">
        <v>31559300</v>
      </c>
      <c r="F73">
        <v>17226100</v>
      </c>
      <c r="G73"/>
      <c r="H73"/>
      <c r="I73" s="37">
        <f t="shared" si="1"/>
        <v>14333200</v>
      </c>
      <c r="J73" s="37"/>
      <c r="K73" s="37"/>
      <c r="L73" s="38">
        <v>44349</v>
      </c>
      <c r="M73" s="12" t="s">
        <v>597</v>
      </c>
      <c r="N73"/>
    </row>
    <row r="74" spans="1:14" x14ac:dyDescent="0.2">
      <c r="A74">
        <v>73</v>
      </c>
      <c r="B74">
        <v>1</v>
      </c>
      <c r="C74" t="s">
        <v>1</v>
      </c>
      <c r="D74" t="s">
        <v>2</v>
      </c>
      <c r="E74">
        <v>31711500</v>
      </c>
      <c r="F74">
        <v>17303400</v>
      </c>
      <c r="G74"/>
      <c r="H74"/>
      <c r="I74" s="37">
        <f t="shared" si="1"/>
        <v>14408100</v>
      </c>
      <c r="J74" s="37"/>
      <c r="K74" s="37"/>
      <c r="L74" s="38">
        <v>44350</v>
      </c>
      <c r="M74" s="12" t="s">
        <v>598</v>
      </c>
      <c r="N74"/>
    </row>
    <row r="75" spans="1:14" x14ac:dyDescent="0.2">
      <c r="A75">
        <v>74</v>
      </c>
      <c r="B75">
        <v>1</v>
      </c>
      <c r="C75" t="s">
        <v>1</v>
      </c>
      <c r="D75" t="s">
        <v>2</v>
      </c>
      <c r="E75">
        <v>31864000</v>
      </c>
      <c r="F75">
        <v>17376500</v>
      </c>
      <c r="G75"/>
      <c r="H75"/>
      <c r="I75" s="37">
        <f t="shared" si="1"/>
        <v>14487500</v>
      </c>
      <c r="J75" s="37"/>
      <c r="K75" s="37"/>
      <c r="L75" s="38">
        <v>44351</v>
      </c>
      <c r="M75" s="12" t="s">
        <v>599</v>
      </c>
      <c r="N75"/>
    </row>
    <row r="76" spans="1:14" x14ac:dyDescent="0.2">
      <c r="A76">
        <v>75</v>
      </c>
      <c r="B76">
        <v>1</v>
      </c>
      <c r="C76" t="s">
        <v>1</v>
      </c>
      <c r="D76" t="s">
        <v>2</v>
      </c>
      <c r="E76">
        <v>32007300</v>
      </c>
      <c r="F76">
        <v>17447400</v>
      </c>
      <c r="G76"/>
      <c r="H76"/>
      <c r="I76" s="37">
        <f t="shared" si="1"/>
        <v>14559900</v>
      </c>
      <c r="J76" s="37"/>
      <c r="K76" s="37"/>
      <c r="L76" s="38">
        <v>44352</v>
      </c>
      <c r="M76" s="12" t="s">
        <v>600</v>
      </c>
      <c r="N76"/>
    </row>
    <row r="77" spans="1:14" x14ac:dyDescent="0.2">
      <c r="A77">
        <v>76</v>
      </c>
      <c r="B77">
        <v>1</v>
      </c>
      <c r="C77" t="s">
        <v>1</v>
      </c>
      <c r="D77" t="s">
        <v>2</v>
      </c>
      <c r="E77">
        <v>32149500</v>
      </c>
      <c r="F77">
        <v>17506700</v>
      </c>
      <c r="G77"/>
      <c r="H77"/>
      <c r="I77" s="37">
        <f t="shared" ref="I77:I106" si="2">E77-F77</f>
        <v>14642800</v>
      </c>
      <c r="J77" s="37"/>
      <c r="K77" s="37"/>
      <c r="L77" s="38">
        <v>44353</v>
      </c>
      <c r="M77" s="12" t="s">
        <v>601</v>
      </c>
      <c r="N77"/>
    </row>
    <row r="78" spans="1:14" x14ac:dyDescent="0.2">
      <c r="A78">
        <v>77</v>
      </c>
      <c r="B78">
        <v>1</v>
      </c>
      <c r="C78" t="s">
        <v>1</v>
      </c>
      <c r="D78" t="s">
        <v>2</v>
      </c>
      <c r="E78">
        <v>32307199.999999996</v>
      </c>
      <c r="F78">
        <v>17570200</v>
      </c>
      <c r="G78"/>
      <c r="H78"/>
      <c r="I78" s="37">
        <f t="shared" si="2"/>
        <v>14736999.999999996</v>
      </c>
      <c r="J78" s="37"/>
      <c r="K78" s="37"/>
      <c r="L78" s="38">
        <v>44354</v>
      </c>
      <c r="M78" s="12" t="s">
        <v>602</v>
      </c>
      <c r="N78"/>
    </row>
    <row r="79" spans="1:14" x14ac:dyDescent="0.2">
      <c r="A79">
        <v>78</v>
      </c>
      <c r="B79">
        <v>1</v>
      </c>
      <c r="C79" t="s">
        <v>1</v>
      </c>
      <c r="D79" t="s">
        <v>2</v>
      </c>
      <c r="E79">
        <v>32473800</v>
      </c>
      <c r="F79">
        <v>17635500</v>
      </c>
      <c r="G79"/>
      <c r="H79"/>
      <c r="I79" s="37">
        <f t="shared" si="2"/>
        <v>14838300</v>
      </c>
      <c r="J79" s="37"/>
      <c r="K79" s="37"/>
      <c r="L79" s="38">
        <v>44355</v>
      </c>
      <c r="M79" s="12" t="s">
        <v>603</v>
      </c>
      <c r="N79"/>
    </row>
    <row r="80" spans="1:14" x14ac:dyDescent="0.2">
      <c r="A80">
        <v>79</v>
      </c>
      <c r="B80">
        <v>1</v>
      </c>
      <c r="C80" t="s">
        <v>1</v>
      </c>
      <c r="D80" t="s">
        <v>2</v>
      </c>
      <c r="E80">
        <v>32622200</v>
      </c>
      <c r="F80">
        <v>17688200</v>
      </c>
      <c r="G80"/>
      <c r="H80"/>
      <c r="I80" s="37">
        <f t="shared" si="2"/>
        <v>14934000</v>
      </c>
      <c r="J80" s="37"/>
      <c r="K80" s="37"/>
      <c r="L80" s="38">
        <v>44356</v>
      </c>
      <c r="M80" s="12" t="s">
        <v>604</v>
      </c>
      <c r="N80"/>
    </row>
    <row r="81" spans="1:14" x14ac:dyDescent="0.2">
      <c r="A81">
        <v>80</v>
      </c>
      <c r="B81">
        <v>1</v>
      </c>
      <c r="C81" t="s">
        <v>1</v>
      </c>
      <c r="D81" t="s">
        <v>2</v>
      </c>
      <c r="E81">
        <v>32772600</v>
      </c>
      <c r="F81">
        <v>17737600</v>
      </c>
      <c r="G81"/>
      <c r="H81"/>
      <c r="I81" s="37">
        <f t="shared" si="2"/>
        <v>15035000</v>
      </c>
      <c r="J81" s="37"/>
      <c r="K81" s="37"/>
      <c r="L81" s="38">
        <v>44357</v>
      </c>
      <c r="M81" s="12" t="s">
        <v>657</v>
      </c>
      <c r="N81"/>
    </row>
    <row r="82" spans="1:14" x14ac:dyDescent="0.2">
      <c r="A82">
        <v>81</v>
      </c>
      <c r="B82">
        <v>1</v>
      </c>
      <c r="C82" t="s">
        <v>1</v>
      </c>
      <c r="D82" t="s">
        <v>2</v>
      </c>
      <c r="E82">
        <v>32915800</v>
      </c>
      <c r="F82">
        <v>17779900</v>
      </c>
      <c r="G82"/>
      <c r="H82"/>
      <c r="I82" s="37">
        <f t="shared" si="2"/>
        <v>15135900</v>
      </c>
      <c r="J82" s="37"/>
      <c r="K82" s="37"/>
      <c r="L82" s="38">
        <v>44358</v>
      </c>
      <c r="M82" s="12" t="s">
        <v>701</v>
      </c>
      <c r="N82"/>
    </row>
    <row r="83" spans="1:14" x14ac:dyDescent="0.2">
      <c r="A83">
        <v>82</v>
      </c>
      <c r="B83">
        <v>1</v>
      </c>
      <c r="C83" t="s">
        <v>1</v>
      </c>
      <c r="D83" t="s">
        <v>2</v>
      </c>
      <c r="E83">
        <v>33018300</v>
      </c>
      <c r="F83">
        <v>17811500</v>
      </c>
      <c r="G83"/>
      <c r="H83"/>
      <c r="I83" s="37">
        <f t="shared" si="2"/>
        <v>15206800</v>
      </c>
      <c r="J83" s="37"/>
      <c r="K83" s="37"/>
      <c r="L83" s="38">
        <v>44359</v>
      </c>
      <c r="M83" s="12" t="s">
        <v>700</v>
      </c>
      <c r="N83"/>
    </row>
    <row r="84" spans="1:14" x14ac:dyDescent="0.2">
      <c r="A84">
        <v>83</v>
      </c>
      <c r="B84">
        <v>1</v>
      </c>
      <c r="C84" t="s">
        <v>1</v>
      </c>
      <c r="D84" t="s">
        <v>2</v>
      </c>
      <c r="E84">
        <v>33101600</v>
      </c>
      <c r="F84">
        <v>17834800</v>
      </c>
      <c r="G84"/>
      <c r="H84"/>
      <c r="I84" s="37">
        <f t="shared" si="2"/>
        <v>15266800</v>
      </c>
      <c r="J84" s="37"/>
      <c r="K84" s="37"/>
      <c r="L84" s="38">
        <v>44360</v>
      </c>
      <c r="M84" s="12" t="s">
        <v>699</v>
      </c>
      <c r="N84"/>
    </row>
    <row r="85" spans="1:14" x14ac:dyDescent="0.2">
      <c r="A85">
        <v>84</v>
      </c>
      <c r="B85">
        <v>1</v>
      </c>
      <c r="C85" t="s">
        <v>1</v>
      </c>
      <c r="D85" t="s">
        <v>2</v>
      </c>
      <c r="E85">
        <v>33176500</v>
      </c>
      <c r="F85">
        <v>17854300</v>
      </c>
      <c r="G85"/>
      <c r="H85"/>
      <c r="I85" s="37">
        <f t="shared" si="2"/>
        <v>15322200</v>
      </c>
      <c r="J85" s="37"/>
      <c r="K85" s="37"/>
      <c r="L85" s="38">
        <v>44361</v>
      </c>
      <c r="M85" s="12" t="s">
        <v>698</v>
      </c>
      <c r="N85"/>
    </row>
    <row r="86" spans="1:14" x14ac:dyDescent="0.2">
      <c r="A86">
        <v>85</v>
      </c>
      <c r="B86">
        <v>1</v>
      </c>
      <c r="C86" t="s">
        <v>1</v>
      </c>
      <c r="D86" t="s">
        <v>2</v>
      </c>
      <c r="E86">
        <v>33318300</v>
      </c>
      <c r="F86">
        <v>17885200</v>
      </c>
      <c r="G86"/>
      <c r="H86"/>
      <c r="I86" s="37">
        <f t="shared" si="2"/>
        <v>15433100</v>
      </c>
      <c r="J86" s="37"/>
      <c r="K86" s="37"/>
      <c r="L86" s="38">
        <v>44362</v>
      </c>
      <c r="M86" s="12" t="s">
        <v>697</v>
      </c>
      <c r="N86"/>
    </row>
    <row r="87" spans="1:14" x14ac:dyDescent="0.2">
      <c r="A87">
        <v>86</v>
      </c>
      <c r="B87">
        <v>1</v>
      </c>
      <c r="C87" t="s">
        <v>1</v>
      </c>
      <c r="D87" t="s">
        <v>2</v>
      </c>
      <c r="E87">
        <v>33456900</v>
      </c>
      <c r="F87">
        <v>17916100</v>
      </c>
      <c r="G87"/>
      <c r="H87"/>
      <c r="I87" s="37">
        <f t="shared" si="2"/>
        <v>15540800</v>
      </c>
      <c r="J87" s="37"/>
      <c r="K87" s="37"/>
      <c r="L87" s="38">
        <v>44363</v>
      </c>
      <c r="M87" s="12" t="s">
        <v>696</v>
      </c>
      <c r="N87"/>
    </row>
    <row r="88" spans="1:14" x14ac:dyDescent="0.2">
      <c r="A88">
        <v>87</v>
      </c>
      <c r="B88">
        <v>1</v>
      </c>
      <c r="C88" t="s">
        <v>1</v>
      </c>
      <c r="D88" t="s">
        <v>2</v>
      </c>
      <c r="E88">
        <v>33583400</v>
      </c>
      <c r="F88">
        <v>17945800</v>
      </c>
      <c r="G88"/>
      <c r="H88"/>
      <c r="I88" s="37">
        <f t="shared" si="2"/>
        <v>15637600</v>
      </c>
      <c r="J88" s="37"/>
      <c r="K88" s="37"/>
      <c r="L88" s="38">
        <v>44364</v>
      </c>
      <c r="M88" s="12" t="s">
        <v>695</v>
      </c>
      <c r="N88"/>
    </row>
    <row r="89" spans="1:14" x14ac:dyDescent="0.2">
      <c r="A89">
        <v>88</v>
      </c>
      <c r="B89">
        <v>1</v>
      </c>
      <c r="C89" t="s">
        <v>1</v>
      </c>
      <c r="D89" t="s">
        <v>2</v>
      </c>
      <c r="E89">
        <v>33715400</v>
      </c>
      <c r="F89">
        <v>17975000</v>
      </c>
      <c r="G89"/>
      <c r="H89"/>
      <c r="I89" s="37">
        <f t="shared" si="2"/>
        <v>15740400</v>
      </c>
      <c r="J89" s="37"/>
      <c r="K89" s="37"/>
      <c r="L89" s="38">
        <v>44365</v>
      </c>
      <c r="M89" s="12" t="s">
        <v>694</v>
      </c>
      <c r="N89"/>
    </row>
    <row r="90" spans="1:14" x14ac:dyDescent="0.2">
      <c r="A90">
        <v>89</v>
      </c>
      <c r="B90">
        <v>1</v>
      </c>
      <c r="C90" t="s">
        <v>1</v>
      </c>
      <c r="D90" t="s">
        <v>2</v>
      </c>
      <c r="E90">
        <v>33802600</v>
      </c>
      <c r="F90">
        <v>18001100</v>
      </c>
      <c r="G90"/>
      <c r="H90"/>
      <c r="I90" s="37">
        <f t="shared" si="2"/>
        <v>15801500</v>
      </c>
      <c r="J90" s="37"/>
      <c r="K90" s="37"/>
      <c r="L90" s="38">
        <v>44366</v>
      </c>
      <c r="M90" s="12" t="s">
        <v>693</v>
      </c>
      <c r="N90"/>
    </row>
    <row r="91" spans="1:14" x14ac:dyDescent="0.2">
      <c r="A91">
        <v>90</v>
      </c>
      <c r="B91">
        <v>1</v>
      </c>
      <c r="C91" t="s">
        <v>1</v>
      </c>
      <c r="D91" t="s">
        <v>2</v>
      </c>
      <c r="E91">
        <v>33868200</v>
      </c>
      <c r="F91">
        <v>18022300</v>
      </c>
      <c r="G91"/>
      <c r="H91"/>
      <c r="I91" s="37">
        <f t="shared" si="2"/>
        <v>15845900</v>
      </c>
      <c r="J91" s="37"/>
      <c r="K91" s="37"/>
      <c r="L91" s="38">
        <v>44367</v>
      </c>
      <c r="M91" s="12" t="s">
        <v>692</v>
      </c>
      <c r="N91"/>
    </row>
    <row r="92" spans="1:14" x14ac:dyDescent="0.2">
      <c r="A92">
        <v>91</v>
      </c>
      <c r="B92">
        <v>1</v>
      </c>
      <c r="C92" t="s">
        <v>1</v>
      </c>
      <c r="D92" t="s">
        <v>2</v>
      </c>
      <c r="E92">
        <v>34002900</v>
      </c>
      <c r="F92">
        <v>18047700</v>
      </c>
      <c r="G92"/>
      <c r="H92"/>
      <c r="I92" s="37">
        <f t="shared" si="2"/>
        <v>15955200</v>
      </c>
      <c r="J92" s="37"/>
      <c r="K92" s="37"/>
      <c r="L92" s="38">
        <v>44368</v>
      </c>
      <c r="M92" s="12" t="s">
        <v>691</v>
      </c>
      <c r="N92"/>
    </row>
    <row r="93" spans="1:14" x14ac:dyDescent="0.2">
      <c r="A93">
        <v>92</v>
      </c>
      <c r="B93">
        <v>1</v>
      </c>
      <c r="C93" t="s">
        <v>1</v>
      </c>
      <c r="D93" t="s">
        <v>2</v>
      </c>
      <c r="E93">
        <v>34138300</v>
      </c>
      <c r="F93">
        <v>18073400</v>
      </c>
      <c r="G93"/>
      <c r="H93"/>
      <c r="I93" s="37">
        <f t="shared" si="2"/>
        <v>16064900</v>
      </c>
      <c r="J93" s="37"/>
      <c r="K93" s="37"/>
      <c r="L93" s="38">
        <v>44369</v>
      </c>
      <c r="M93" s="12" t="s">
        <v>690</v>
      </c>
      <c r="N93"/>
    </row>
    <row r="94" spans="1:14" x14ac:dyDescent="0.2">
      <c r="A94">
        <v>93</v>
      </c>
      <c r="B94">
        <v>1</v>
      </c>
      <c r="C94" t="s">
        <v>1</v>
      </c>
      <c r="D94" t="s">
        <v>2</v>
      </c>
      <c r="E94">
        <v>34258900</v>
      </c>
      <c r="F94">
        <v>18096900</v>
      </c>
      <c r="G94"/>
      <c r="H94"/>
      <c r="I94" s="37">
        <f t="shared" si="2"/>
        <v>16162000</v>
      </c>
      <c r="J94" s="37"/>
      <c r="K94" s="37"/>
      <c r="L94" s="38">
        <v>44370</v>
      </c>
      <c r="M94" s="12" t="s">
        <v>689</v>
      </c>
      <c r="N94"/>
    </row>
    <row r="95" spans="1:14" x14ac:dyDescent="0.2">
      <c r="A95">
        <v>94</v>
      </c>
      <c r="B95">
        <v>1</v>
      </c>
      <c r="C95" t="s">
        <v>1</v>
      </c>
      <c r="D95" t="s">
        <v>2</v>
      </c>
      <c r="E95">
        <v>34380700</v>
      </c>
      <c r="F95">
        <v>18120800</v>
      </c>
      <c r="G95"/>
      <c r="H95"/>
      <c r="I95" s="37">
        <f t="shared" si="2"/>
        <v>16259900</v>
      </c>
      <c r="J95" s="37"/>
      <c r="K95" s="37"/>
      <c r="L95" s="38">
        <v>44371</v>
      </c>
      <c r="M95" s="12" t="s">
        <v>688</v>
      </c>
      <c r="N95"/>
    </row>
    <row r="96" spans="1:14" x14ac:dyDescent="0.2">
      <c r="A96">
        <v>95</v>
      </c>
      <c r="B96">
        <v>1</v>
      </c>
      <c r="C96" t="s">
        <v>1</v>
      </c>
      <c r="D96" t="s">
        <v>2</v>
      </c>
      <c r="E96">
        <v>34504000</v>
      </c>
      <c r="F96">
        <v>18144700</v>
      </c>
      <c r="G96"/>
      <c r="H96"/>
      <c r="I96" s="37">
        <f t="shared" si="2"/>
        <v>16359300</v>
      </c>
      <c r="J96" s="37"/>
      <c r="K96" s="37"/>
      <c r="L96" s="38">
        <v>44372</v>
      </c>
      <c r="M96" s="12" t="s">
        <v>687</v>
      </c>
      <c r="N96"/>
    </row>
    <row r="97" spans="1:14" x14ac:dyDescent="0.2">
      <c r="A97">
        <v>96</v>
      </c>
      <c r="B97">
        <v>1</v>
      </c>
      <c r="C97" t="s">
        <v>1</v>
      </c>
      <c r="D97" t="s">
        <v>2</v>
      </c>
      <c r="E97">
        <v>34626500</v>
      </c>
      <c r="F97">
        <v>18169700</v>
      </c>
      <c r="G97"/>
      <c r="H97"/>
      <c r="I97" s="37">
        <f t="shared" si="2"/>
        <v>16456800</v>
      </c>
      <c r="J97" s="37"/>
      <c r="K97" s="37"/>
      <c r="L97" s="38">
        <v>44373</v>
      </c>
      <c r="M97" s="12" t="s">
        <v>686</v>
      </c>
      <c r="N97"/>
    </row>
    <row r="98" spans="1:14" x14ac:dyDescent="0.2">
      <c r="A98">
        <v>97</v>
      </c>
      <c r="B98">
        <v>1</v>
      </c>
      <c r="C98" t="s">
        <v>1</v>
      </c>
      <c r="D98" t="s">
        <v>2</v>
      </c>
      <c r="E98">
        <v>34740600</v>
      </c>
      <c r="F98">
        <v>18193500</v>
      </c>
      <c r="G98"/>
      <c r="H98"/>
      <c r="I98" s="37">
        <f t="shared" si="2"/>
        <v>16547100</v>
      </c>
      <c r="J98" s="37"/>
      <c r="K98" s="37"/>
      <c r="L98" s="38">
        <v>44374</v>
      </c>
      <c r="M98" s="12" t="s">
        <v>685</v>
      </c>
      <c r="N98"/>
    </row>
    <row r="99" spans="1:14" x14ac:dyDescent="0.2">
      <c r="A99">
        <v>98</v>
      </c>
      <c r="B99">
        <v>1</v>
      </c>
      <c r="C99" t="s">
        <v>1</v>
      </c>
      <c r="D99" t="s">
        <v>2</v>
      </c>
      <c r="E99">
        <v>34861400</v>
      </c>
      <c r="F99">
        <v>18220000</v>
      </c>
      <c r="G99"/>
      <c r="H99"/>
      <c r="I99" s="37">
        <f t="shared" si="2"/>
        <v>16641400</v>
      </c>
      <c r="J99" s="37"/>
      <c r="K99" s="37"/>
      <c r="L99" s="38">
        <v>44375</v>
      </c>
      <c r="M99" s="12" t="s">
        <v>684</v>
      </c>
      <c r="N99"/>
    </row>
    <row r="100" spans="1:14" x14ac:dyDescent="0.2">
      <c r="A100">
        <v>99</v>
      </c>
      <c r="B100">
        <v>1</v>
      </c>
      <c r="C100" t="s">
        <v>1</v>
      </c>
      <c r="D100" t="s">
        <v>2</v>
      </c>
      <c r="E100">
        <v>34980300</v>
      </c>
      <c r="F100">
        <v>18246900</v>
      </c>
      <c r="G100"/>
      <c r="H100"/>
      <c r="I100" s="37">
        <f t="shared" si="2"/>
        <v>16733400</v>
      </c>
      <c r="J100" s="37"/>
      <c r="K100" s="37"/>
      <c r="L100" s="38">
        <v>44376</v>
      </c>
      <c r="M100" s="12" t="s">
        <v>683</v>
      </c>
      <c r="N100"/>
    </row>
    <row r="101" spans="1:14" x14ac:dyDescent="0.2">
      <c r="A101">
        <v>100</v>
      </c>
      <c r="B101">
        <v>1</v>
      </c>
      <c r="C101" t="s">
        <v>1</v>
      </c>
      <c r="D101" t="s">
        <v>2</v>
      </c>
      <c r="E101">
        <v>35084700</v>
      </c>
      <c r="F101">
        <v>18270500</v>
      </c>
      <c r="G101"/>
      <c r="H101"/>
      <c r="I101" s="37">
        <f t="shared" si="2"/>
        <v>16814200</v>
      </c>
      <c r="J101" s="37"/>
      <c r="K101" s="37"/>
      <c r="L101" s="38">
        <v>44377</v>
      </c>
      <c r="M101" s="12" t="s">
        <v>682</v>
      </c>
      <c r="N101"/>
    </row>
    <row r="102" spans="1:14" x14ac:dyDescent="0.2">
      <c r="A102">
        <v>101</v>
      </c>
      <c r="B102">
        <v>1</v>
      </c>
      <c r="C102" t="s">
        <v>1</v>
      </c>
      <c r="D102" t="s">
        <v>2</v>
      </c>
      <c r="E102">
        <v>35154500</v>
      </c>
      <c r="F102">
        <v>18287700</v>
      </c>
      <c r="G102"/>
      <c r="H102"/>
      <c r="I102" s="37">
        <f t="shared" si="2"/>
        <v>16866800</v>
      </c>
      <c r="J102" s="37"/>
      <c r="K102" s="37"/>
      <c r="L102" s="38">
        <v>44378</v>
      </c>
      <c r="M102" s="12" t="s">
        <v>681</v>
      </c>
      <c r="N102"/>
    </row>
    <row r="103" spans="1:14" x14ac:dyDescent="0.2">
      <c r="A103">
        <v>102</v>
      </c>
      <c r="B103">
        <v>1</v>
      </c>
      <c r="C103" t="s">
        <v>1</v>
      </c>
      <c r="D103" t="s">
        <v>2</v>
      </c>
      <c r="E103">
        <v>35236400</v>
      </c>
      <c r="F103">
        <v>18307100</v>
      </c>
      <c r="G103"/>
      <c r="H103"/>
      <c r="I103" s="37">
        <f t="shared" si="2"/>
        <v>16929300</v>
      </c>
      <c r="J103" s="37"/>
      <c r="K103" s="37"/>
      <c r="L103" s="38">
        <v>44379</v>
      </c>
      <c r="M103" s="12" t="s">
        <v>680</v>
      </c>
      <c r="N103"/>
    </row>
    <row r="104" spans="1:14" x14ac:dyDescent="0.2">
      <c r="A104">
        <v>103</v>
      </c>
      <c r="B104">
        <v>1</v>
      </c>
      <c r="C104" t="s">
        <v>1</v>
      </c>
      <c r="D104" t="s">
        <v>2</v>
      </c>
      <c r="E104">
        <v>35314300</v>
      </c>
      <c r="F104">
        <v>18327200</v>
      </c>
      <c r="G104"/>
      <c r="H104"/>
      <c r="I104" s="37">
        <f t="shared" si="2"/>
        <v>16987100</v>
      </c>
      <c r="J104" s="37"/>
      <c r="K104" s="37"/>
      <c r="L104" s="38">
        <v>44380</v>
      </c>
      <c r="M104" s="12" t="s">
        <v>679</v>
      </c>
      <c r="N104"/>
    </row>
    <row r="105" spans="1:14" x14ac:dyDescent="0.2">
      <c r="A105">
        <v>104</v>
      </c>
      <c r="B105">
        <v>1</v>
      </c>
      <c r="C105" t="s">
        <v>1</v>
      </c>
      <c r="D105" t="s">
        <v>2</v>
      </c>
      <c r="E105">
        <v>35374400</v>
      </c>
      <c r="F105">
        <v>18342800</v>
      </c>
      <c r="G105"/>
      <c r="H105"/>
      <c r="I105" s="37">
        <f t="shared" si="2"/>
        <v>17031600</v>
      </c>
      <c r="J105" s="37"/>
      <c r="K105" s="37"/>
      <c r="L105" s="38">
        <v>44381</v>
      </c>
      <c r="M105" s="12" t="s">
        <v>678</v>
      </c>
      <c r="N105"/>
    </row>
    <row r="106" spans="1:14" x14ac:dyDescent="0.2">
      <c r="A106">
        <v>105</v>
      </c>
      <c r="B106">
        <v>1</v>
      </c>
      <c r="C106" t="s">
        <v>1</v>
      </c>
      <c r="D106" t="s">
        <v>2</v>
      </c>
      <c r="E106">
        <v>35430400</v>
      </c>
      <c r="F106">
        <v>18357800</v>
      </c>
      <c r="G106"/>
      <c r="H106"/>
      <c r="I106" s="37">
        <f t="shared" si="2"/>
        <v>17072600</v>
      </c>
      <c r="J106" s="37"/>
      <c r="K106" s="37"/>
      <c r="L106" s="38">
        <v>44382</v>
      </c>
      <c r="M106" s="12" t="s">
        <v>677</v>
      </c>
      <c r="N106"/>
    </row>
    <row r="107" spans="1:14" x14ac:dyDescent="0.2">
      <c r="A107">
        <v>106</v>
      </c>
      <c r="B107">
        <v>1</v>
      </c>
      <c r="C107" t="s">
        <v>1</v>
      </c>
      <c r="D107" t="s">
        <v>2</v>
      </c>
      <c r="E107">
        <v>35494000</v>
      </c>
      <c r="F107">
        <v>18375400</v>
      </c>
      <c r="G107"/>
      <c r="H107"/>
      <c r="I107" s="37">
        <v>17118600</v>
      </c>
      <c r="J107" s="37"/>
      <c r="K107" s="37"/>
      <c r="L107" s="38">
        <v>44383</v>
      </c>
      <c r="M107" s="12" t="s">
        <v>676</v>
      </c>
      <c r="N107"/>
    </row>
    <row r="108" spans="1:14" x14ac:dyDescent="0.2">
      <c r="A108">
        <v>107</v>
      </c>
      <c r="B108">
        <v>1</v>
      </c>
      <c r="C108" t="s">
        <v>1</v>
      </c>
      <c r="D108" t="s">
        <v>2</v>
      </c>
      <c r="E108">
        <v>35546700</v>
      </c>
      <c r="F108">
        <v>18390200</v>
      </c>
      <c r="G108"/>
      <c r="H108"/>
      <c r="I108" s="37">
        <v>17265300</v>
      </c>
      <c r="J108" s="37"/>
      <c r="K108" s="37"/>
      <c r="L108" s="38">
        <v>44384</v>
      </c>
      <c r="M108" s="12" t="s">
        <v>675</v>
      </c>
      <c r="N108"/>
    </row>
    <row r="109" spans="1:14" x14ac:dyDescent="0.2">
      <c r="A109">
        <v>108</v>
      </c>
      <c r="B109">
        <v>1</v>
      </c>
      <c r="C109" t="s">
        <v>1</v>
      </c>
      <c r="D109" t="s">
        <v>2</v>
      </c>
      <c r="E109" s="39">
        <v>35598900</v>
      </c>
      <c r="F109">
        <v>18405200</v>
      </c>
      <c r="G109"/>
      <c r="H109"/>
      <c r="I109" s="37">
        <v>17302400</v>
      </c>
      <c r="J109" s="37"/>
      <c r="K109" s="37"/>
      <c r="L109" s="38">
        <v>44385</v>
      </c>
      <c r="M109" s="12" t="s">
        <v>674</v>
      </c>
      <c r="N109"/>
    </row>
    <row r="110" spans="1:14" x14ac:dyDescent="0.2">
      <c r="A110">
        <v>109</v>
      </c>
      <c r="B110">
        <v>1</v>
      </c>
      <c r="C110" t="s">
        <v>1</v>
      </c>
      <c r="D110" t="s">
        <v>2</v>
      </c>
      <c r="E110" s="39">
        <v>35648900</v>
      </c>
      <c r="F110">
        <v>18419300</v>
      </c>
      <c r="G110"/>
      <c r="H110"/>
      <c r="I110" s="37">
        <v>17338300</v>
      </c>
      <c r="J110" s="37"/>
      <c r="K110" s="37"/>
      <c r="L110" s="38">
        <v>44386</v>
      </c>
      <c r="M110" s="12" t="s">
        <v>666</v>
      </c>
      <c r="N110"/>
    </row>
    <row r="111" spans="1:14" x14ac:dyDescent="0.2">
      <c r="A111">
        <v>110</v>
      </c>
      <c r="B111">
        <v>1</v>
      </c>
      <c r="C111" t="s">
        <v>1</v>
      </c>
      <c r="D111" t="s">
        <v>2</v>
      </c>
      <c r="E111">
        <v>35702500</v>
      </c>
      <c r="F111">
        <v>18435600</v>
      </c>
      <c r="G111"/>
      <c r="H111"/>
      <c r="I111" s="37">
        <v>17375700</v>
      </c>
      <c r="J111" s="37"/>
      <c r="K111" s="37"/>
      <c r="L111" s="38">
        <v>44387</v>
      </c>
      <c r="M111" s="12" t="s">
        <v>673</v>
      </c>
      <c r="N111"/>
    </row>
    <row r="112" spans="1:14" x14ac:dyDescent="0.2">
      <c r="A112">
        <v>111</v>
      </c>
      <c r="B112">
        <v>1</v>
      </c>
      <c r="C112" t="s">
        <v>1</v>
      </c>
      <c r="D112" t="s">
        <v>2</v>
      </c>
      <c r="E112">
        <v>35743800</v>
      </c>
      <c r="F112">
        <v>18447600</v>
      </c>
      <c r="G112"/>
      <c r="H112"/>
      <c r="I112" s="37">
        <v>17405000</v>
      </c>
      <c r="J112" s="37"/>
      <c r="K112" s="37"/>
      <c r="L112" s="38">
        <v>44388</v>
      </c>
      <c r="M112" s="12" t="s">
        <v>665</v>
      </c>
      <c r="N112"/>
    </row>
    <row r="113" spans="1:14" x14ac:dyDescent="0.2">
      <c r="A113">
        <v>112</v>
      </c>
      <c r="B113">
        <v>1</v>
      </c>
      <c r="C113" t="s">
        <v>1</v>
      </c>
      <c r="D113" t="s">
        <v>2</v>
      </c>
      <c r="E113">
        <v>35762600</v>
      </c>
      <c r="F113">
        <v>18453000</v>
      </c>
      <c r="G113"/>
      <c r="H113"/>
      <c r="I113" s="37">
        <v>17418400</v>
      </c>
      <c r="J113" s="37"/>
      <c r="K113" s="37"/>
      <c r="L113" s="38">
        <v>44389</v>
      </c>
      <c r="M113" s="12" t="s">
        <v>664</v>
      </c>
      <c r="N113"/>
    </row>
    <row r="114" spans="1:14" x14ac:dyDescent="0.2">
      <c r="A114">
        <v>113</v>
      </c>
      <c r="B114">
        <v>1</v>
      </c>
      <c r="C114" t="s">
        <v>1</v>
      </c>
      <c r="D114" t="s">
        <v>2</v>
      </c>
      <c r="E114">
        <v>35816000</v>
      </c>
      <c r="F114">
        <v>18471000</v>
      </c>
      <c r="G114"/>
      <c r="H114"/>
      <c r="I114" s="37">
        <v>17454000</v>
      </c>
      <c r="J114" s="37"/>
      <c r="K114" s="37"/>
      <c r="L114" s="38">
        <v>44390</v>
      </c>
      <c r="M114" s="12" t="s">
        <v>672</v>
      </c>
      <c r="N114"/>
    </row>
    <row r="115" spans="1:14" x14ac:dyDescent="0.2">
      <c r="A115">
        <v>114</v>
      </c>
      <c r="B115">
        <v>1</v>
      </c>
      <c r="C115" t="s">
        <v>1</v>
      </c>
      <c r="D115" t="s">
        <v>2</v>
      </c>
      <c r="E115">
        <v>35869400</v>
      </c>
      <c r="F115">
        <v>18493200</v>
      </c>
      <c r="G115"/>
      <c r="H115"/>
      <c r="I115" s="37">
        <v>17485500</v>
      </c>
      <c r="J115" s="37"/>
      <c r="K115" s="37"/>
      <c r="L115" s="38">
        <v>44391</v>
      </c>
      <c r="M115" s="12" t="s">
        <v>845</v>
      </c>
      <c r="N115"/>
    </row>
    <row r="116" spans="1:14" x14ac:dyDescent="0.2">
      <c r="A116">
        <v>115</v>
      </c>
      <c r="B116">
        <v>1</v>
      </c>
      <c r="C116" t="s">
        <v>1</v>
      </c>
      <c r="D116" t="s">
        <v>2</v>
      </c>
      <c r="E116">
        <v>35924300</v>
      </c>
      <c r="F116">
        <v>18517600</v>
      </c>
      <c r="G116"/>
      <c r="H116"/>
      <c r="I116" s="37">
        <v>17516200</v>
      </c>
      <c r="J116" s="37"/>
      <c r="K116" s="37"/>
      <c r="L116" s="38">
        <v>44392</v>
      </c>
      <c r="M116" s="12" t="s">
        <v>844</v>
      </c>
      <c r="N116"/>
    </row>
    <row r="117" spans="1:14" x14ac:dyDescent="0.2">
      <c r="A117">
        <v>116</v>
      </c>
      <c r="B117">
        <v>1</v>
      </c>
      <c r="C117" t="s">
        <v>1</v>
      </c>
      <c r="D117" t="s">
        <v>2</v>
      </c>
      <c r="E117">
        <v>35980200</v>
      </c>
      <c r="F117">
        <v>18543900</v>
      </c>
      <c r="G117"/>
      <c r="H117"/>
      <c r="I117" s="37">
        <v>17546300</v>
      </c>
      <c r="J117" s="37"/>
      <c r="K117" s="37"/>
      <c r="L117" s="38">
        <v>44393</v>
      </c>
      <c r="M117" s="12" t="s">
        <v>843</v>
      </c>
      <c r="N117"/>
    </row>
    <row r="118" spans="1:14" x14ac:dyDescent="0.2">
      <c r="A118">
        <v>117</v>
      </c>
      <c r="B118">
        <v>1</v>
      </c>
      <c r="C118" t="s">
        <v>1</v>
      </c>
      <c r="D118" t="s">
        <v>2</v>
      </c>
      <c r="E118">
        <v>36043100</v>
      </c>
      <c r="F118">
        <v>18573800</v>
      </c>
      <c r="G118"/>
      <c r="H118"/>
      <c r="I118" s="37">
        <v>17579700</v>
      </c>
      <c r="J118" s="37"/>
      <c r="K118" s="37"/>
      <c r="L118" s="38">
        <v>44394</v>
      </c>
      <c r="M118" s="12" t="s">
        <v>842</v>
      </c>
      <c r="N118"/>
    </row>
    <row r="119" spans="1:14" x14ac:dyDescent="0.2">
      <c r="A119">
        <v>118</v>
      </c>
      <c r="B119">
        <v>1</v>
      </c>
      <c r="C119" t="s">
        <v>1</v>
      </c>
      <c r="D119" t="s">
        <v>2</v>
      </c>
      <c r="E119">
        <v>36084300</v>
      </c>
      <c r="F119">
        <v>18591300</v>
      </c>
      <c r="G119"/>
      <c r="H119"/>
      <c r="I119" s="37">
        <v>17603500</v>
      </c>
      <c r="J119" s="37"/>
      <c r="K119" s="37"/>
      <c r="L119" s="38">
        <v>44395</v>
      </c>
      <c r="M119" s="12" t="s">
        <v>841</v>
      </c>
      <c r="N119"/>
    </row>
    <row r="120" spans="1:14" x14ac:dyDescent="0.2">
      <c r="A120">
        <v>119</v>
      </c>
      <c r="B120">
        <v>1</v>
      </c>
      <c r="C120" t="s">
        <v>1</v>
      </c>
      <c r="D120" t="s">
        <v>2</v>
      </c>
      <c r="E120">
        <v>36128600</v>
      </c>
      <c r="F120">
        <v>18610100</v>
      </c>
      <c r="G120"/>
      <c r="H120"/>
      <c r="I120" s="37">
        <v>17629100</v>
      </c>
      <c r="J120" s="37"/>
      <c r="K120" s="37"/>
      <c r="L120" s="38">
        <v>44396</v>
      </c>
      <c r="M120" s="12" t="s">
        <v>840</v>
      </c>
      <c r="N120"/>
    </row>
    <row r="121" spans="1:14" x14ac:dyDescent="0.2">
      <c r="A121">
        <v>120</v>
      </c>
      <c r="B121">
        <v>1</v>
      </c>
      <c r="C121" t="s">
        <v>1</v>
      </c>
      <c r="D121" t="s">
        <v>2</v>
      </c>
      <c r="E121">
        <v>36175800</v>
      </c>
      <c r="F121">
        <v>18629500</v>
      </c>
      <c r="G121"/>
      <c r="H121"/>
      <c r="I121" s="37">
        <v>17656900</v>
      </c>
      <c r="J121" s="37">
        <v>95.66</v>
      </c>
      <c r="K121" s="37">
        <v>90.67</v>
      </c>
      <c r="L121" s="38">
        <v>44397</v>
      </c>
      <c r="M121" s="12" t="s">
        <v>839</v>
      </c>
      <c r="N121"/>
    </row>
    <row r="122" spans="1:14" x14ac:dyDescent="0.2">
      <c r="A122">
        <v>121</v>
      </c>
      <c r="B122">
        <v>1</v>
      </c>
      <c r="C122" t="s">
        <v>1</v>
      </c>
      <c r="D122" t="s">
        <v>2</v>
      </c>
      <c r="E122">
        <v>36219700</v>
      </c>
      <c r="F122">
        <v>18648800</v>
      </c>
      <c r="G122"/>
      <c r="H122"/>
      <c r="I122" s="37">
        <v>17681500</v>
      </c>
      <c r="J122" s="37">
        <v>95.75</v>
      </c>
      <c r="K122" s="37">
        <v>90.79</v>
      </c>
      <c r="L122" s="38">
        <v>44398</v>
      </c>
      <c r="M122" s="12" t="s">
        <v>838</v>
      </c>
      <c r="N122"/>
    </row>
    <row r="123" spans="1:14" x14ac:dyDescent="0.2">
      <c r="A123">
        <v>122</v>
      </c>
      <c r="B123">
        <v>1</v>
      </c>
      <c r="C123" t="s">
        <v>1</v>
      </c>
      <c r="D123" t="s">
        <v>2</v>
      </c>
      <c r="E123">
        <v>36267200</v>
      </c>
      <c r="F123">
        <v>18672800</v>
      </c>
      <c r="G123"/>
      <c r="H123"/>
      <c r="I123" s="37">
        <v>17705000</v>
      </c>
      <c r="J123" s="37">
        <v>95.83</v>
      </c>
      <c r="K123" s="37">
        <v>90.91</v>
      </c>
      <c r="L123" s="38">
        <v>44399</v>
      </c>
      <c r="M123" s="12" t="s">
        <v>837</v>
      </c>
      <c r="N123"/>
    </row>
    <row r="124" spans="1:14" x14ac:dyDescent="0.2">
      <c r="A124">
        <v>123</v>
      </c>
      <c r="B124">
        <v>1</v>
      </c>
      <c r="C124" t="s">
        <v>1</v>
      </c>
      <c r="D124" t="s">
        <v>2</v>
      </c>
      <c r="E124">
        <v>36316300</v>
      </c>
      <c r="F124">
        <v>18697600</v>
      </c>
      <c r="G124"/>
      <c r="H124"/>
      <c r="I124" s="37">
        <v>17729400</v>
      </c>
      <c r="J124" s="37">
        <v>95.92</v>
      </c>
      <c r="K124" s="37">
        <v>91.04</v>
      </c>
      <c r="L124" s="38">
        <v>44400</v>
      </c>
      <c r="M124" s="12" t="s">
        <v>836</v>
      </c>
      <c r="N124"/>
    </row>
    <row r="125" spans="1:14" x14ac:dyDescent="0.2">
      <c r="A125">
        <v>124</v>
      </c>
      <c r="B125">
        <v>1</v>
      </c>
      <c r="C125" t="s">
        <v>1</v>
      </c>
      <c r="D125" t="s">
        <v>2</v>
      </c>
      <c r="E125">
        <v>36379200</v>
      </c>
      <c r="F125">
        <v>18733000</v>
      </c>
      <c r="G125"/>
      <c r="H125"/>
      <c r="I125" s="37">
        <v>17756900</v>
      </c>
      <c r="J125" s="37">
        <v>96.03</v>
      </c>
      <c r="K125" s="37">
        <v>91.18</v>
      </c>
      <c r="L125" s="38">
        <v>44401</v>
      </c>
      <c r="M125" s="12" t="s">
        <v>835</v>
      </c>
      <c r="N125"/>
    </row>
    <row r="126" spans="1:14" x14ac:dyDescent="0.2">
      <c r="A126">
        <v>125</v>
      </c>
      <c r="B126">
        <v>1</v>
      </c>
      <c r="C126" t="s">
        <v>1</v>
      </c>
      <c r="D126" t="s">
        <v>2</v>
      </c>
      <c r="E126">
        <v>36431000</v>
      </c>
      <c r="F126">
        <v>18761400</v>
      </c>
      <c r="G126"/>
      <c r="H126"/>
      <c r="I126" s="37">
        <v>17780300</v>
      </c>
      <c r="J126" s="37">
        <v>96.11</v>
      </c>
      <c r="K126" s="37">
        <v>91.3</v>
      </c>
      <c r="L126" s="38">
        <v>44402</v>
      </c>
      <c r="M126" s="12" t="s">
        <v>834</v>
      </c>
      <c r="N126"/>
    </row>
    <row r="127" spans="1:14" x14ac:dyDescent="0.2">
      <c r="A127">
        <v>126</v>
      </c>
      <c r="B127">
        <v>1</v>
      </c>
      <c r="C127" t="s">
        <v>1</v>
      </c>
      <c r="D127" t="s">
        <v>2</v>
      </c>
      <c r="E127">
        <v>36484900</v>
      </c>
      <c r="F127">
        <v>18792800</v>
      </c>
      <c r="G127"/>
      <c r="H127"/>
      <c r="I127" s="37">
        <v>17802900</v>
      </c>
      <c r="J127" s="37">
        <v>96.19</v>
      </c>
      <c r="K127" s="37">
        <v>91.41</v>
      </c>
      <c r="L127" s="38">
        <v>44403</v>
      </c>
      <c r="M127" s="12" t="s">
        <v>833</v>
      </c>
      <c r="N127"/>
    </row>
    <row r="128" spans="1:14" x14ac:dyDescent="0.2">
      <c r="A128">
        <v>127</v>
      </c>
      <c r="B128">
        <v>1</v>
      </c>
      <c r="C128" t="s">
        <v>1</v>
      </c>
      <c r="D128" t="s">
        <v>2</v>
      </c>
      <c r="E128">
        <v>36539000</v>
      </c>
      <c r="F128">
        <v>18821500</v>
      </c>
      <c r="G128"/>
      <c r="H128"/>
      <c r="I128" s="37">
        <v>17828300</v>
      </c>
      <c r="J128" s="37"/>
      <c r="K128" s="37"/>
      <c r="L128" s="38">
        <v>44404</v>
      </c>
      <c r="M128" s="12" t="s">
        <v>832</v>
      </c>
      <c r="N128"/>
    </row>
    <row r="129" spans="1:14" x14ac:dyDescent="0.2">
      <c r="A129">
        <v>128</v>
      </c>
      <c r="B129">
        <v>1</v>
      </c>
      <c r="C129" t="s">
        <v>1</v>
      </c>
      <c r="D129" t="s">
        <v>2</v>
      </c>
      <c r="E129">
        <v>36609100</v>
      </c>
      <c r="F129">
        <v>18868800</v>
      </c>
      <c r="G129"/>
      <c r="H129"/>
      <c r="I129" s="37">
        <v>17851100</v>
      </c>
      <c r="J129" s="37"/>
      <c r="K129" s="37"/>
      <c r="L129" s="38">
        <v>44405</v>
      </c>
      <c r="M129" s="12" t="s">
        <v>831</v>
      </c>
      <c r="N129"/>
    </row>
    <row r="130" spans="1:14" x14ac:dyDescent="0.2">
      <c r="A130">
        <v>129</v>
      </c>
      <c r="B130">
        <v>1</v>
      </c>
      <c r="C130" t="s">
        <v>1</v>
      </c>
      <c r="D130" t="s">
        <v>2</v>
      </c>
      <c r="E130">
        <v>36671800</v>
      </c>
      <c r="F130">
        <v>18909700</v>
      </c>
      <c r="G130"/>
      <c r="H130"/>
      <c r="I130" s="37">
        <v>17872900</v>
      </c>
      <c r="J130" s="37">
        <v>96.49</v>
      </c>
      <c r="K130" s="37">
        <v>91.78</v>
      </c>
      <c r="L130" s="38">
        <v>44406</v>
      </c>
      <c r="M130" s="12" t="s">
        <v>830</v>
      </c>
      <c r="N130"/>
    </row>
    <row r="131" spans="1:14" x14ac:dyDescent="0.2">
      <c r="A131">
        <v>130</v>
      </c>
      <c r="B131">
        <v>1</v>
      </c>
      <c r="C131" t="s">
        <v>1</v>
      </c>
      <c r="D131" t="s">
        <v>2</v>
      </c>
      <c r="E131">
        <v>36743900</v>
      </c>
      <c r="F131">
        <v>18957000</v>
      </c>
      <c r="G131"/>
      <c r="H131"/>
      <c r="I131" s="37">
        <v>17897900</v>
      </c>
      <c r="J131" s="43">
        <v>96.64</v>
      </c>
      <c r="K131" s="37">
        <v>91.9</v>
      </c>
      <c r="L131" s="38">
        <v>44407</v>
      </c>
      <c r="M131" s="12" t="s">
        <v>829</v>
      </c>
      <c r="N131"/>
    </row>
    <row r="132" spans="1:14" x14ac:dyDescent="0.2">
      <c r="A132">
        <v>131</v>
      </c>
      <c r="B132">
        <v>1</v>
      </c>
      <c r="C132" t="s">
        <v>1</v>
      </c>
      <c r="D132" t="s">
        <v>2</v>
      </c>
      <c r="E132">
        <v>36820500</v>
      </c>
      <c r="F132">
        <v>19008700</v>
      </c>
      <c r="G132"/>
      <c r="H132"/>
      <c r="I132" s="37">
        <v>17923100</v>
      </c>
      <c r="J132" s="37">
        <v>96.83</v>
      </c>
      <c r="K132" s="37">
        <v>92.03</v>
      </c>
      <c r="L132" s="38">
        <v>44408</v>
      </c>
      <c r="M132" s="12" t="s">
        <v>828</v>
      </c>
      <c r="N132"/>
    </row>
    <row r="133" spans="1:14" x14ac:dyDescent="0.2">
      <c r="A133">
        <v>132</v>
      </c>
      <c r="B133">
        <v>1</v>
      </c>
      <c r="C133" t="s">
        <v>1</v>
      </c>
      <c r="D133" t="s">
        <v>2</v>
      </c>
      <c r="E133" s="9">
        <v>36901100</v>
      </c>
      <c r="F133" s="37">
        <v>19068800</v>
      </c>
      <c r="G133" s="37"/>
      <c r="H133" s="37"/>
      <c r="I133">
        <v>17943800</v>
      </c>
      <c r="J133" s="37">
        <v>96.98</v>
      </c>
      <c r="K133" s="37">
        <v>92.14</v>
      </c>
      <c r="L133" s="38">
        <v>44409</v>
      </c>
      <c r="M133" s="12" t="s">
        <v>780</v>
      </c>
      <c r="N133"/>
    </row>
    <row r="134" spans="1:14" x14ac:dyDescent="0.2">
      <c r="A134">
        <v>133</v>
      </c>
      <c r="B134">
        <v>1</v>
      </c>
      <c r="C134" t="s">
        <v>1</v>
      </c>
      <c r="D134" t="s">
        <v>2</v>
      </c>
      <c r="E134">
        <v>36996800</v>
      </c>
      <c r="F134">
        <v>19146500</v>
      </c>
      <c r="G134"/>
      <c r="H134"/>
      <c r="I134" s="37">
        <v>17961800</v>
      </c>
      <c r="J134" s="37"/>
      <c r="K134" s="37">
        <v>92.23</v>
      </c>
      <c r="L134" s="38">
        <v>44410</v>
      </c>
      <c r="M134" s="12" t="s">
        <v>827</v>
      </c>
      <c r="N134"/>
    </row>
    <row r="135" spans="1:14" x14ac:dyDescent="0.2">
      <c r="A135">
        <v>134</v>
      </c>
      <c r="B135">
        <v>1</v>
      </c>
      <c r="C135" t="s">
        <v>1</v>
      </c>
      <c r="D135" t="s">
        <v>2</v>
      </c>
      <c r="E135">
        <v>37103500</v>
      </c>
      <c r="F135">
        <v>19230500</v>
      </c>
      <c r="G135"/>
      <c r="H135"/>
      <c r="I135" s="37">
        <v>17984600</v>
      </c>
      <c r="J135" s="37"/>
      <c r="K135" s="37">
        <v>92.35</v>
      </c>
      <c r="L135" s="38">
        <v>44411</v>
      </c>
      <c r="M135" s="12" t="s">
        <v>826</v>
      </c>
      <c r="N135"/>
    </row>
    <row r="136" spans="1:14" x14ac:dyDescent="0.2">
      <c r="A136">
        <v>135</v>
      </c>
      <c r="B136">
        <v>1</v>
      </c>
      <c r="C136" t="s">
        <v>1</v>
      </c>
      <c r="D136" t="s">
        <v>2</v>
      </c>
      <c r="E136">
        <v>37200700</v>
      </c>
      <c r="F136">
        <v>19305900</v>
      </c>
      <c r="G136"/>
      <c r="H136"/>
      <c r="I136" s="37">
        <v>18006700</v>
      </c>
      <c r="J136" s="37"/>
      <c r="K136" s="37">
        <v>92.46</v>
      </c>
      <c r="L136" s="38">
        <v>44412</v>
      </c>
      <c r="M136" s="12" t="s">
        <v>825</v>
      </c>
      <c r="N136"/>
    </row>
    <row r="137" spans="1:14" x14ac:dyDescent="0.2">
      <c r="A137">
        <v>136</v>
      </c>
      <c r="B137">
        <v>1</v>
      </c>
      <c r="C137" t="s">
        <v>1</v>
      </c>
      <c r="D137" t="s">
        <v>2</v>
      </c>
      <c r="E137">
        <v>37307000</v>
      </c>
      <c r="F137">
        <v>19388300</v>
      </c>
      <c r="G137"/>
      <c r="H137"/>
      <c r="I137" s="37">
        <v>18030700</v>
      </c>
      <c r="J137" s="37"/>
      <c r="K137" s="37">
        <v>92.59</v>
      </c>
      <c r="L137" s="38">
        <v>44413</v>
      </c>
      <c r="M137" s="12" t="s">
        <v>824</v>
      </c>
      <c r="N137"/>
    </row>
    <row r="138" spans="1:14" x14ac:dyDescent="0.2">
      <c r="A138">
        <v>137</v>
      </c>
      <c r="B138">
        <v>1</v>
      </c>
      <c r="C138" t="s">
        <v>1</v>
      </c>
      <c r="D138" t="s">
        <v>2</v>
      </c>
      <c r="E138">
        <v>37403000</v>
      </c>
      <c r="F138" s="37">
        <v>19463800</v>
      </c>
      <c r="G138" s="37"/>
      <c r="H138" s="37"/>
      <c r="I138" s="37">
        <v>18051300</v>
      </c>
      <c r="K138" s="37">
        <v>92.69</v>
      </c>
      <c r="L138" s="38">
        <v>44414</v>
      </c>
      <c r="M138" s="12" t="s">
        <v>823</v>
      </c>
      <c r="N138"/>
    </row>
    <row r="139" spans="1:14" x14ac:dyDescent="0.2">
      <c r="A139">
        <v>138</v>
      </c>
      <c r="B139">
        <v>1</v>
      </c>
      <c r="C139" t="s">
        <v>1</v>
      </c>
      <c r="D139" t="s">
        <v>2</v>
      </c>
      <c r="E139" s="9">
        <v>37502700</v>
      </c>
      <c r="F139" s="9">
        <v>19538000</v>
      </c>
      <c r="I139" s="13">
        <v>18077100</v>
      </c>
      <c r="J139" s="9"/>
      <c r="K139" s="13">
        <v>92.82</v>
      </c>
      <c r="L139" s="38">
        <v>44415</v>
      </c>
      <c r="M139" s="12" t="s">
        <v>822</v>
      </c>
      <c r="N139"/>
    </row>
    <row r="140" spans="1:14" x14ac:dyDescent="0.2">
      <c r="A140">
        <v>139</v>
      </c>
      <c r="B140">
        <v>1</v>
      </c>
      <c r="C140" t="s">
        <v>1</v>
      </c>
      <c r="D140" t="s">
        <v>2</v>
      </c>
      <c r="E140" s="9">
        <v>37577400</v>
      </c>
      <c r="F140" s="37">
        <v>19591400</v>
      </c>
      <c r="G140" s="37"/>
      <c r="H140" s="37"/>
      <c r="I140" s="37">
        <v>18098500</v>
      </c>
      <c r="K140" s="37">
        <v>92.93</v>
      </c>
      <c r="L140" s="38">
        <v>44416</v>
      </c>
      <c r="M140" s="12" t="s">
        <v>821</v>
      </c>
      <c r="N140"/>
    </row>
    <row r="141" spans="1:14" x14ac:dyDescent="0.2">
      <c r="A141">
        <v>140</v>
      </c>
      <c r="B141">
        <v>1</v>
      </c>
      <c r="C141" t="s">
        <v>1</v>
      </c>
      <c r="D141" t="s">
        <v>2</v>
      </c>
      <c r="E141">
        <v>37638900</v>
      </c>
      <c r="F141" s="37">
        <v>19632800</v>
      </c>
      <c r="G141" s="37"/>
      <c r="H141" s="37"/>
      <c r="I141" s="37">
        <v>18118700</v>
      </c>
      <c r="K141" s="37">
        <v>93.04</v>
      </c>
      <c r="L141" s="38">
        <v>44417</v>
      </c>
      <c r="M141" s="12" t="s">
        <v>820</v>
      </c>
      <c r="N141"/>
    </row>
    <row r="142" spans="1:14" x14ac:dyDescent="0.2">
      <c r="A142">
        <v>141</v>
      </c>
      <c r="B142">
        <v>1</v>
      </c>
      <c r="C142" t="s">
        <v>1</v>
      </c>
      <c r="D142" t="s">
        <v>2</v>
      </c>
      <c r="E142">
        <v>37705500</v>
      </c>
      <c r="F142" s="37">
        <v>19677600</v>
      </c>
      <c r="G142" s="37"/>
      <c r="H142" s="37"/>
      <c r="I142" s="37">
        <v>18142200</v>
      </c>
      <c r="K142" s="37">
        <v>93.16</v>
      </c>
      <c r="L142" s="38">
        <v>44418</v>
      </c>
      <c r="M142" s="12" t="s">
        <v>819</v>
      </c>
      <c r="N142"/>
    </row>
    <row r="143" spans="1:14" x14ac:dyDescent="0.2">
      <c r="A143">
        <v>142</v>
      </c>
      <c r="B143">
        <v>1</v>
      </c>
      <c r="C143" t="s">
        <v>1</v>
      </c>
      <c r="D143" t="s">
        <v>2</v>
      </c>
      <c r="E143">
        <v>37761200</v>
      </c>
      <c r="F143" s="37">
        <v>19711300</v>
      </c>
      <c r="G143" s="37"/>
      <c r="H143" s="37"/>
      <c r="I143" s="37">
        <v>18162700</v>
      </c>
      <c r="K143" s="37"/>
      <c r="L143" s="38">
        <v>44419</v>
      </c>
      <c r="M143" s="12" t="s">
        <v>818</v>
      </c>
      <c r="N143"/>
    </row>
    <row r="144" spans="1:14" x14ac:dyDescent="0.2">
      <c r="A144">
        <v>143</v>
      </c>
      <c r="B144">
        <v>1</v>
      </c>
      <c r="C144" t="s">
        <v>1</v>
      </c>
      <c r="D144" t="s">
        <v>2</v>
      </c>
      <c r="E144">
        <v>37818900</v>
      </c>
      <c r="F144" s="37">
        <v>19746600</v>
      </c>
      <c r="G144" s="37"/>
      <c r="H144" s="37"/>
      <c r="I144" s="37">
        <v>18185400</v>
      </c>
      <c r="K144" s="37"/>
      <c r="L144" s="38">
        <v>44420</v>
      </c>
      <c r="M144" s="12" t="s">
        <v>817</v>
      </c>
      <c r="N144"/>
    </row>
    <row r="145" spans="1:14" x14ac:dyDescent="0.2">
      <c r="A145">
        <v>144</v>
      </c>
      <c r="B145">
        <v>1</v>
      </c>
      <c r="C145" t="s">
        <v>1</v>
      </c>
      <c r="D145" t="s">
        <v>2</v>
      </c>
      <c r="E145">
        <v>37878000</v>
      </c>
      <c r="F145" s="37">
        <v>19776500</v>
      </c>
      <c r="G145" s="37"/>
      <c r="H145" s="37"/>
      <c r="I145" s="37">
        <v>18214900</v>
      </c>
      <c r="K145" s="37"/>
      <c r="L145" s="38">
        <v>44421</v>
      </c>
      <c r="M145" s="12" t="s">
        <v>816</v>
      </c>
      <c r="N145"/>
    </row>
    <row r="146" spans="1:14" x14ac:dyDescent="0.2">
      <c r="A146">
        <v>145</v>
      </c>
      <c r="B146">
        <v>1</v>
      </c>
      <c r="C146" t="s">
        <v>1</v>
      </c>
      <c r="D146" t="s">
        <v>2</v>
      </c>
      <c r="E146">
        <v>37944000</v>
      </c>
      <c r="F146" s="37">
        <v>19811700</v>
      </c>
      <c r="G146" s="37"/>
      <c r="H146" s="37"/>
      <c r="I146" s="37">
        <v>18245800</v>
      </c>
      <c r="K146" s="37"/>
      <c r="L146" s="38">
        <v>44422</v>
      </c>
      <c r="M146" s="12" t="s">
        <v>815</v>
      </c>
      <c r="N146"/>
    </row>
    <row r="147" spans="1:14" x14ac:dyDescent="0.2">
      <c r="A147">
        <v>146</v>
      </c>
      <c r="B147">
        <v>1</v>
      </c>
      <c r="C147" t="s">
        <v>1</v>
      </c>
      <c r="D147" t="s">
        <v>2</v>
      </c>
      <c r="E147">
        <v>37986900</v>
      </c>
      <c r="F147" s="37">
        <v>19831900</v>
      </c>
      <c r="G147" s="37"/>
      <c r="H147" s="37"/>
      <c r="I147" s="37">
        <v>18268500</v>
      </c>
      <c r="K147" s="37"/>
      <c r="L147" s="38">
        <v>44423</v>
      </c>
      <c r="M147" s="12" t="s">
        <v>888</v>
      </c>
      <c r="N147"/>
    </row>
    <row r="148" spans="1:14" x14ac:dyDescent="0.2">
      <c r="A148">
        <v>147</v>
      </c>
      <c r="B148">
        <v>1</v>
      </c>
      <c r="C148" t="s">
        <v>1</v>
      </c>
      <c r="D148" t="s">
        <v>2</v>
      </c>
      <c r="E148">
        <v>38037000</v>
      </c>
      <c r="F148" s="37">
        <v>19855000</v>
      </c>
      <c r="G148" s="37"/>
      <c r="H148" s="37"/>
      <c r="I148" s="37">
        <v>18295500</v>
      </c>
      <c r="K148" s="37"/>
      <c r="L148" s="38">
        <v>44424</v>
      </c>
      <c r="M148" s="12" t="s">
        <v>889</v>
      </c>
      <c r="N148"/>
    </row>
    <row r="149" spans="1:14" x14ac:dyDescent="0.2">
      <c r="A149">
        <v>148</v>
      </c>
      <c r="B149">
        <v>1</v>
      </c>
      <c r="C149" t="s">
        <v>1</v>
      </c>
      <c r="D149" t="s">
        <v>2</v>
      </c>
      <c r="E149">
        <v>38090300</v>
      </c>
      <c r="F149" s="37">
        <v>19876800</v>
      </c>
      <c r="G149" s="37"/>
      <c r="H149" s="37"/>
      <c r="I149" s="37">
        <v>18327100</v>
      </c>
      <c r="K149" s="37"/>
      <c r="L149" s="38">
        <v>44425</v>
      </c>
      <c r="M149" s="12" t="s">
        <v>975</v>
      </c>
      <c r="N149"/>
    </row>
    <row r="150" spans="1:14" x14ac:dyDescent="0.2">
      <c r="A150">
        <v>149</v>
      </c>
      <c r="B150">
        <v>1</v>
      </c>
      <c r="C150" t="s">
        <v>1</v>
      </c>
      <c r="D150" t="s">
        <v>2</v>
      </c>
      <c r="E150">
        <v>38157400</v>
      </c>
      <c r="F150" s="37">
        <v>19910600</v>
      </c>
      <c r="G150" s="37"/>
      <c r="H150" s="37"/>
      <c r="I150" s="37">
        <v>18360400</v>
      </c>
      <c r="K150" s="37"/>
      <c r="L150" s="38">
        <v>44426</v>
      </c>
      <c r="M150" s="12" t="s">
        <v>974</v>
      </c>
      <c r="N150"/>
    </row>
    <row r="151" spans="1:14" x14ac:dyDescent="0.2">
      <c r="A151">
        <v>150</v>
      </c>
      <c r="B151">
        <v>1</v>
      </c>
      <c r="C151" t="s">
        <v>1</v>
      </c>
      <c r="D151" t="s">
        <v>2</v>
      </c>
      <c r="E151">
        <v>38218900</v>
      </c>
      <c r="F151" s="37">
        <v>19940900</v>
      </c>
      <c r="G151" s="37"/>
      <c r="H151" s="37"/>
      <c r="I151" s="37">
        <v>18391600</v>
      </c>
      <c r="K151" s="37"/>
      <c r="L151" s="38">
        <v>44427</v>
      </c>
      <c r="M151" s="12" t="s">
        <v>973</v>
      </c>
      <c r="N151"/>
    </row>
    <row r="152" spans="1:14" x14ac:dyDescent="0.2">
      <c r="A152">
        <v>151</v>
      </c>
      <c r="B152">
        <v>1</v>
      </c>
      <c r="C152" t="s">
        <v>1</v>
      </c>
      <c r="D152" t="s">
        <v>2</v>
      </c>
      <c r="E152">
        <v>38298400</v>
      </c>
      <c r="F152" s="37">
        <v>19978800</v>
      </c>
      <c r="G152" s="37"/>
      <c r="H152" s="37"/>
      <c r="I152" s="37">
        <v>18433400</v>
      </c>
      <c r="K152" s="37"/>
      <c r="L152" s="38">
        <v>44428</v>
      </c>
      <c r="M152" s="12" t="s">
        <v>972</v>
      </c>
      <c r="N152"/>
    </row>
    <row r="153" spans="1:14" x14ac:dyDescent="0.2">
      <c r="A153">
        <v>152</v>
      </c>
      <c r="B153">
        <v>1</v>
      </c>
      <c r="C153" t="s">
        <v>1</v>
      </c>
      <c r="D153" t="s">
        <v>2</v>
      </c>
      <c r="E153">
        <v>38381000</v>
      </c>
      <c r="F153" s="37">
        <v>20019500</v>
      </c>
      <c r="G153" s="37"/>
      <c r="H153" s="37"/>
      <c r="I153" s="37">
        <v>18475400</v>
      </c>
      <c r="K153" s="37"/>
      <c r="L153" s="38">
        <v>44429</v>
      </c>
      <c r="M153" s="12" t="s">
        <v>971</v>
      </c>
      <c r="N153"/>
    </row>
    <row r="154" spans="1:14" x14ac:dyDescent="0.2">
      <c r="A154">
        <v>153</v>
      </c>
      <c r="B154">
        <v>1</v>
      </c>
      <c r="C154" t="s">
        <v>1</v>
      </c>
      <c r="D154" t="s">
        <v>2</v>
      </c>
      <c r="E154">
        <v>38451500</v>
      </c>
      <c r="F154" s="37">
        <v>20044900</v>
      </c>
      <c r="G154" s="37"/>
      <c r="H154" s="37"/>
      <c r="I154" s="37">
        <v>18520400</v>
      </c>
      <c r="K154" s="37"/>
      <c r="L154" s="38">
        <v>44430</v>
      </c>
      <c r="M154" s="12" t="s">
        <v>970</v>
      </c>
      <c r="N154"/>
    </row>
    <row r="155" spans="1:14" x14ac:dyDescent="0.2">
      <c r="A155">
        <v>154</v>
      </c>
      <c r="B155">
        <v>1</v>
      </c>
      <c r="C155" t="s">
        <v>1</v>
      </c>
      <c r="D155" t="s">
        <v>2</v>
      </c>
      <c r="E155">
        <v>38523000</v>
      </c>
      <c r="F155" s="37">
        <v>20067700</v>
      </c>
      <c r="G155" s="37"/>
      <c r="H155" s="37"/>
      <c r="I155" s="37">
        <v>18569200</v>
      </c>
      <c r="K155" s="37"/>
      <c r="L155" s="38">
        <v>44431</v>
      </c>
      <c r="M155" s="12" t="s">
        <v>969</v>
      </c>
      <c r="N155"/>
    </row>
    <row r="156" spans="1:14" x14ac:dyDescent="0.2">
      <c r="A156">
        <v>155</v>
      </c>
      <c r="B156">
        <v>1</v>
      </c>
      <c r="C156" t="s">
        <v>1</v>
      </c>
      <c r="D156" t="s">
        <v>2</v>
      </c>
      <c r="E156">
        <v>38615200</v>
      </c>
      <c r="F156" s="37">
        <v>20090700</v>
      </c>
      <c r="G156" s="37"/>
      <c r="H156" s="37"/>
      <c r="I156" s="37">
        <v>18638400</v>
      </c>
      <c r="K156" s="37"/>
      <c r="L156" s="38">
        <v>44432</v>
      </c>
      <c r="M156" s="12" t="s">
        <v>968</v>
      </c>
      <c r="N156"/>
    </row>
    <row r="157" spans="1:14" x14ac:dyDescent="0.2">
      <c r="A157">
        <v>156</v>
      </c>
      <c r="B157">
        <v>1</v>
      </c>
      <c r="C157" t="s">
        <v>1</v>
      </c>
      <c r="D157" t="s">
        <v>2</v>
      </c>
      <c r="E157">
        <v>38695600</v>
      </c>
      <c r="F157" s="37">
        <v>20111800</v>
      </c>
      <c r="G157" s="37"/>
      <c r="H157" s="37"/>
      <c r="I157" s="37">
        <v>18698000</v>
      </c>
      <c r="K157" s="37"/>
      <c r="L157" s="38">
        <v>44433</v>
      </c>
      <c r="M157" s="12" t="s">
        <v>967</v>
      </c>
      <c r="N157"/>
    </row>
    <row r="158" spans="1:14" x14ac:dyDescent="0.2">
      <c r="A158">
        <v>157</v>
      </c>
      <c r="B158">
        <v>1</v>
      </c>
      <c r="C158" t="s">
        <v>1</v>
      </c>
      <c r="D158" t="s">
        <v>2</v>
      </c>
      <c r="E158">
        <v>38789800</v>
      </c>
      <c r="F158" s="37">
        <v>20133900</v>
      </c>
      <c r="G158" s="37"/>
      <c r="H158" s="37"/>
      <c r="I158" s="37">
        <v>18770200</v>
      </c>
      <c r="K158" s="37"/>
      <c r="L158" s="38">
        <v>44434</v>
      </c>
      <c r="M158" s="12" t="s">
        <v>966</v>
      </c>
      <c r="N158"/>
    </row>
    <row r="159" spans="1:14" x14ac:dyDescent="0.2">
      <c r="A159">
        <v>158</v>
      </c>
      <c r="B159">
        <v>1</v>
      </c>
      <c r="C159" t="s">
        <v>1</v>
      </c>
      <c r="D159" t="s">
        <v>2</v>
      </c>
      <c r="E159">
        <v>38883900</v>
      </c>
      <c r="F159" s="37">
        <v>20152200</v>
      </c>
      <c r="G159" s="37"/>
      <c r="H159" s="37"/>
      <c r="I159" s="37">
        <v>18845900</v>
      </c>
      <c r="K159" s="37"/>
      <c r="L159" s="38">
        <v>44435</v>
      </c>
      <c r="M159" s="12" t="s">
        <v>1005</v>
      </c>
      <c r="N159"/>
    </row>
    <row r="160" spans="1:14" x14ac:dyDescent="0.2">
      <c r="A160">
        <v>159</v>
      </c>
      <c r="B160">
        <v>1</v>
      </c>
      <c r="C160" t="s">
        <v>1</v>
      </c>
      <c r="D160" t="s">
        <v>2</v>
      </c>
      <c r="E160">
        <v>38978800</v>
      </c>
      <c r="F160" s="37">
        <v>20172000</v>
      </c>
      <c r="G160" s="37"/>
      <c r="H160" s="37"/>
      <c r="I160" s="37">
        <v>18921300</v>
      </c>
      <c r="K160" s="37"/>
      <c r="L160" s="38">
        <v>44436</v>
      </c>
      <c r="M160" s="12" t="s">
        <v>1019</v>
      </c>
      <c r="N160"/>
    </row>
    <row r="161" spans="1:14" x14ac:dyDescent="0.2">
      <c r="A161">
        <v>160</v>
      </c>
      <c r="B161">
        <v>1</v>
      </c>
      <c r="C161" t="s">
        <v>1</v>
      </c>
      <c r="D161" t="s">
        <v>2</v>
      </c>
      <c r="E161">
        <v>39053300</v>
      </c>
      <c r="F161" s="37">
        <v>20186700</v>
      </c>
      <c r="G161" s="37"/>
      <c r="H161" s="37"/>
      <c r="I161" s="37">
        <v>18981200</v>
      </c>
      <c r="K161" s="37"/>
      <c r="L161" s="38">
        <v>44437</v>
      </c>
      <c r="M161" s="12" t="s">
        <v>1020</v>
      </c>
      <c r="N161"/>
    </row>
    <row r="162" spans="1:14" x14ac:dyDescent="0.2">
      <c r="A162">
        <v>161</v>
      </c>
      <c r="B162">
        <v>1</v>
      </c>
      <c r="C162" t="s">
        <v>1</v>
      </c>
      <c r="D162" t="s">
        <v>2</v>
      </c>
      <c r="E162">
        <v>39117300</v>
      </c>
      <c r="F162" s="37">
        <v>20203400</v>
      </c>
      <c r="G162" s="37"/>
      <c r="H162" s="37"/>
      <c r="I162" s="37">
        <v>19028500</v>
      </c>
      <c r="K162" s="37"/>
      <c r="L162" s="38">
        <v>44438</v>
      </c>
      <c r="M162" s="12" t="s">
        <v>1018</v>
      </c>
      <c r="N162"/>
    </row>
    <row r="163" spans="1:14" x14ac:dyDescent="0.2">
      <c r="A163">
        <v>162</v>
      </c>
      <c r="B163">
        <v>1</v>
      </c>
      <c r="C163" t="s">
        <v>1</v>
      </c>
      <c r="D163" t="s">
        <v>2</v>
      </c>
      <c r="E163">
        <v>39179600</v>
      </c>
      <c r="F163" s="37">
        <v>20224800</v>
      </c>
      <c r="G163" s="37"/>
      <c r="H163" s="37"/>
      <c r="I163" s="37">
        <v>19069400</v>
      </c>
      <c r="K163" s="37"/>
      <c r="L163" s="38">
        <v>44439</v>
      </c>
      <c r="M163" s="12" t="s">
        <v>1025</v>
      </c>
      <c r="N163"/>
    </row>
    <row r="164" spans="1:14" x14ac:dyDescent="0.2">
      <c r="A164">
        <v>163</v>
      </c>
      <c r="B164">
        <v>2</v>
      </c>
      <c r="C164" t="s">
        <v>3</v>
      </c>
      <c r="D164" t="s">
        <v>4</v>
      </c>
      <c r="E164">
        <v>200000</v>
      </c>
      <c r="F164"/>
      <c r="G164"/>
      <c r="H164"/>
      <c r="I164" s="37"/>
      <c r="J164" s="37"/>
      <c r="K164" s="37"/>
      <c r="L164" s="38">
        <v>44208</v>
      </c>
      <c r="M164" t="s">
        <v>204</v>
      </c>
      <c r="N164"/>
    </row>
    <row r="165" spans="1:14" x14ac:dyDescent="0.2">
      <c r="A165">
        <v>164</v>
      </c>
      <c r="B165">
        <v>2</v>
      </c>
      <c r="C165" t="s">
        <v>3</v>
      </c>
      <c r="D165" t="s">
        <v>4</v>
      </c>
      <c r="E165">
        <v>3190000</v>
      </c>
      <c r="F165"/>
      <c r="G165"/>
      <c r="H165"/>
      <c r="I165" s="37"/>
      <c r="J165" s="37"/>
      <c r="K165" s="37"/>
      <c r="L165" s="38">
        <v>44296</v>
      </c>
      <c r="M165" t="s">
        <v>326</v>
      </c>
      <c r="N165"/>
    </row>
    <row r="166" spans="1:14" x14ac:dyDescent="0.2">
      <c r="A166">
        <v>165</v>
      </c>
      <c r="B166">
        <v>2</v>
      </c>
      <c r="C166" t="s">
        <v>3</v>
      </c>
      <c r="D166" t="s">
        <v>4</v>
      </c>
      <c r="E166">
        <v>6547486</v>
      </c>
      <c r="F166">
        <v>6117711</v>
      </c>
      <c r="G166"/>
      <c r="H166"/>
      <c r="I166" s="37">
        <v>429775</v>
      </c>
      <c r="J166" s="37"/>
      <c r="K166" s="37"/>
      <c r="L166" s="38">
        <v>44311</v>
      </c>
      <c r="M166" t="s">
        <v>363</v>
      </c>
      <c r="N166"/>
    </row>
    <row r="167" spans="1:14" x14ac:dyDescent="0.2">
      <c r="A167">
        <v>166</v>
      </c>
      <c r="B167">
        <v>2</v>
      </c>
      <c r="C167" t="s">
        <v>3</v>
      </c>
      <c r="D167" t="s">
        <v>4</v>
      </c>
      <c r="E167">
        <f>F167+I167</f>
        <v>13088000</v>
      </c>
      <c r="F167">
        <v>6722000</v>
      </c>
      <c r="G167"/>
      <c r="H167"/>
      <c r="I167" s="37">
        <v>6366000</v>
      </c>
      <c r="J167" s="37"/>
      <c r="K167" s="37"/>
      <c r="L167" s="38">
        <v>44342</v>
      </c>
      <c r="M167" t="s">
        <v>523</v>
      </c>
      <c r="N167"/>
    </row>
    <row r="168" spans="1:14" x14ac:dyDescent="0.2">
      <c r="A168">
        <v>167</v>
      </c>
      <c r="B168">
        <v>2</v>
      </c>
      <c r="C168" t="s">
        <v>3</v>
      </c>
      <c r="D168" t="s">
        <v>4</v>
      </c>
      <c r="E168">
        <v>14138578</v>
      </c>
      <c r="F168"/>
      <c r="G168"/>
      <c r="H168"/>
      <c r="I168" s="37"/>
      <c r="J168" s="37"/>
      <c r="K168" s="37"/>
      <c r="L168" s="38">
        <v>44353</v>
      </c>
      <c r="M168" s="12" t="s">
        <v>605</v>
      </c>
      <c r="N168"/>
    </row>
    <row r="169" spans="1:14" x14ac:dyDescent="0.2">
      <c r="A169">
        <v>168</v>
      </c>
      <c r="B169">
        <v>2</v>
      </c>
      <c r="C169" t="s">
        <v>3</v>
      </c>
      <c r="D169" t="s">
        <v>4</v>
      </c>
      <c r="E169">
        <v>15000000</v>
      </c>
      <c r="F169">
        <f>15620000*0.68</f>
        <v>10621600</v>
      </c>
      <c r="G169"/>
      <c r="H169"/>
      <c r="I169" s="37">
        <f>E169-F169</f>
        <v>4378400</v>
      </c>
      <c r="J169" s="37"/>
      <c r="K169" s="37"/>
      <c r="L169" s="38">
        <v>44363</v>
      </c>
      <c r="M169" s="12" t="s">
        <v>705</v>
      </c>
      <c r="N169"/>
    </row>
    <row r="170" spans="1:14" x14ac:dyDescent="0.2">
      <c r="A170">
        <v>169</v>
      </c>
      <c r="B170">
        <v>2</v>
      </c>
      <c r="C170" t="s">
        <v>3</v>
      </c>
      <c r="D170" t="s">
        <v>4</v>
      </c>
      <c r="E170">
        <v>18000000</v>
      </c>
      <c r="F170">
        <f>15620000*0.7</f>
        <v>10934000</v>
      </c>
      <c r="G170"/>
      <c r="H170"/>
      <c r="I170" s="37">
        <f>E170-F170</f>
        <v>7066000</v>
      </c>
      <c r="J170" s="37"/>
      <c r="K170" s="37"/>
      <c r="L170" s="38">
        <v>44375</v>
      </c>
      <c r="M170" s="12" t="s">
        <v>702</v>
      </c>
      <c r="N170"/>
    </row>
    <row r="171" spans="1:14" ht="14.25" customHeight="1" x14ac:dyDescent="0.2">
      <c r="A171">
        <v>170</v>
      </c>
      <c r="B171">
        <v>2</v>
      </c>
      <c r="C171" t="s">
        <v>3</v>
      </c>
      <c r="D171" t="s">
        <v>4</v>
      </c>
      <c r="E171">
        <v>20000000</v>
      </c>
      <c r="F171">
        <v>11279000</v>
      </c>
      <c r="G171"/>
      <c r="H171"/>
      <c r="I171" s="9">
        <v>10114000</v>
      </c>
      <c r="J171" s="37">
        <v>91.1</v>
      </c>
      <c r="K171" s="37">
        <v>81.7</v>
      </c>
      <c r="L171" s="38">
        <v>44417</v>
      </c>
      <c r="M171" s="12" t="s">
        <v>798</v>
      </c>
      <c r="N171"/>
    </row>
    <row r="172" spans="1:14" x14ac:dyDescent="0.2">
      <c r="A172">
        <v>171</v>
      </c>
      <c r="B172">
        <v>3</v>
      </c>
      <c r="C172" t="s">
        <v>5</v>
      </c>
      <c r="D172" t="s">
        <v>6</v>
      </c>
      <c r="E172"/>
      <c r="F172">
        <v>140000</v>
      </c>
      <c r="G172"/>
      <c r="H172"/>
      <c r="I172" s="37"/>
      <c r="J172" s="37"/>
      <c r="K172" s="37"/>
      <c r="L172" s="38">
        <v>44205</v>
      </c>
      <c r="M172" s="11" t="s">
        <v>213</v>
      </c>
      <c r="N172"/>
    </row>
    <row r="173" spans="1:14" x14ac:dyDescent="0.2">
      <c r="A173">
        <v>172</v>
      </c>
      <c r="B173">
        <v>3</v>
      </c>
      <c r="C173" t="s">
        <v>5</v>
      </c>
      <c r="D173" t="s">
        <v>6</v>
      </c>
      <c r="E173">
        <f>386300+40100</f>
        <v>426400</v>
      </c>
      <c r="F173">
        <v>386300</v>
      </c>
      <c r="G173"/>
      <c r="H173"/>
      <c r="I173" s="37">
        <v>40100</v>
      </c>
      <c r="J173" s="37"/>
      <c r="K173" s="37"/>
      <c r="L173" s="38">
        <v>44215</v>
      </c>
      <c r="M173" t="s">
        <v>198</v>
      </c>
      <c r="N173" t="s">
        <v>214</v>
      </c>
    </row>
    <row r="174" spans="1:14" x14ac:dyDescent="0.2">
      <c r="A174">
        <v>173</v>
      </c>
      <c r="B174">
        <v>3</v>
      </c>
      <c r="C174" t="s">
        <v>5</v>
      </c>
      <c r="D174" t="s">
        <v>6</v>
      </c>
      <c r="E174">
        <f>575742+393748</f>
        <v>969490</v>
      </c>
      <c r="F174"/>
      <c r="G174"/>
      <c r="H174"/>
      <c r="I174" s="37"/>
      <c r="J174" s="37"/>
      <c r="K174" s="37"/>
      <c r="L174" s="38">
        <v>44287</v>
      </c>
      <c r="M174" t="s">
        <v>327</v>
      </c>
      <c r="N174" t="s">
        <v>328</v>
      </c>
    </row>
    <row r="175" spans="1:14" x14ac:dyDescent="0.2">
      <c r="A175">
        <v>174</v>
      </c>
      <c r="B175">
        <v>3</v>
      </c>
      <c r="C175" t="s">
        <v>5</v>
      </c>
      <c r="D175" t="s">
        <v>6</v>
      </c>
      <c r="E175">
        <f>E174+735598</f>
        <v>1705088</v>
      </c>
      <c r="F175"/>
      <c r="G175"/>
      <c r="H175"/>
      <c r="I175" s="37"/>
      <c r="J175" s="37"/>
      <c r="K175" s="37"/>
      <c r="L175" s="38">
        <v>44306</v>
      </c>
      <c r="M175" t="s">
        <v>365</v>
      </c>
      <c r="N175" t="s">
        <v>364</v>
      </c>
    </row>
    <row r="176" spans="1:14" x14ac:dyDescent="0.2">
      <c r="A176">
        <v>175</v>
      </c>
      <c r="B176">
        <v>3</v>
      </c>
      <c r="C176" t="s">
        <v>5</v>
      </c>
      <c r="D176" t="s">
        <v>6</v>
      </c>
      <c r="E176">
        <f>5464938+2138725+575742+735598</f>
        <v>8915003</v>
      </c>
      <c r="F176"/>
      <c r="G176"/>
      <c r="H176"/>
      <c r="I176" s="37"/>
      <c r="J176" s="37"/>
      <c r="K176" s="37"/>
      <c r="L176" s="38">
        <v>44334</v>
      </c>
      <c r="M176" s="6" t="s">
        <v>709</v>
      </c>
      <c r="N176" t="s">
        <v>524</v>
      </c>
    </row>
    <row r="177" spans="1:14" x14ac:dyDescent="0.2">
      <c r="A177">
        <v>176</v>
      </c>
      <c r="B177">
        <v>3</v>
      </c>
      <c r="C177" t="s">
        <v>5</v>
      </c>
      <c r="D177" t="s">
        <v>6</v>
      </c>
      <c r="E177">
        <f>5464938+2138725+4544129+735598</f>
        <v>12883390</v>
      </c>
      <c r="F177"/>
      <c r="G177"/>
      <c r="H177"/>
      <c r="I177" s="37"/>
      <c r="J177" s="37"/>
      <c r="K177" s="37"/>
      <c r="L177" s="38">
        <v>44348</v>
      </c>
      <c r="M177" t="s">
        <v>639</v>
      </c>
      <c r="N177" t="s">
        <v>640</v>
      </c>
    </row>
    <row r="178" spans="1:14" x14ac:dyDescent="0.2">
      <c r="A178">
        <v>177</v>
      </c>
      <c r="B178">
        <v>3</v>
      </c>
      <c r="C178" t="s">
        <v>5</v>
      </c>
      <c r="D178" t="s">
        <v>6</v>
      </c>
      <c r="E178">
        <f>11305834+2138725+4544129+735598</f>
        <v>18724286</v>
      </c>
      <c r="F178"/>
      <c r="G178"/>
      <c r="H178"/>
      <c r="I178" s="37"/>
      <c r="J178" s="37"/>
      <c r="K178" s="37"/>
      <c r="L178" s="38">
        <v>44364</v>
      </c>
      <c r="M178" t="s">
        <v>711</v>
      </c>
      <c r="N178" t="s">
        <v>710</v>
      </c>
    </row>
    <row r="179" spans="1:14" x14ac:dyDescent="0.2">
      <c r="A179">
        <v>178</v>
      </c>
      <c r="B179">
        <v>3</v>
      </c>
      <c r="C179" t="s">
        <v>5</v>
      </c>
      <c r="D179" t="s">
        <v>6</v>
      </c>
      <c r="E179">
        <f>11305834+2138725+4544129+735598+7000000</f>
        <v>25724286</v>
      </c>
      <c r="F179"/>
      <c r="G179"/>
      <c r="H179"/>
      <c r="I179" s="37"/>
      <c r="J179" s="37"/>
      <c r="K179" s="37"/>
      <c r="L179" s="38">
        <v>44368</v>
      </c>
      <c r="M179" t="s">
        <v>708</v>
      </c>
      <c r="N179" t="s">
        <v>707</v>
      </c>
    </row>
    <row r="180" spans="1:14" x14ac:dyDescent="0.2">
      <c r="A180">
        <v>179</v>
      </c>
      <c r="B180" s="9">
        <v>3</v>
      </c>
      <c r="C180" s="9" t="s">
        <v>5</v>
      </c>
      <c r="D180" s="9" t="s">
        <v>6</v>
      </c>
      <c r="E180" s="9">
        <f>11305834+2138725+4544129+5465940+7000000+5933033</f>
        <v>36387661</v>
      </c>
      <c r="L180" s="10">
        <v>44377</v>
      </c>
      <c r="M180" s="51" t="s">
        <v>893</v>
      </c>
      <c r="N180" s="9" t="s">
        <v>894</v>
      </c>
    </row>
    <row r="181" spans="1:14" x14ac:dyDescent="0.2">
      <c r="A181">
        <v>180</v>
      </c>
      <c r="B181">
        <v>4</v>
      </c>
      <c r="C181" t="s">
        <v>7</v>
      </c>
      <c r="D181" t="s">
        <v>8</v>
      </c>
      <c r="E181"/>
      <c r="F181"/>
      <c r="G181"/>
      <c r="H181"/>
      <c r="I181" s="37"/>
      <c r="J181" s="37"/>
      <c r="K181" s="37"/>
      <c r="L181" s="38">
        <v>44196</v>
      </c>
      <c r="M181"/>
      <c r="N181"/>
    </row>
    <row r="182" spans="1:14" x14ac:dyDescent="0.2">
      <c r="A182">
        <v>181</v>
      </c>
      <c r="B182">
        <v>4</v>
      </c>
      <c r="C182" t="s">
        <v>7</v>
      </c>
      <c r="D182" t="s">
        <v>8</v>
      </c>
      <c r="E182">
        <v>490000</v>
      </c>
      <c r="F182"/>
      <c r="G182"/>
      <c r="H182"/>
      <c r="I182" s="37"/>
      <c r="J182" s="37"/>
      <c r="K182" s="37"/>
      <c r="L182" s="38">
        <v>44213</v>
      </c>
      <c r="M182" t="s">
        <v>205</v>
      </c>
      <c r="N182"/>
    </row>
    <row r="183" spans="1:14" x14ac:dyDescent="0.2">
      <c r="A183">
        <v>182</v>
      </c>
      <c r="B183">
        <v>4</v>
      </c>
      <c r="C183" t="s">
        <v>7</v>
      </c>
      <c r="D183" t="s">
        <v>8</v>
      </c>
      <c r="E183">
        <v>680000</v>
      </c>
      <c r="F183"/>
      <c r="G183"/>
      <c r="H183"/>
      <c r="I183" s="37"/>
      <c r="J183" s="37"/>
      <c r="K183" s="37"/>
      <c r="L183" s="38">
        <v>44225</v>
      </c>
      <c r="M183" t="s">
        <v>394</v>
      </c>
      <c r="N183"/>
    </row>
    <row r="184" spans="1:14" x14ac:dyDescent="0.2">
      <c r="A184">
        <v>183</v>
      </c>
      <c r="B184">
        <v>4</v>
      </c>
      <c r="C184" t="s">
        <v>7</v>
      </c>
      <c r="D184" t="s">
        <v>8</v>
      </c>
      <c r="E184">
        <v>1170000</v>
      </c>
      <c r="F184"/>
      <c r="G184"/>
      <c r="H184"/>
      <c r="I184" s="37"/>
      <c r="J184" s="37"/>
      <c r="K184" s="37"/>
      <c r="L184" s="38">
        <v>44255</v>
      </c>
      <c r="M184" s="12" t="s">
        <v>215</v>
      </c>
      <c r="N184"/>
    </row>
    <row r="185" spans="1:14" x14ac:dyDescent="0.2">
      <c r="A185">
        <v>184</v>
      </c>
      <c r="B185">
        <v>4</v>
      </c>
      <c r="C185" t="s">
        <v>7</v>
      </c>
      <c r="D185" t="s">
        <v>8</v>
      </c>
      <c r="E185">
        <v>2310000</v>
      </c>
      <c r="F185"/>
      <c r="G185"/>
      <c r="H185"/>
      <c r="I185" s="37"/>
      <c r="J185" s="37"/>
      <c r="K185" s="37"/>
      <c r="L185" s="38">
        <v>44301</v>
      </c>
      <c r="M185" s="12" t="s">
        <v>329</v>
      </c>
      <c r="N185"/>
    </row>
    <row r="186" spans="1:14" x14ac:dyDescent="0.2">
      <c r="A186">
        <v>185</v>
      </c>
      <c r="B186">
        <v>4</v>
      </c>
      <c r="C186" t="s">
        <v>7</v>
      </c>
      <c r="D186" t="s">
        <v>8</v>
      </c>
      <c r="E186">
        <v>3928000</v>
      </c>
      <c r="F186">
        <v>2766000</v>
      </c>
      <c r="G186"/>
      <c r="H186"/>
      <c r="I186" s="37">
        <f>E186-F186</f>
        <v>1162000</v>
      </c>
      <c r="J186" s="37"/>
      <c r="K186" s="37"/>
      <c r="L186" s="38">
        <v>44326</v>
      </c>
      <c r="M186" s="12" t="s">
        <v>393</v>
      </c>
      <c r="N186"/>
    </row>
    <row r="187" spans="1:14" x14ac:dyDescent="0.2">
      <c r="A187">
        <v>186</v>
      </c>
      <c r="B187">
        <v>4</v>
      </c>
      <c r="C187" t="s">
        <v>7</v>
      </c>
      <c r="D187" t="s">
        <v>8</v>
      </c>
      <c r="E187">
        <v>6038000</v>
      </c>
      <c r="F187">
        <v>4642000</v>
      </c>
      <c r="G187"/>
      <c r="H187"/>
      <c r="I187" s="37">
        <v>1396000</v>
      </c>
      <c r="J187" s="37"/>
      <c r="K187" s="37"/>
      <c r="L187" s="38">
        <v>44332</v>
      </c>
      <c r="M187" s="12" t="s">
        <v>536</v>
      </c>
      <c r="N187"/>
    </row>
    <row r="188" spans="1:14" x14ac:dyDescent="0.2">
      <c r="A188">
        <v>187</v>
      </c>
      <c r="B188">
        <v>4</v>
      </c>
      <c r="C188" t="s">
        <v>7</v>
      </c>
      <c r="D188" t="s">
        <v>8</v>
      </c>
      <c r="E188">
        <v>7006000</v>
      </c>
      <c r="F188">
        <v>5516000</v>
      </c>
      <c r="G188"/>
      <c r="H188"/>
      <c r="I188" s="37">
        <v>1491000</v>
      </c>
      <c r="J188" s="37"/>
      <c r="K188" s="37"/>
      <c r="L188" s="38">
        <v>44335</v>
      </c>
      <c r="M188" s="12" t="s">
        <v>535</v>
      </c>
      <c r="N188"/>
    </row>
    <row r="189" spans="1:14" x14ac:dyDescent="0.2">
      <c r="A189">
        <v>188</v>
      </c>
      <c r="B189">
        <v>4</v>
      </c>
      <c r="C189" t="s">
        <v>7</v>
      </c>
      <c r="D189" t="s">
        <v>8</v>
      </c>
      <c r="E189">
        <v>7534000</v>
      </c>
      <c r="F189">
        <v>6023000</v>
      </c>
      <c r="G189"/>
      <c r="H189"/>
      <c r="I189" s="37">
        <v>1511000</v>
      </c>
      <c r="J189" s="37"/>
      <c r="K189" s="37"/>
      <c r="L189" s="38">
        <v>44336</v>
      </c>
      <c r="M189" s="12" t="s">
        <v>533</v>
      </c>
      <c r="N189"/>
    </row>
    <row r="190" spans="1:14" x14ac:dyDescent="0.2">
      <c r="A190">
        <v>189</v>
      </c>
      <c r="B190">
        <v>4</v>
      </c>
      <c r="C190" t="s">
        <v>7</v>
      </c>
      <c r="D190" t="s">
        <v>8</v>
      </c>
      <c r="E190">
        <v>7952000</v>
      </c>
      <c r="F190">
        <v>6396000</v>
      </c>
      <c r="G190"/>
      <c r="H190"/>
      <c r="I190" s="37">
        <v>1555000</v>
      </c>
      <c r="J190" s="37"/>
      <c r="K190" s="37"/>
      <c r="L190" s="38">
        <v>44337</v>
      </c>
      <c r="M190" s="12" t="s">
        <v>532</v>
      </c>
      <c r="N190"/>
    </row>
    <row r="191" spans="1:14" x14ac:dyDescent="0.2">
      <c r="A191">
        <v>190</v>
      </c>
      <c r="B191">
        <v>4</v>
      </c>
      <c r="C191" t="s">
        <v>7</v>
      </c>
      <c r="D191" t="s">
        <v>8</v>
      </c>
      <c r="E191">
        <v>8068000</v>
      </c>
      <c r="F191">
        <v>6508000</v>
      </c>
      <c r="G191"/>
      <c r="H191"/>
      <c r="I191" s="37">
        <v>1559000</v>
      </c>
      <c r="J191" s="37"/>
      <c r="K191" s="37"/>
      <c r="L191" s="38">
        <v>44338</v>
      </c>
      <c r="M191" s="12" t="s">
        <v>531</v>
      </c>
      <c r="N191"/>
    </row>
    <row r="192" spans="1:14" x14ac:dyDescent="0.2">
      <c r="A192">
        <v>191</v>
      </c>
      <c r="B192">
        <v>4</v>
      </c>
      <c r="C192" t="s">
        <v>7</v>
      </c>
      <c r="D192" t="s">
        <v>8</v>
      </c>
      <c r="E192">
        <v>8225000</v>
      </c>
      <c r="F192">
        <v>6652000</v>
      </c>
      <c r="G192"/>
      <c r="H192"/>
      <c r="I192" s="37">
        <v>1573000</v>
      </c>
      <c r="J192" s="37"/>
      <c r="K192" s="37"/>
      <c r="L192" s="38">
        <v>44339</v>
      </c>
      <c r="M192" s="12" t="s">
        <v>530</v>
      </c>
      <c r="N192"/>
    </row>
    <row r="193" spans="1:14" x14ac:dyDescent="0.2">
      <c r="A193">
        <v>192</v>
      </c>
      <c r="B193">
        <v>4</v>
      </c>
      <c r="C193" t="s">
        <v>7</v>
      </c>
      <c r="D193" t="s">
        <v>8</v>
      </c>
      <c r="E193">
        <v>8893000</v>
      </c>
      <c r="F193">
        <v>7279000</v>
      </c>
      <c r="G193"/>
      <c r="H193"/>
      <c r="I193" s="37">
        <v>1614000</v>
      </c>
      <c r="J193" s="37"/>
      <c r="K193" s="37"/>
      <c r="L193" s="38">
        <v>44340</v>
      </c>
      <c r="M193" s="12" t="s">
        <v>529</v>
      </c>
      <c r="N193"/>
    </row>
    <row r="194" spans="1:14" x14ac:dyDescent="0.2">
      <c r="A194">
        <v>193</v>
      </c>
      <c r="B194">
        <v>4</v>
      </c>
      <c r="C194" t="s">
        <v>7</v>
      </c>
      <c r="D194" t="s">
        <v>8</v>
      </c>
      <c r="E194">
        <v>9735000</v>
      </c>
      <c r="F194">
        <v>8091000</v>
      </c>
      <c r="G194"/>
      <c r="H194"/>
      <c r="I194" s="37">
        <v>1643000</v>
      </c>
      <c r="J194" s="37"/>
      <c r="K194" s="37"/>
      <c r="L194" s="38">
        <v>44341</v>
      </c>
      <c r="M194" s="12" t="s">
        <v>528</v>
      </c>
      <c r="N194"/>
    </row>
    <row r="195" spans="1:14" x14ac:dyDescent="0.2">
      <c r="A195">
        <v>194</v>
      </c>
      <c r="B195">
        <v>4</v>
      </c>
      <c r="C195" t="s">
        <v>7</v>
      </c>
      <c r="D195" t="s">
        <v>8</v>
      </c>
      <c r="E195">
        <v>10058000</v>
      </c>
      <c r="F195">
        <v>8405000</v>
      </c>
      <c r="G195"/>
      <c r="H195"/>
      <c r="I195" s="37">
        <v>1652000</v>
      </c>
      <c r="J195" s="37"/>
      <c r="K195" s="37"/>
      <c r="L195" s="38">
        <v>44342</v>
      </c>
      <c r="M195" s="12" t="s">
        <v>527</v>
      </c>
      <c r="N195"/>
    </row>
    <row r="196" spans="1:14" x14ac:dyDescent="0.2">
      <c r="A196">
        <v>195</v>
      </c>
      <c r="B196">
        <v>4</v>
      </c>
      <c r="C196" t="s">
        <v>7</v>
      </c>
      <c r="D196" t="s">
        <v>8</v>
      </c>
      <c r="E196">
        <v>10511000</v>
      </c>
      <c r="F196">
        <v>8617000</v>
      </c>
      <c r="G196"/>
      <c r="H196"/>
      <c r="I196" s="37">
        <v>1660000</v>
      </c>
      <c r="J196" s="37"/>
      <c r="K196" s="37"/>
      <c r="L196" s="38">
        <v>44343</v>
      </c>
      <c r="M196" t="s">
        <v>534</v>
      </c>
      <c r="N196"/>
    </row>
    <row r="197" spans="1:14" x14ac:dyDescent="0.2">
      <c r="A197">
        <v>196</v>
      </c>
      <c r="B197">
        <v>4</v>
      </c>
      <c r="C197" t="s">
        <v>7</v>
      </c>
      <c r="D197" t="s">
        <v>8</v>
      </c>
      <c r="E197">
        <v>10762000</v>
      </c>
      <c r="F197">
        <v>9089000</v>
      </c>
      <c r="G197"/>
      <c r="H197"/>
      <c r="I197" s="37">
        <v>1673000</v>
      </c>
      <c r="J197" s="37"/>
      <c r="K197" s="37"/>
      <c r="L197" s="38">
        <v>44344</v>
      </c>
      <c r="M197" s="12" t="s">
        <v>526</v>
      </c>
      <c r="N197"/>
    </row>
    <row r="198" spans="1:14" x14ac:dyDescent="0.2">
      <c r="A198">
        <v>197</v>
      </c>
      <c r="B198">
        <v>4</v>
      </c>
      <c r="C198" t="s">
        <v>7</v>
      </c>
      <c r="D198" t="s">
        <v>8</v>
      </c>
      <c r="E198">
        <v>11361000</v>
      </c>
      <c r="F198">
        <v>9683000</v>
      </c>
      <c r="G198"/>
      <c r="H198"/>
      <c r="I198" s="37">
        <v>1677000</v>
      </c>
      <c r="J198" s="37"/>
      <c r="K198" s="37"/>
      <c r="L198" s="38">
        <v>44345</v>
      </c>
      <c r="M198" s="12" t="s">
        <v>525</v>
      </c>
      <c r="N198"/>
    </row>
    <row r="199" spans="1:14" x14ac:dyDescent="0.2">
      <c r="A199">
        <v>198</v>
      </c>
      <c r="B199">
        <v>4</v>
      </c>
      <c r="C199" t="s">
        <v>7</v>
      </c>
      <c r="D199" t="s">
        <v>8</v>
      </c>
      <c r="E199">
        <v>12134000</v>
      </c>
      <c r="F199">
        <v>10430000</v>
      </c>
      <c r="G199"/>
      <c r="H199"/>
      <c r="I199" s="37">
        <v>1704000</v>
      </c>
      <c r="J199" s="37"/>
      <c r="K199" s="37"/>
      <c r="L199" s="38">
        <v>44346</v>
      </c>
      <c r="M199" s="12" t="s">
        <v>581</v>
      </c>
      <c r="N199"/>
    </row>
    <row r="200" spans="1:14" x14ac:dyDescent="0.2">
      <c r="A200">
        <v>199</v>
      </c>
      <c r="B200">
        <v>4</v>
      </c>
      <c r="C200" t="s">
        <v>7</v>
      </c>
      <c r="D200" t="s">
        <v>8</v>
      </c>
      <c r="E200">
        <v>12973000</v>
      </c>
      <c r="F200">
        <v>11241000</v>
      </c>
      <c r="G200"/>
      <c r="H200"/>
      <c r="I200" s="37">
        <v>1731000</v>
      </c>
      <c r="J200" s="37"/>
      <c r="K200" s="37"/>
      <c r="L200" s="38">
        <v>44347</v>
      </c>
      <c r="M200" s="12" t="s">
        <v>580</v>
      </c>
      <c r="N200"/>
    </row>
    <row r="201" spans="1:14" x14ac:dyDescent="0.2">
      <c r="A201">
        <v>200</v>
      </c>
      <c r="B201">
        <v>4</v>
      </c>
      <c r="C201" t="s">
        <v>7</v>
      </c>
      <c r="D201" t="s">
        <v>8</v>
      </c>
      <c r="E201">
        <v>13591000</v>
      </c>
      <c r="F201">
        <v>11831000</v>
      </c>
      <c r="G201"/>
      <c r="H201"/>
      <c r="I201" s="37">
        <v>1760000</v>
      </c>
      <c r="J201" s="37"/>
      <c r="K201" s="37"/>
      <c r="L201" s="38">
        <v>44348</v>
      </c>
      <c r="M201" s="12" t="s">
        <v>606</v>
      </c>
      <c r="N201"/>
    </row>
    <row r="202" spans="1:14" x14ac:dyDescent="0.2">
      <c r="A202">
        <v>201</v>
      </c>
      <c r="B202">
        <v>4</v>
      </c>
      <c r="C202" t="s">
        <v>7</v>
      </c>
      <c r="D202" t="s">
        <v>8</v>
      </c>
      <c r="E202">
        <v>14347000</v>
      </c>
      <c r="F202">
        <v>12560000</v>
      </c>
      <c r="G202"/>
      <c r="H202"/>
      <c r="I202" s="37">
        <v>1787000</v>
      </c>
      <c r="J202" s="37"/>
      <c r="K202" s="37"/>
      <c r="L202" s="38">
        <v>44349</v>
      </c>
      <c r="M202" s="12" t="s">
        <v>607</v>
      </c>
      <c r="N202"/>
    </row>
    <row r="203" spans="1:14" x14ac:dyDescent="0.2">
      <c r="A203">
        <v>202</v>
      </c>
      <c r="B203">
        <v>4</v>
      </c>
      <c r="C203" t="s">
        <v>7</v>
      </c>
      <c r="D203" t="s">
        <v>8</v>
      </c>
      <c r="E203">
        <v>14695000</v>
      </c>
      <c r="F203">
        <v>12855000</v>
      </c>
      <c r="G203"/>
      <c r="H203"/>
      <c r="I203" s="37">
        <v>1839000</v>
      </c>
      <c r="J203" s="37"/>
      <c r="K203" s="37"/>
      <c r="L203" s="38">
        <v>44350</v>
      </c>
      <c r="M203" s="12" t="s">
        <v>608</v>
      </c>
      <c r="N203"/>
    </row>
    <row r="204" spans="1:14" x14ac:dyDescent="0.2">
      <c r="A204">
        <v>203</v>
      </c>
      <c r="B204">
        <v>4</v>
      </c>
      <c r="C204" t="s">
        <v>7</v>
      </c>
      <c r="D204" t="s">
        <v>8</v>
      </c>
      <c r="E204">
        <v>14807000</v>
      </c>
      <c r="F204">
        <v>12921000</v>
      </c>
      <c r="G204"/>
      <c r="H204"/>
      <c r="I204" s="37">
        <v>1885000</v>
      </c>
      <c r="J204" s="37"/>
      <c r="K204" s="37"/>
      <c r="L204" s="38">
        <v>44351</v>
      </c>
      <c r="M204" s="12" t="s">
        <v>609</v>
      </c>
      <c r="N204"/>
    </row>
    <row r="205" spans="1:14" x14ac:dyDescent="0.2">
      <c r="A205">
        <v>204</v>
      </c>
      <c r="B205">
        <v>4</v>
      </c>
      <c r="C205" t="s">
        <v>7</v>
      </c>
      <c r="D205" t="s">
        <v>8</v>
      </c>
      <c r="E205">
        <v>14921000</v>
      </c>
      <c r="F205">
        <v>12975000</v>
      </c>
      <c r="G205"/>
      <c r="H205"/>
      <c r="I205">
        <v>1946000</v>
      </c>
      <c r="J205"/>
      <c r="K205"/>
      <c r="L205" s="38">
        <v>44352</v>
      </c>
      <c r="M205" t="s">
        <v>610</v>
      </c>
      <c r="N205"/>
    </row>
    <row r="206" spans="1:14" x14ac:dyDescent="0.2">
      <c r="A206">
        <v>205</v>
      </c>
      <c r="B206">
        <v>4</v>
      </c>
      <c r="C206" t="s">
        <v>7</v>
      </c>
      <c r="D206" t="s">
        <v>8</v>
      </c>
      <c r="E206">
        <v>15028000</v>
      </c>
      <c r="F206">
        <v>13018000</v>
      </c>
      <c r="G206"/>
      <c r="H206"/>
      <c r="I206" s="37">
        <v>2009000</v>
      </c>
      <c r="J206" s="37"/>
      <c r="K206" s="37"/>
      <c r="L206" s="38">
        <v>44353</v>
      </c>
      <c r="M206" s="12" t="s">
        <v>611</v>
      </c>
      <c r="N206"/>
    </row>
    <row r="207" spans="1:14" x14ac:dyDescent="0.2">
      <c r="A207">
        <v>206</v>
      </c>
      <c r="B207">
        <v>4</v>
      </c>
      <c r="C207" t="s">
        <v>7</v>
      </c>
      <c r="D207" t="s">
        <v>8</v>
      </c>
      <c r="E207">
        <v>15170000</v>
      </c>
      <c r="F207">
        <v>13053000</v>
      </c>
      <c r="G207"/>
      <c r="H207"/>
      <c r="I207" s="37">
        <v>2117000</v>
      </c>
      <c r="J207" s="37"/>
      <c r="K207" s="37"/>
      <c r="L207" s="38">
        <v>44354</v>
      </c>
      <c r="M207" s="12" t="s">
        <v>612</v>
      </c>
      <c r="N207"/>
    </row>
    <row r="208" spans="1:14" x14ac:dyDescent="0.2">
      <c r="A208">
        <v>207</v>
      </c>
      <c r="B208">
        <v>4</v>
      </c>
      <c r="C208" t="s">
        <v>7</v>
      </c>
      <c r="D208" t="s">
        <v>8</v>
      </c>
      <c r="E208">
        <v>15531000</v>
      </c>
      <c r="F208">
        <v>13069000</v>
      </c>
      <c r="G208"/>
      <c r="H208"/>
      <c r="I208" s="37">
        <v>2462000</v>
      </c>
      <c r="J208" s="37"/>
      <c r="K208" s="37"/>
      <c r="L208" s="38">
        <v>44355</v>
      </c>
      <c r="M208" s="12" t="s">
        <v>613</v>
      </c>
      <c r="N208"/>
    </row>
    <row r="209" spans="1:14" x14ac:dyDescent="0.2">
      <c r="A209">
        <v>208</v>
      </c>
      <c r="B209">
        <v>4</v>
      </c>
      <c r="C209" t="s">
        <v>7</v>
      </c>
      <c r="D209" t="s">
        <v>8</v>
      </c>
      <c r="E209">
        <v>15847000</v>
      </c>
      <c r="F209">
        <v>13074000</v>
      </c>
      <c r="G209"/>
      <c r="H209"/>
      <c r="I209" s="37">
        <v>2772000</v>
      </c>
      <c r="J209" s="37"/>
      <c r="K209" s="37"/>
      <c r="L209" s="38">
        <v>44356</v>
      </c>
      <c r="M209" s="12" t="s">
        <v>614</v>
      </c>
      <c r="N209"/>
    </row>
    <row r="210" spans="1:14" x14ac:dyDescent="0.2">
      <c r="A210">
        <v>209</v>
      </c>
      <c r="B210">
        <v>4</v>
      </c>
      <c r="C210" t="s">
        <v>7</v>
      </c>
      <c r="D210" t="s">
        <v>8</v>
      </c>
      <c r="E210">
        <v>16397000</v>
      </c>
      <c r="F210">
        <v>13081000</v>
      </c>
      <c r="G210"/>
      <c r="H210"/>
      <c r="I210" s="37">
        <v>3316000</v>
      </c>
      <c r="J210" s="37"/>
      <c r="K210" s="37"/>
      <c r="L210" s="38">
        <v>44357</v>
      </c>
      <c r="M210" s="12" t="s">
        <v>658</v>
      </c>
      <c r="N210"/>
    </row>
    <row r="211" spans="1:14" x14ac:dyDescent="0.2">
      <c r="A211">
        <v>210</v>
      </c>
      <c r="B211">
        <v>4</v>
      </c>
      <c r="C211" t="s">
        <v>7</v>
      </c>
      <c r="D211" t="s">
        <v>8</v>
      </c>
      <c r="E211">
        <v>16961000</v>
      </c>
      <c r="F211">
        <v>13093000</v>
      </c>
      <c r="G211"/>
      <c r="H211"/>
      <c r="I211" s="37">
        <v>3868000</v>
      </c>
      <c r="J211" s="37"/>
      <c r="K211" s="37"/>
      <c r="L211" s="38">
        <v>44358</v>
      </c>
      <c r="M211" s="12" t="s">
        <v>729</v>
      </c>
      <c r="N211"/>
    </row>
    <row r="212" spans="1:14" x14ac:dyDescent="0.2">
      <c r="A212">
        <v>211</v>
      </c>
      <c r="B212">
        <v>4</v>
      </c>
      <c r="C212" t="s">
        <v>7</v>
      </c>
      <c r="D212" t="s">
        <v>8</v>
      </c>
      <c r="E212">
        <v>17211000</v>
      </c>
      <c r="F212">
        <v>13093000</v>
      </c>
      <c r="G212"/>
      <c r="H212"/>
      <c r="I212" s="37">
        <v>4117000</v>
      </c>
      <c r="J212" s="37"/>
      <c r="K212" s="37"/>
      <c r="L212" s="38">
        <v>44359</v>
      </c>
      <c r="M212" s="12" t="s">
        <v>728</v>
      </c>
      <c r="N212"/>
    </row>
    <row r="213" spans="1:14" x14ac:dyDescent="0.2">
      <c r="A213">
        <v>212</v>
      </c>
      <c r="B213">
        <v>4</v>
      </c>
      <c r="C213" t="s">
        <v>7</v>
      </c>
      <c r="D213" t="s">
        <v>8</v>
      </c>
      <c r="E213">
        <v>17331000</v>
      </c>
      <c r="F213">
        <v>13094000</v>
      </c>
      <c r="G213"/>
      <c r="H213"/>
      <c r="I213" s="37">
        <v>4237000</v>
      </c>
      <c r="J213" s="37"/>
      <c r="K213" s="37"/>
      <c r="L213" s="38">
        <v>44360</v>
      </c>
      <c r="M213" s="12" t="s">
        <v>727</v>
      </c>
      <c r="N213"/>
    </row>
    <row r="214" spans="1:14" x14ac:dyDescent="0.2">
      <c r="A214">
        <v>213</v>
      </c>
      <c r="B214">
        <v>4</v>
      </c>
      <c r="C214" t="s">
        <v>7</v>
      </c>
      <c r="D214" t="s">
        <v>8</v>
      </c>
      <c r="E214">
        <v>17502000</v>
      </c>
      <c r="F214">
        <v>13094000</v>
      </c>
      <c r="G214"/>
      <c r="H214"/>
      <c r="I214" s="37">
        <v>4407000</v>
      </c>
      <c r="J214" s="37"/>
      <c r="K214" s="37"/>
      <c r="L214" s="38">
        <v>44361</v>
      </c>
      <c r="M214" s="12" t="s">
        <v>726</v>
      </c>
      <c r="N214"/>
    </row>
    <row r="215" spans="1:14" x14ac:dyDescent="0.2">
      <c r="A215">
        <v>214</v>
      </c>
      <c r="B215">
        <v>4</v>
      </c>
      <c r="C215" t="s">
        <v>7</v>
      </c>
      <c r="D215" t="s">
        <v>8</v>
      </c>
      <c r="E215">
        <v>18053000</v>
      </c>
      <c r="F215">
        <v>13095000</v>
      </c>
      <c r="G215"/>
      <c r="H215"/>
      <c r="I215" s="37">
        <v>4957000</v>
      </c>
      <c r="J215" s="37"/>
      <c r="K215" s="37"/>
      <c r="L215" s="38">
        <v>44362</v>
      </c>
      <c r="M215" s="12" t="s">
        <v>725</v>
      </c>
      <c r="N215"/>
    </row>
    <row r="216" spans="1:14" x14ac:dyDescent="0.2">
      <c r="A216">
        <v>215</v>
      </c>
      <c r="B216">
        <v>4</v>
      </c>
      <c r="C216" t="s">
        <v>7</v>
      </c>
      <c r="D216" t="s">
        <v>8</v>
      </c>
      <c r="E216">
        <v>18483000</v>
      </c>
      <c r="F216">
        <v>13095000</v>
      </c>
      <c r="G216"/>
      <c r="H216"/>
      <c r="I216" s="37">
        <v>5387000</v>
      </c>
      <c r="J216" s="37"/>
      <c r="K216" s="37"/>
      <c r="L216" s="38">
        <v>44363</v>
      </c>
      <c r="M216" s="12" t="s">
        <v>724</v>
      </c>
      <c r="N216"/>
    </row>
    <row r="217" spans="1:14" x14ac:dyDescent="0.2">
      <c r="A217">
        <v>216</v>
      </c>
      <c r="B217">
        <v>4</v>
      </c>
      <c r="C217" t="s">
        <v>7</v>
      </c>
      <c r="D217" t="s">
        <v>8</v>
      </c>
      <c r="E217">
        <v>19195000</v>
      </c>
      <c r="F217">
        <v>13095000</v>
      </c>
      <c r="G217"/>
      <c r="H217"/>
      <c r="I217" s="37">
        <v>6099000</v>
      </c>
      <c r="J217" s="37"/>
      <c r="K217" s="37"/>
      <c r="L217" s="38">
        <v>44364</v>
      </c>
      <c r="M217" s="12" t="s">
        <v>723</v>
      </c>
      <c r="N217"/>
    </row>
    <row r="218" spans="1:14" x14ac:dyDescent="0.2">
      <c r="A218">
        <v>217</v>
      </c>
      <c r="B218">
        <v>4</v>
      </c>
      <c r="C218" t="s">
        <v>7</v>
      </c>
      <c r="D218" t="s">
        <v>8</v>
      </c>
      <c r="E218">
        <v>20009000</v>
      </c>
      <c r="F218">
        <v>13096000</v>
      </c>
      <c r="G218"/>
      <c r="H218"/>
      <c r="I218" s="37">
        <v>6912000</v>
      </c>
      <c r="J218" s="37"/>
      <c r="K218" s="37"/>
      <c r="L218" s="38">
        <v>44365</v>
      </c>
      <c r="M218" s="12" t="s">
        <v>722</v>
      </c>
      <c r="N218"/>
    </row>
    <row r="219" spans="1:14" x14ac:dyDescent="0.2">
      <c r="A219">
        <v>218</v>
      </c>
      <c r="B219">
        <v>4</v>
      </c>
      <c r="C219" t="s">
        <v>7</v>
      </c>
      <c r="D219" t="s">
        <v>8</v>
      </c>
      <c r="E219">
        <v>20475000</v>
      </c>
      <c r="F219">
        <v>13096000</v>
      </c>
      <c r="G219"/>
      <c r="H219"/>
      <c r="I219" s="37">
        <v>7379000</v>
      </c>
      <c r="J219" s="37"/>
      <c r="K219" s="37"/>
      <c r="L219" s="38">
        <v>44366</v>
      </c>
      <c r="M219" s="12" t="s">
        <v>730</v>
      </c>
      <c r="N219"/>
    </row>
    <row r="220" spans="1:14" x14ac:dyDescent="0.2">
      <c r="A220">
        <v>219</v>
      </c>
      <c r="B220">
        <v>4</v>
      </c>
      <c r="C220" t="s">
        <v>7</v>
      </c>
      <c r="D220" t="s">
        <v>8</v>
      </c>
      <c r="E220">
        <v>20921000</v>
      </c>
      <c r="F220">
        <v>13096000</v>
      </c>
      <c r="G220"/>
      <c r="H220"/>
      <c r="I220" s="37">
        <v>7825000</v>
      </c>
      <c r="J220" s="37"/>
      <c r="K220" s="37"/>
      <c r="L220" s="38">
        <v>44367</v>
      </c>
      <c r="M220" s="12" t="s">
        <v>721</v>
      </c>
      <c r="N220"/>
    </row>
    <row r="221" spans="1:14" x14ac:dyDescent="0.2">
      <c r="A221">
        <v>220</v>
      </c>
      <c r="B221">
        <v>4</v>
      </c>
      <c r="C221" t="s">
        <v>7</v>
      </c>
      <c r="D221" t="s">
        <v>8</v>
      </c>
      <c r="E221">
        <v>21440000</v>
      </c>
      <c r="F221">
        <v>13096000</v>
      </c>
      <c r="G221"/>
      <c r="H221"/>
      <c r="I221" s="37">
        <v>8344000</v>
      </c>
      <c r="J221" s="37"/>
      <c r="K221" s="37"/>
      <c r="L221" s="38">
        <v>44368</v>
      </c>
      <c r="M221" s="12" t="s">
        <v>720</v>
      </c>
      <c r="N221"/>
    </row>
    <row r="222" spans="1:14" x14ac:dyDescent="0.2">
      <c r="A222">
        <v>221</v>
      </c>
      <c r="B222">
        <v>4</v>
      </c>
      <c r="C222" t="s">
        <v>7</v>
      </c>
      <c r="D222" t="s">
        <v>8</v>
      </c>
      <c r="E222">
        <v>22541000</v>
      </c>
      <c r="F222">
        <v>13096000</v>
      </c>
      <c r="G222"/>
      <c r="H222"/>
      <c r="I222" s="37">
        <v>9445000</v>
      </c>
      <c r="J222" s="37"/>
      <c r="K222" s="37"/>
      <c r="L222" s="38">
        <v>44369</v>
      </c>
      <c r="M222" s="12" t="s">
        <v>719</v>
      </c>
      <c r="N222"/>
    </row>
    <row r="223" spans="1:14" x14ac:dyDescent="0.2">
      <c r="A223">
        <v>222</v>
      </c>
      <c r="B223">
        <v>4</v>
      </c>
      <c r="C223" t="s">
        <v>7</v>
      </c>
      <c r="D223" t="s">
        <v>8</v>
      </c>
      <c r="E223">
        <v>23599000</v>
      </c>
      <c r="F223">
        <v>13096000</v>
      </c>
      <c r="G223"/>
      <c r="H223"/>
      <c r="I223" s="37">
        <v>10503000</v>
      </c>
      <c r="J223" s="37"/>
      <c r="K223" s="37"/>
      <c r="L223" s="38">
        <v>44370</v>
      </c>
      <c r="M223" s="12" t="s">
        <v>718</v>
      </c>
      <c r="N223"/>
    </row>
    <row r="224" spans="1:14" x14ac:dyDescent="0.2">
      <c r="A224">
        <v>223</v>
      </c>
      <c r="B224">
        <v>4</v>
      </c>
      <c r="C224" t="s">
        <v>7</v>
      </c>
      <c r="D224" t="s">
        <v>8</v>
      </c>
      <c r="E224">
        <v>24347000</v>
      </c>
      <c r="F224">
        <v>13096000</v>
      </c>
      <c r="G224"/>
      <c r="H224"/>
      <c r="I224" s="37">
        <v>11250000</v>
      </c>
      <c r="J224" s="37"/>
      <c r="K224" s="37"/>
      <c r="L224" s="38">
        <v>44371</v>
      </c>
      <c r="M224" s="12" t="s">
        <v>717</v>
      </c>
      <c r="N224"/>
    </row>
    <row r="225" spans="1:14" x14ac:dyDescent="0.2">
      <c r="A225">
        <v>224</v>
      </c>
      <c r="B225">
        <v>4</v>
      </c>
      <c r="C225" t="s">
        <v>7</v>
      </c>
      <c r="D225" t="s">
        <v>8</v>
      </c>
      <c r="E225">
        <v>24762000</v>
      </c>
      <c r="F225">
        <v>13096000</v>
      </c>
      <c r="G225"/>
      <c r="H225"/>
      <c r="I225" s="37">
        <v>11666000</v>
      </c>
      <c r="J225" s="37"/>
      <c r="K225" s="37"/>
      <c r="L225" s="38">
        <v>44372</v>
      </c>
      <c r="M225" s="12" t="s">
        <v>716</v>
      </c>
      <c r="N225"/>
    </row>
    <row r="226" spans="1:14" x14ac:dyDescent="0.2">
      <c r="A226">
        <v>225</v>
      </c>
      <c r="B226">
        <v>4</v>
      </c>
      <c r="C226" t="s">
        <v>7</v>
      </c>
      <c r="D226" t="s">
        <v>8</v>
      </c>
      <c r="E226">
        <v>25309000</v>
      </c>
      <c r="F226">
        <v>13104000</v>
      </c>
      <c r="G226"/>
      <c r="H226"/>
      <c r="I226" s="37">
        <v>12204000</v>
      </c>
      <c r="J226" s="37"/>
      <c r="K226" s="37"/>
      <c r="L226" s="38">
        <v>44373</v>
      </c>
      <c r="M226" s="12" t="s">
        <v>731</v>
      </c>
      <c r="N226"/>
    </row>
    <row r="227" spans="1:14" x14ac:dyDescent="0.2">
      <c r="A227">
        <v>226</v>
      </c>
      <c r="B227">
        <v>4</v>
      </c>
      <c r="C227" t="s">
        <v>7</v>
      </c>
      <c r="D227" t="s">
        <v>8</v>
      </c>
      <c r="E227">
        <v>25640000</v>
      </c>
      <c r="F227">
        <v>13158000</v>
      </c>
      <c r="G227"/>
      <c r="H227"/>
      <c r="I227" s="37">
        <v>12482000</v>
      </c>
      <c r="J227" s="37"/>
      <c r="K227" s="37"/>
      <c r="L227" s="38">
        <v>44374</v>
      </c>
      <c r="M227" s="12" t="s">
        <v>715</v>
      </c>
      <c r="N227"/>
    </row>
    <row r="228" spans="1:14" x14ac:dyDescent="0.2">
      <c r="A228">
        <v>227</v>
      </c>
      <c r="B228">
        <v>4</v>
      </c>
      <c r="C228" t="s">
        <v>7</v>
      </c>
      <c r="D228" t="s">
        <v>8</v>
      </c>
      <c r="E228">
        <v>25928000</v>
      </c>
      <c r="F228">
        <v>13298000</v>
      </c>
      <c r="G228"/>
      <c r="H228"/>
      <c r="I228" s="37">
        <v>12628000</v>
      </c>
      <c r="J228" s="37"/>
      <c r="K228" s="37"/>
      <c r="L228" s="38">
        <v>44375</v>
      </c>
      <c r="M228" s="12" t="s">
        <v>714</v>
      </c>
      <c r="N228"/>
    </row>
    <row r="229" spans="1:14" x14ac:dyDescent="0.2">
      <c r="A229">
        <v>228</v>
      </c>
      <c r="B229">
        <v>4</v>
      </c>
      <c r="C229" t="s">
        <v>7</v>
      </c>
      <c r="D229" t="s">
        <v>8</v>
      </c>
      <c r="E229">
        <v>26222000</v>
      </c>
      <c r="F229">
        <v>13522000</v>
      </c>
      <c r="G229"/>
      <c r="H229"/>
      <c r="I229" s="37">
        <v>12700000</v>
      </c>
      <c r="J229" s="37"/>
      <c r="K229" s="37"/>
      <c r="L229" s="38">
        <v>44376</v>
      </c>
      <c r="M229" s="12" t="s">
        <v>713</v>
      </c>
      <c r="N229"/>
    </row>
    <row r="230" spans="1:14" x14ac:dyDescent="0.2">
      <c r="A230">
        <v>229</v>
      </c>
      <c r="B230">
        <v>4</v>
      </c>
      <c r="C230" t="s">
        <v>7</v>
      </c>
      <c r="D230" t="s">
        <v>8</v>
      </c>
      <c r="E230">
        <v>26638000</v>
      </c>
      <c r="F230">
        <v>13891000</v>
      </c>
      <c r="G230"/>
      <c r="H230"/>
      <c r="I230" s="37">
        <v>12746000</v>
      </c>
      <c r="J230" s="37"/>
      <c r="K230" s="37"/>
      <c r="L230" s="38">
        <v>44377</v>
      </c>
      <c r="M230" s="12" t="s">
        <v>712</v>
      </c>
      <c r="N230"/>
    </row>
    <row r="231" spans="1:14" x14ac:dyDescent="0.2">
      <c r="A231">
        <v>230</v>
      </c>
      <c r="B231">
        <v>4</v>
      </c>
      <c r="C231" t="s">
        <v>7</v>
      </c>
      <c r="D231" t="s">
        <v>8</v>
      </c>
      <c r="E231">
        <v>34123000</v>
      </c>
      <c r="F231">
        <v>20451000</v>
      </c>
      <c r="G231"/>
      <c r="H231"/>
      <c r="I231" s="37">
        <v>13134000</v>
      </c>
      <c r="J231" s="37">
        <v>72.599999999999994</v>
      </c>
      <c r="K231" s="37">
        <v>46.7</v>
      </c>
      <c r="L231" s="38">
        <v>44397</v>
      </c>
      <c r="M231" s="12" t="s">
        <v>781</v>
      </c>
      <c r="N231"/>
    </row>
    <row r="232" spans="1:14" x14ac:dyDescent="0.2">
      <c r="A232">
        <v>231</v>
      </c>
      <c r="B232">
        <v>4</v>
      </c>
      <c r="C232" t="s">
        <v>7</v>
      </c>
      <c r="D232" t="s">
        <v>8</v>
      </c>
      <c r="E232">
        <v>44647000</v>
      </c>
      <c r="F232">
        <v>23904000</v>
      </c>
      <c r="G232">
        <v>18840000</v>
      </c>
      <c r="H232"/>
      <c r="I232">
        <f t="shared" ref="I232:I240" si="3">G232</f>
        <v>18840000</v>
      </c>
      <c r="J232" s="37"/>
      <c r="K232" s="37"/>
      <c r="L232" s="38">
        <v>44419</v>
      </c>
      <c r="M232" s="12" t="s">
        <v>847</v>
      </c>
      <c r="N232"/>
    </row>
    <row r="233" spans="1:14" x14ac:dyDescent="0.2">
      <c r="A233">
        <v>232</v>
      </c>
      <c r="B233">
        <v>4</v>
      </c>
      <c r="C233" t="s">
        <v>7</v>
      </c>
      <c r="D233" t="s">
        <v>8</v>
      </c>
      <c r="E233">
        <v>44907000</v>
      </c>
      <c r="F233">
        <v>23996000</v>
      </c>
      <c r="G233" s="37">
        <v>18993000</v>
      </c>
      <c r="H233" s="37"/>
      <c r="I233">
        <f t="shared" si="3"/>
        <v>18993000</v>
      </c>
      <c r="J233" s="37"/>
      <c r="K233" s="37"/>
      <c r="L233" s="38">
        <v>44420</v>
      </c>
      <c r="M233" s="12" t="s">
        <v>846</v>
      </c>
      <c r="N233"/>
    </row>
    <row r="234" spans="1:14" x14ac:dyDescent="0.2">
      <c r="A234">
        <v>233</v>
      </c>
      <c r="B234">
        <v>4</v>
      </c>
      <c r="C234" t="s">
        <v>7</v>
      </c>
      <c r="D234" t="s">
        <v>8</v>
      </c>
      <c r="E234">
        <v>45390000</v>
      </c>
      <c r="F234">
        <v>24216000</v>
      </c>
      <c r="G234" s="37">
        <v>19232000</v>
      </c>
      <c r="H234" s="37"/>
      <c r="I234">
        <f t="shared" si="3"/>
        <v>19232000</v>
      </c>
      <c r="J234" s="37"/>
      <c r="K234" s="37"/>
      <c r="L234" s="38">
        <v>44423</v>
      </c>
      <c r="M234" s="12" t="s">
        <v>901</v>
      </c>
      <c r="N234"/>
    </row>
    <row r="235" spans="1:14" x14ac:dyDescent="0.2">
      <c r="A235">
        <v>234</v>
      </c>
      <c r="B235">
        <v>4</v>
      </c>
      <c r="C235" t="s">
        <v>7</v>
      </c>
      <c r="D235" t="s">
        <v>8</v>
      </c>
      <c r="E235">
        <v>45588000</v>
      </c>
      <c r="F235">
        <v>24295000</v>
      </c>
      <c r="G235" s="37">
        <v>19345000</v>
      </c>
      <c r="H235" s="37"/>
      <c r="I235">
        <f t="shared" si="3"/>
        <v>19345000</v>
      </c>
      <c r="J235" s="37"/>
      <c r="K235" s="37"/>
      <c r="L235" s="38">
        <v>44424</v>
      </c>
      <c r="M235" s="12" t="s">
        <v>982</v>
      </c>
      <c r="N235"/>
    </row>
    <row r="236" spans="1:14" x14ac:dyDescent="0.2">
      <c r="A236">
        <v>235</v>
      </c>
      <c r="B236">
        <v>4</v>
      </c>
      <c r="C236" t="s">
        <v>7</v>
      </c>
      <c r="D236" t="s">
        <v>8</v>
      </c>
      <c r="E236">
        <v>45781000</v>
      </c>
      <c r="F236">
        <v>24377000</v>
      </c>
      <c r="G236" s="37">
        <v>19450000</v>
      </c>
      <c r="H236" s="37"/>
      <c r="I236">
        <f t="shared" si="3"/>
        <v>19450000</v>
      </c>
      <c r="J236" s="37"/>
      <c r="K236" s="37"/>
      <c r="L236" s="38">
        <v>44425</v>
      </c>
      <c r="M236" s="12" t="s">
        <v>981</v>
      </c>
      <c r="N236"/>
    </row>
    <row r="237" spans="1:14" x14ac:dyDescent="0.2">
      <c r="A237">
        <v>236</v>
      </c>
      <c r="B237">
        <v>4</v>
      </c>
      <c r="C237" t="s">
        <v>7</v>
      </c>
      <c r="D237" t="s">
        <v>8</v>
      </c>
      <c r="E237">
        <v>46035000</v>
      </c>
      <c r="F237">
        <v>24469000</v>
      </c>
      <c r="G237" s="37">
        <v>19607000</v>
      </c>
      <c r="H237" s="37"/>
      <c r="I237">
        <f t="shared" si="3"/>
        <v>19607000</v>
      </c>
      <c r="J237" s="37"/>
      <c r="K237" s="37"/>
      <c r="L237" s="38">
        <v>44426</v>
      </c>
      <c r="M237" s="12" t="s">
        <v>980</v>
      </c>
      <c r="N237"/>
    </row>
    <row r="238" spans="1:14" x14ac:dyDescent="0.2">
      <c r="A238">
        <v>237</v>
      </c>
      <c r="B238">
        <v>4</v>
      </c>
      <c r="C238" t="s">
        <v>7</v>
      </c>
      <c r="D238" t="s">
        <v>8</v>
      </c>
      <c r="E238">
        <v>47089000</v>
      </c>
      <c r="F238">
        <v>25039000</v>
      </c>
      <c r="G238" s="37">
        <v>20074000</v>
      </c>
      <c r="H238" s="37"/>
      <c r="I238">
        <f t="shared" si="3"/>
        <v>20074000</v>
      </c>
      <c r="J238" s="37"/>
      <c r="K238" s="37"/>
      <c r="L238" s="38">
        <v>44430</v>
      </c>
      <c r="M238" s="12" t="s">
        <v>979</v>
      </c>
      <c r="N238"/>
    </row>
    <row r="239" spans="1:14" x14ac:dyDescent="0.2">
      <c r="A239">
        <v>238</v>
      </c>
      <c r="B239">
        <v>4</v>
      </c>
      <c r="C239" t="s">
        <v>7</v>
      </c>
      <c r="D239" t="s">
        <v>8</v>
      </c>
      <c r="E239">
        <v>47546000</v>
      </c>
      <c r="F239">
        <v>25308000</v>
      </c>
      <c r="G239" s="37">
        <v>20257000</v>
      </c>
      <c r="H239" s="37"/>
      <c r="I239">
        <f t="shared" si="3"/>
        <v>20257000</v>
      </c>
      <c r="J239" s="37"/>
      <c r="K239" s="37"/>
      <c r="L239" s="38">
        <v>44431</v>
      </c>
      <c r="M239" s="9" t="s">
        <v>978</v>
      </c>
      <c r="N239"/>
    </row>
    <row r="240" spans="1:14" x14ac:dyDescent="0.2">
      <c r="A240">
        <v>239</v>
      </c>
      <c r="B240">
        <v>4</v>
      </c>
      <c r="C240" t="s">
        <v>7</v>
      </c>
      <c r="D240" t="s">
        <v>8</v>
      </c>
      <c r="E240">
        <v>48010000</v>
      </c>
      <c r="F240">
        <v>25574000</v>
      </c>
      <c r="G240" s="37">
        <v>20448000</v>
      </c>
      <c r="H240" s="37"/>
      <c r="I240">
        <f t="shared" si="3"/>
        <v>20448000</v>
      </c>
      <c r="J240" s="37"/>
      <c r="K240" s="37"/>
      <c r="L240" s="38">
        <v>44432</v>
      </c>
      <c r="M240" s="12" t="s">
        <v>977</v>
      </c>
      <c r="N240"/>
    </row>
    <row r="241" spans="1:14" x14ac:dyDescent="0.2">
      <c r="A241">
        <v>240</v>
      </c>
      <c r="B241">
        <v>4</v>
      </c>
      <c r="C241" t="s">
        <v>7</v>
      </c>
      <c r="D241" t="s">
        <v>8</v>
      </c>
      <c r="E241">
        <v>48939000</v>
      </c>
      <c r="F241">
        <v>26006000</v>
      </c>
      <c r="G241" s="37">
        <v>20933000</v>
      </c>
      <c r="H241" s="37"/>
      <c r="I241" s="37">
        <v>20933000</v>
      </c>
      <c r="J241" s="37"/>
      <c r="K241" s="37"/>
      <c r="L241" s="38">
        <v>44434</v>
      </c>
      <c r="M241" s="12" t="s">
        <v>1006</v>
      </c>
      <c r="N241"/>
    </row>
    <row r="242" spans="1:14" x14ac:dyDescent="0.2">
      <c r="A242">
        <v>241</v>
      </c>
      <c r="B242">
        <v>5</v>
      </c>
      <c r="C242" t="s">
        <v>9</v>
      </c>
      <c r="D242" t="s">
        <v>62</v>
      </c>
      <c r="E242"/>
      <c r="F242"/>
      <c r="G242"/>
      <c r="H242"/>
      <c r="I242" s="37"/>
      <c r="J242" s="37"/>
      <c r="K242" s="37"/>
      <c r="L242" s="38">
        <v>44187</v>
      </c>
      <c r="M242"/>
      <c r="N242"/>
    </row>
    <row r="243" spans="1:14" x14ac:dyDescent="0.2">
      <c r="A243">
        <v>242</v>
      </c>
      <c r="B243">
        <v>5</v>
      </c>
      <c r="C243" t="s">
        <v>9</v>
      </c>
      <c r="D243" t="s">
        <v>62</v>
      </c>
      <c r="E243">
        <v>4728</v>
      </c>
      <c r="F243">
        <v>4728</v>
      </c>
      <c r="G243"/>
      <c r="H243"/>
      <c r="I243" s="37"/>
      <c r="J243" s="37"/>
      <c r="K243" s="37"/>
      <c r="L243" s="38">
        <v>44190</v>
      </c>
      <c r="M243" s="12" t="s">
        <v>216</v>
      </c>
      <c r="N243"/>
    </row>
    <row r="244" spans="1:14" x14ac:dyDescent="0.2">
      <c r="A244">
        <v>243</v>
      </c>
      <c r="B244">
        <v>5</v>
      </c>
      <c r="C244" t="s">
        <v>9</v>
      </c>
      <c r="D244" t="s">
        <v>62</v>
      </c>
      <c r="E244"/>
      <c r="F244">
        <v>264400</v>
      </c>
      <c r="G244"/>
      <c r="H244"/>
      <c r="I244" s="37"/>
      <c r="J244" s="37"/>
      <c r="K244" s="37"/>
      <c r="L244" s="38">
        <v>44209</v>
      </c>
      <c r="M244" s="12" t="s">
        <v>217</v>
      </c>
      <c r="N244"/>
    </row>
    <row r="245" spans="1:14" x14ac:dyDescent="0.2">
      <c r="A245">
        <v>244</v>
      </c>
      <c r="B245">
        <v>5</v>
      </c>
      <c r="C245" t="s">
        <v>9</v>
      </c>
      <c r="D245" t="s">
        <v>62</v>
      </c>
      <c r="E245"/>
      <c r="F245">
        <v>587500</v>
      </c>
      <c r="G245"/>
      <c r="H245"/>
      <c r="I245" s="37"/>
      <c r="J245" s="37"/>
      <c r="K245" s="37"/>
      <c r="L245" s="38">
        <v>44229</v>
      </c>
      <c r="M245" s="12" t="s">
        <v>246</v>
      </c>
      <c r="N245"/>
    </row>
    <row r="246" spans="1:14" x14ac:dyDescent="0.2">
      <c r="A246">
        <v>245</v>
      </c>
      <c r="B246">
        <v>5</v>
      </c>
      <c r="C246" t="s">
        <v>9</v>
      </c>
      <c r="D246" t="s">
        <v>62</v>
      </c>
      <c r="E246">
        <v>653400</v>
      </c>
      <c r="F246"/>
      <c r="G246"/>
      <c r="H246"/>
      <c r="I246" s="37"/>
      <c r="J246" s="37"/>
      <c r="K246" s="37"/>
      <c r="L246" s="38">
        <v>44231</v>
      </c>
      <c r="M246" t="s">
        <v>199</v>
      </c>
      <c r="N246"/>
    </row>
    <row r="247" spans="1:14" x14ac:dyDescent="0.2">
      <c r="A247">
        <v>246</v>
      </c>
      <c r="B247">
        <v>5</v>
      </c>
      <c r="C247" t="s">
        <v>9</v>
      </c>
      <c r="D247" t="s">
        <v>62</v>
      </c>
      <c r="E247">
        <v>1840000</v>
      </c>
      <c r="F247"/>
      <c r="G247"/>
      <c r="H247"/>
      <c r="I247" s="37"/>
      <c r="J247" s="37"/>
      <c r="K247" s="37"/>
      <c r="L247" s="38">
        <v>44300</v>
      </c>
      <c r="M247" t="s">
        <v>330</v>
      </c>
      <c r="N247"/>
    </row>
    <row r="248" spans="1:14" x14ac:dyDescent="0.2">
      <c r="A248">
        <v>247</v>
      </c>
      <c r="B248">
        <v>5</v>
      </c>
      <c r="C248" t="s">
        <v>9</v>
      </c>
      <c r="D248" t="s">
        <v>62</v>
      </c>
      <c r="E248">
        <v>3600000</v>
      </c>
      <c r="F248"/>
      <c r="G248"/>
      <c r="H248"/>
      <c r="I248" s="37"/>
      <c r="J248" s="37"/>
      <c r="K248" s="37"/>
      <c r="L248" s="38">
        <v>44330</v>
      </c>
      <c r="M248" s="11" t="s">
        <v>537</v>
      </c>
      <c r="N248"/>
    </row>
    <row r="249" spans="1:14" x14ac:dyDescent="0.2">
      <c r="A249">
        <v>248</v>
      </c>
      <c r="B249">
        <v>5</v>
      </c>
      <c r="C249" t="s">
        <v>9</v>
      </c>
      <c r="D249" t="s">
        <v>62</v>
      </c>
      <c r="E249">
        <f>E248+717345+203400+1019000</f>
        <v>5539745</v>
      </c>
      <c r="F249" s="49"/>
      <c r="G249"/>
      <c r="H249"/>
      <c r="I249" s="37"/>
      <c r="J249" s="37"/>
      <c r="K249" s="37"/>
      <c r="L249" s="38">
        <v>44344</v>
      </c>
      <c r="M249" t="s">
        <v>539</v>
      </c>
      <c r="N249" t="s">
        <v>538</v>
      </c>
    </row>
    <row r="250" spans="1:14" x14ac:dyDescent="0.2">
      <c r="A250">
        <v>249</v>
      </c>
      <c r="B250">
        <v>5</v>
      </c>
      <c r="C250" t="s">
        <v>9</v>
      </c>
      <c r="D250" t="s">
        <v>62</v>
      </c>
      <c r="E250">
        <f>E248+1353267+203400+1019000</f>
        <v>6175667</v>
      </c>
      <c r="F250" s="49"/>
      <c r="G250"/>
      <c r="H250"/>
      <c r="I250" s="37"/>
      <c r="J250" s="37"/>
      <c r="K250" s="37"/>
      <c r="L250" s="38">
        <v>44377</v>
      </c>
      <c r="M250" t="s">
        <v>733</v>
      </c>
      <c r="N250" s="41" t="s">
        <v>850</v>
      </c>
    </row>
    <row r="251" spans="1:14" x14ac:dyDescent="0.2">
      <c r="A251">
        <v>250</v>
      </c>
      <c r="B251">
        <v>5</v>
      </c>
      <c r="C251" t="s">
        <v>9</v>
      </c>
      <c r="D251" t="s">
        <v>62</v>
      </c>
      <c r="E251">
        <f>E248+1353267+203400+1019000+1250000</f>
        <v>7425667</v>
      </c>
      <c r="F251" s="49"/>
      <c r="G251"/>
      <c r="H251"/>
      <c r="I251" s="37"/>
      <c r="J251" s="37"/>
      <c r="K251" s="37"/>
      <c r="L251" s="38">
        <v>44390</v>
      </c>
      <c r="M251" t="s">
        <v>853</v>
      </c>
      <c r="N251" s="41" t="s">
        <v>852</v>
      </c>
    </row>
    <row r="252" spans="1:14" x14ac:dyDescent="0.2">
      <c r="A252">
        <v>251</v>
      </c>
      <c r="B252">
        <v>5</v>
      </c>
      <c r="C252" t="s">
        <v>9</v>
      </c>
      <c r="D252" t="s">
        <v>62</v>
      </c>
      <c r="E252">
        <f>E248+1353267+203400+1019000+1250000+2522426+256000</f>
        <v>10204093</v>
      </c>
      <c r="F252" s="49"/>
      <c r="G252"/>
      <c r="H252"/>
      <c r="I252" s="37"/>
      <c r="J252" s="37"/>
      <c r="K252" s="37"/>
      <c r="L252" s="38">
        <v>44397</v>
      </c>
      <c r="M252" s="6" t="s">
        <v>854</v>
      </c>
      <c r="N252" s="41" t="s">
        <v>855</v>
      </c>
    </row>
    <row r="253" spans="1:14" x14ac:dyDescent="0.2">
      <c r="A253">
        <v>252</v>
      </c>
      <c r="B253">
        <v>5</v>
      </c>
      <c r="C253" t="s">
        <v>9</v>
      </c>
      <c r="D253" t="s">
        <v>62</v>
      </c>
      <c r="E253">
        <f>E248+2049045+203400+1019000+1250000+2522426+256000</f>
        <v>10899871</v>
      </c>
      <c r="F253" s="49"/>
      <c r="G253"/>
      <c r="H253"/>
      <c r="I253" s="37"/>
      <c r="J253" s="37"/>
      <c r="K253" s="37"/>
      <c r="L253" s="38">
        <v>44402</v>
      </c>
      <c r="M253" t="s">
        <v>851</v>
      </c>
      <c r="N253" s="41" t="s">
        <v>850</v>
      </c>
    </row>
    <row r="254" spans="1:14" s="13" customFormat="1" x14ac:dyDescent="0.2">
      <c r="A254">
        <v>253</v>
      </c>
      <c r="B254" s="37">
        <v>5</v>
      </c>
      <c r="C254" s="37" t="s">
        <v>9</v>
      </c>
      <c r="D254" s="37" t="s">
        <v>62</v>
      </c>
      <c r="E254" s="37">
        <f>E248+2049045+203400+3772000+1250000+2522426+256000+1839000+2392000</f>
        <v>17883871</v>
      </c>
      <c r="F254" s="49"/>
      <c r="G254" s="37"/>
      <c r="H254" s="37"/>
      <c r="I254" s="37"/>
      <c r="J254" s="37"/>
      <c r="K254" s="37"/>
      <c r="L254" s="48">
        <v>44408</v>
      </c>
      <c r="M254" s="50" t="s">
        <v>856</v>
      </c>
      <c r="N254" s="37" t="s">
        <v>857</v>
      </c>
    </row>
    <row r="255" spans="1:14" s="13" customFormat="1" x14ac:dyDescent="0.2">
      <c r="A255">
        <v>254</v>
      </c>
      <c r="B255" s="13">
        <v>5</v>
      </c>
      <c r="C255" s="13" t="s">
        <v>9</v>
      </c>
      <c r="D255" s="13" t="s">
        <v>62</v>
      </c>
      <c r="E255" s="13">
        <f>E248+3065736+203400+3772000+2130626+2522426+256000+2340000+2392000+848944+5942677</f>
        <v>27073809</v>
      </c>
      <c r="F255" s="52"/>
      <c r="L255" s="53">
        <v>44438</v>
      </c>
      <c r="M255" s="54" t="s">
        <v>1021</v>
      </c>
      <c r="N255" s="13" t="s">
        <v>1022</v>
      </c>
    </row>
    <row r="256" spans="1:14" x14ac:dyDescent="0.2">
      <c r="A256">
        <v>255</v>
      </c>
      <c r="B256">
        <v>6</v>
      </c>
      <c r="C256" t="s">
        <v>10</v>
      </c>
      <c r="D256" t="s">
        <v>11</v>
      </c>
      <c r="E256"/>
      <c r="F256">
        <v>82727</v>
      </c>
      <c r="G256"/>
      <c r="H256"/>
      <c r="I256" s="37"/>
      <c r="J256" s="37"/>
      <c r="K256" s="37"/>
      <c r="L256" s="38">
        <v>44208</v>
      </c>
      <c r="M256" s="12" t="s">
        <v>218</v>
      </c>
      <c r="N256" t="s">
        <v>247</v>
      </c>
    </row>
    <row r="257" spans="1:14" x14ac:dyDescent="0.2">
      <c r="A257">
        <v>256</v>
      </c>
      <c r="B257">
        <v>6</v>
      </c>
      <c r="C257" t="s">
        <v>10</v>
      </c>
      <c r="D257" t="s">
        <v>11</v>
      </c>
      <c r="E257">
        <f>F257+I257</f>
        <v>150000</v>
      </c>
      <c r="F257">
        <v>130000</v>
      </c>
      <c r="G257"/>
      <c r="H257"/>
      <c r="I257" s="37">
        <v>20000</v>
      </c>
      <c r="J257" s="37"/>
      <c r="K257" s="37"/>
      <c r="L257" s="38">
        <v>44222</v>
      </c>
      <c r="M257" s="12" t="s">
        <v>248</v>
      </c>
      <c r="N257" t="s">
        <v>247</v>
      </c>
    </row>
    <row r="258" spans="1:14" x14ac:dyDescent="0.2">
      <c r="A258">
        <v>257</v>
      </c>
      <c r="B258">
        <v>6</v>
      </c>
      <c r="C258" t="s">
        <v>10</v>
      </c>
      <c r="D258" t="s">
        <v>11</v>
      </c>
      <c r="E258">
        <v>300000</v>
      </c>
      <c r="F258">
        <v>150000</v>
      </c>
      <c r="G258"/>
      <c r="H258"/>
      <c r="I258" s="37">
        <v>150000</v>
      </c>
      <c r="J258" s="37"/>
      <c r="K258" s="37"/>
      <c r="L258" s="38">
        <v>44266</v>
      </c>
      <c r="M258" s="12" t="s">
        <v>249</v>
      </c>
      <c r="N258" t="s">
        <v>247</v>
      </c>
    </row>
    <row r="259" spans="1:14" x14ac:dyDescent="0.2">
      <c r="A259">
        <v>258</v>
      </c>
      <c r="B259">
        <v>6</v>
      </c>
      <c r="C259" t="s">
        <v>10</v>
      </c>
      <c r="D259" t="s">
        <v>11</v>
      </c>
      <c r="E259">
        <f>400000+100000</f>
        <v>500000</v>
      </c>
      <c r="F259"/>
      <c r="G259"/>
      <c r="H259"/>
      <c r="I259" s="37"/>
      <c r="J259" s="37"/>
      <c r="K259" s="37"/>
      <c r="L259" s="38">
        <v>44284</v>
      </c>
      <c r="M259" s="12" t="s">
        <v>284</v>
      </c>
      <c r="N259" t="s">
        <v>283</v>
      </c>
    </row>
    <row r="260" spans="1:14" x14ac:dyDescent="0.2">
      <c r="A260">
        <v>259</v>
      </c>
      <c r="B260">
        <v>6</v>
      </c>
      <c r="C260" t="s">
        <v>10</v>
      </c>
      <c r="D260" t="s">
        <v>11</v>
      </c>
      <c r="E260">
        <f>420000+100000</f>
        <v>520000</v>
      </c>
      <c r="F260"/>
      <c r="G260"/>
      <c r="H260"/>
      <c r="I260" s="37"/>
      <c r="J260" s="37"/>
      <c r="K260" s="37"/>
      <c r="L260" s="38">
        <v>44294</v>
      </c>
      <c r="M260" s="12" t="s">
        <v>331</v>
      </c>
      <c r="N260" t="s">
        <v>283</v>
      </c>
    </row>
    <row r="261" spans="1:14" x14ac:dyDescent="0.2">
      <c r="A261">
        <v>260</v>
      </c>
      <c r="B261">
        <v>6</v>
      </c>
      <c r="C261" t="s">
        <v>10</v>
      </c>
      <c r="D261" t="s">
        <v>11</v>
      </c>
      <c r="E261">
        <f>E260+1170000</f>
        <v>1690000</v>
      </c>
      <c r="F261"/>
      <c r="G261"/>
      <c r="H261"/>
      <c r="I261" s="37"/>
      <c r="J261" s="37"/>
      <c r="K261" s="37"/>
      <c r="L261" s="38">
        <v>44306</v>
      </c>
      <c r="M261" s="12" t="s">
        <v>367</v>
      </c>
      <c r="N261" t="s">
        <v>366</v>
      </c>
    </row>
    <row r="262" spans="1:14" x14ac:dyDescent="0.2">
      <c r="A262">
        <v>261</v>
      </c>
      <c r="B262">
        <v>6</v>
      </c>
      <c r="C262" t="s">
        <v>10</v>
      </c>
      <c r="D262" t="s">
        <v>11</v>
      </c>
      <c r="E262">
        <v>7104100</v>
      </c>
      <c r="F262">
        <v>5630100</v>
      </c>
      <c r="G262"/>
      <c r="H262"/>
      <c r="I262" s="37">
        <f>E262-F262</f>
        <v>1474000</v>
      </c>
      <c r="J262" s="37"/>
      <c r="K262" s="37"/>
      <c r="L262" s="38">
        <v>44326</v>
      </c>
      <c r="M262" s="12" t="s">
        <v>395</v>
      </c>
      <c r="N262"/>
    </row>
    <row r="263" spans="1:14" x14ac:dyDescent="0.2">
      <c r="A263">
        <v>262</v>
      </c>
      <c r="B263">
        <v>6</v>
      </c>
      <c r="C263" t="s">
        <v>10</v>
      </c>
      <c r="D263" t="s">
        <v>11</v>
      </c>
      <c r="E263">
        <v>11260700</v>
      </c>
      <c r="F263">
        <v>9527300</v>
      </c>
      <c r="G263"/>
      <c r="H263"/>
      <c r="I263" s="37">
        <f>E263-F263</f>
        <v>1733400</v>
      </c>
      <c r="J263" s="37"/>
      <c r="K263" s="37"/>
      <c r="L263" s="38">
        <v>44334</v>
      </c>
      <c r="M263" s="12" t="s">
        <v>540</v>
      </c>
      <c r="N263"/>
    </row>
    <row r="264" spans="1:14" x14ac:dyDescent="0.2">
      <c r="A264">
        <v>263</v>
      </c>
      <c r="B264">
        <v>6</v>
      </c>
      <c r="C264" t="s">
        <v>10</v>
      </c>
      <c r="D264" t="s">
        <v>11</v>
      </c>
      <c r="E264">
        <v>21416700</v>
      </c>
      <c r="F264">
        <v>17420500</v>
      </c>
      <c r="G264"/>
      <c r="H264"/>
      <c r="I264">
        <v>3996100</v>
      </c>
      <c r="J264"/>
      <c r="K264"/>
      <c r="L264" s="38">
        <v>44356</v>
      </c>
      <c r="M264" s="12" t="s">
        <v>641</v>
      </c>
      <c r="N264"/>
    </row>
    <row r="265" spans="1:14" x14ac:dyDescent="0.2">
      <c r="A265">
        <v>264</v>
      </c>
      <c r="B265">
        <v>6</v>
      </c>
      <c r="C265" t="s">
        <v>10</v>
      </c>
      <c r="D265" t="s">
        <v>11</v>
      </c>
      <c r="E265">
        <v>30213100</v>
      </c>
      <c r="F265" s="9">
        <f>E265-I265</f>
        <v>17482200</v>
      </c>
      <c r="I265">
        <v>12730900</v>
      </c>
      <c r="J265"/>
      <c r="K265"/>
      <c r="L265" s="38">
        <v>44371</v>
      </c>
      <c r="M265" s="12" t="s">
        <v>734</v>
      </c>
      <c r="N265"/>
    </row>
    <row r="266" spans="1:14" x14ac:dyDescent="0.2">
      <c r="A266">
        <v>265</v>
      </c>
      <c r="B266">
        <v>6</v>
      </c>
      <c r="C266" t="s">
        <v>10</v>
      </c>
      <c r="D266" t="s">
        <v>11</v>
      </c>
      <c r="E266">
        <f>F266+I266</f>
        <v>33047200</v>
      </c>
      <c r="F266" s="9">
        <f>F265</f>
        <v>17482200</v>
      </c>
      <c r="I266">
        <v>15565000</v>
      </c>
      <c r="J266"/>
      <c r="K266"/>
      <c r="L266" s="38">
        <v>44375</v>
      </c>
      <c r="M266" s="12" t="s">
        <v>735</v>
      </c>
      <c r="N266"/>
    </row>
    <row r="267" spans="1:14" x14ac:dyDescent="0.2">
      <c r="A267">
        <v>266</v>
      </c>
      <c r="B267">
        <v>6</v>
      </c>
      <c r="C267" t="s">
        <v>10</v>
      </c>
      <c r="D267" t="s">
        <v>11</v>
      </c>
      <c r="E267">
        <v>40391100</v>
      </c>
      <c r="F267" s="9">
        <v>23306200</v>
      </c>
      <c r="I267">
        <f t="shared" ref="I267:I272" si="4">E267-F267</f>
        <v>17084900</v>
      </c>
      <c r="J267"/>
      <c r="K267"/>
      <c r="L267" s="38">
        <v>44395</v>
      </c>
      <c r="M267" s="12" t="s">
        <v>782</v>
      </c>
      <c r="N267"/>
    </row>
    <row r="268" spans="1:14" x14ac:dyDescent="0.2">
      <c r="A268">
        <v>267</v>
      </c>
      <c r="B268">
        <v>6</v>
      </c>
      <c r="C268" t="s">
        <v>10</v>
      </c>
      <c r="D268" t="s">
        <v>11</v>
      </c>
      <c r="E268">
        <v>48302900</v>
      </c>
      <c r="F268" s="9">
        <v>27478200</v>
      </c>
      <c r="I268">
        <f t="shared" si="4"/>
        <v>20824700</v>
      </c>
      <c r="J268"/>
      <c r="K268"/>
      <c r="L268" s="38">
        <v>44411</v>
      </c>
      <c r="M268" s="12" t="s">
        <v>849</v>
      </c>
      <c r="N268"/>
    </row>
    <row r="269" spans="1:14" x14ac:dyDescent="0.2">
      <c r="A269">
        <v>268</v>
      </c>
      <c r="B269">
        <v>6</v>
      </c>
      <c r="C269" t="s">
        <v>10</v>
      </c>
      <c r="D269" t="s">
        <v>11</v>
      </c>
      <c r="E269">
        <v>48722400</v>
      </c>
      <c r="F269" s="9">
        <v>28153900</v>
      </c>
      <c r="I269">
        <f t="shared" si="4"/>
        <v>20568500</v>
      </c>
      <c r="J269"/>
      <c r="K269"/>
      <c r="L269" s="38">
        <v>44413</v>
      </c>
      <c r="M269" s="12" t="s">
        <v>800</v>
      </c>
      <c r="N269"/>
    </row>
    <row r="270" spans="1:14" x14ac:dyDescent="0.2">
      <c r="A270">
        <v>269</v>
      </c>
      <c r="B270">
        <v>6</v>
      </c>
      <c r="C270" t="s">
        <v>10</v>
      </c>
      <c r="D270" t="s">
        <v>11</v>
      </c>
      <c r="E270">
        <v>50350700</v>
      </c>
      <c r="F270" s="9">
        <v>29188300</v>
      </c>
      <c r="I270">
        <f t="shared" si="4"/>
        <v>21162400</v>
      </c>
      <c r="J270"/>
      <c r="K270"/>
      <c r="L270" s="38">
        <v>44417</v>
      </c>
      <c r="M270" s="12" t="s">
        <v>799</v>
      </c>
      <c r="N270"/>
    </row>
    <row r="271" spans="1:14" x14ac:dyDescent="0.2">
      <c r="A271">
        <v>270</v>
      </c>
      <c r="B271">
        <v>6</v>
      </c>
      <c r="C271" t="s">
        <v>10</v>
      </c>
      <c r="D271" t="s">
        <v>11</v>
      </c>
      <c r="E271">
        <v>51688100</v>
      </c>
      <c r="F271" s="9">
        <v>29953500</v>
      </c>
      <c r="I271">
        <f t="shared" si="4"/>
        <v>21734600</v>
      </c>
      <c r="J271"/>
      <c r="K271"/>
      <c r="L271" s="38">
        <v>44421</v>
      </c>
      <c r="M271" s="12" t="s">
        <v>848</v>
      </c>
      <c r="N271"/>
    </row>
    <row r="272" spans="1:14" x14ac:dyDescent="0.2">
      <c r="A272">
        <v>271</v>
      </c>
      <c r="B272">
        <v>6</v>
      </c>
      <c r="C272" t="s">
        <v>10</v>
      </c>
      <c r="D272" t="s">
        <v>11</v>
      </c>
      <c r="E272">
        <v>53546200</v>
      </c>
      <c r="F272" s="9">
        <v>30354500</v>
      </c>
      <c r="I272">
        <f t="shared" si="4"/>
        <v>23191700</v>
      </c>
      <c r="J272"/>
      <c r="K272"/>
      <c r="L272" s="38">
        <v>44427</v>
      </c>
      <c r="M272" s="12" t="s">
        <v>984</v>
      </c>
      <c r="N272"/>
    </row>
    <row r="273" spans="1:14" x14ac:dyDescent="0.2">
      <c r="A273">
        <v>272</v>
      </c>
      <c r="B273">
        <v>7</v>
      </c>
      <c r="C273" t="s">
        <v>12</v>
      </c>
      <c r="D273" t="s">
        <v>13</v>
      </c>
      <c r="E273">
        <v>174230</v>
      </c>
      <c r="F273">
        <f>E273-I273</f>
        <v>122864</v>
      </c>
      <c r="G273"/>
      <c r="H273"/>
      <c r="I273" s="37">
        <v>51366</v>
      </c>
      <c r="J273" s="37"/>
      <c r="K273" s="37"/>
      <c r="L273" s="38">
        <v>44282</v>
      </c>
      <c r="M273" t="s">
        <v>286</v>
      </c>
      <c r="N273" t="s">
        <v>285</v>
      </c>
    </row>
    <row r="274" spans="1:14" x14ac:dyDescent="0.2">
      <c r="A274">
        <v>273</v>
      </c>
      <c r="B274">
        <v>7</v>
      </c>
      <c r="C274" t="s">
        <v>12</v>
      </c>
      <c r="D274" t="s">
        <v>13</v>
      </c>
      <c r="E274">
        <v>219758</v>
      </c>
      <c r="F274"/>
      <c r="G274"/>
      <c r="H274"/>
      <c r="I274" s="37"/>
      <c r="J274" s="37"/>
      <c r="K274" s="37"/>
      <c r="L274" s="38">
        <v>44304</v>
      </c>
      <c r="M274" t="s">
        <v>368</v>
      </c>
      <c r="N274" t="s">
        <v>285</v>
      </c>
    </row>
    <row r="275" spans="1:14" x14ac:dyDescent="0.2">
      <c r="A275">
        <v>274</v>
      </c>
      <c r="B275">
        <v>7</v>
      </c>
      <c r="C275" t="s">
        <v>12</v>
      </c>
      <c r="D275" t="s">
        <v>13</v>
      </c>
      <c r="E275">
        <v>4905500</v>
      </c>
      <c r="F275">
        <v>3870200</v>
      </c>
      <c r="G275"/>
      <c r="H275"/>
      <c r="I275" s="37">
        <v>1035300</v>
      </c>
      <c r="J275" s="37"/>
      <c r="K275" s="37"/>
      <c r="L275" s="38">
        <v>44333</v>
      </c>
      <c r="M275" t="s">
        <v>542</v>
      </c>
      <c r="N275"/>
    </row>
    <row r="276" spans="1:14" x14ac:dyDescent="0.2">
      <c r="A276">
        <v>275</v>
      </c>
      <c r="B276">
        <v>7</v>
      </c>
      <c r="C276" t="s">
        <v>12</v>
      </c>
      <c r="D276" t="s">
        <v>13</v>
      </c>
      <c r="E276">
        <f>E275+872400</f>
        <v>5777900</v>
      </c>
      <c r="F276"/>
      <c r="G276"/>
      <c r="H276"/>
      <c r="I276" s="37"/>
      <c r="J276" s="37"/>
      <c r="K276" s="37"/>
      <c r="L276" s="38">
        <v>44367</v>
      </c>
      <c r="M276" t="s">
        <v>860</v>
      </c>
      <c r="N276" t="s">
        <v>861</v>
      </c>
    </row>
    <row r="277" spans="1:14" x14ac:dyDescent="0.2">
      <c r="A277">
        <v>276</v>
      </c>
      <c r="B277">
        <v>7</v>
      </c>
      <c r="C277" t="s">
        <v>12</v>
      </c>
      <c r="D277" t="s">
        <v>13</v>
      </c>
      <c r="E277">
        <f>E275+872400+1567392+6000000</f>
        <v>13345292</v>
      </c>
      <c r="F277"/>
      <c r="G277"/>
      <c r="H277"/>
      <c r="I277" s="37"/>
      <c r="J277" s="37"/>
      <c r="K277" s="37"/>
      <c r="L277" s="38">
        <v>44377</v>
      </c>
      <c r="M277" s="6" t="s">
        <v>858</v>
      </c>
      <c r="N277" t="s">
        <v>859</v>
      </c>
    </row>
    <row r="278" spans="1:14" x14ac:dyDescent="0.2">
      <c r="A278">
        <v>277</v>
      </c>
      <c r="B278">
        <v>7</v>
      </c>
      <c r="C278" t="s">
        <v>12</v>
      </c>
      <c r="D278" t="s">
        <v>13</v>
      </c>
      <c r="E278">
        <f>E275+872400+1567392+6000000+2150000</f>
        <v>15495292</v>
      </c>
      <c r="F278"/>
      <c r="G278"/>
      <c r="H278"/>
      <c r="I278" s="37"/>
      <c r="J278" s="37"/>
      <c r="K278" s="37"/>
      <c r="L278" s="38">
        <v>44400</v>
      </c>
      <c r="M278" s="6" t="s">
        <v>862</v>
      </c>
      <c r="N278" t="s">
        <v>863</v>
      </c>
    </row>
    <row r="279" spans="1:14" x14ac:dyDescent="0.2">
      <c r="A279">
        <v>278</v>
      </c>
      <c r="B279">
        <v>7</v>
      </c>
      <c r="C279" t="s">
        <v>12</v>
      </c>
      <c r="D279" t="s">
        <v>13</v>
      </c>
      <c r="E279">
        <f>E275+872400+1567392+6000000+2150000+1764275</f>
        <v>17259567</v>
      </c>
      <c r="F279"/>
      <c r="G279"/>
      <c r="H279"/>
      <c r="I279" s="37"/>
      <c r="J279" s="37"/>
      <c r="K279" s="37"/>
      <c r="L279" s="38">
        <v>44409</v>
      </c>
      <c r="M279" s="6" t="s">
        <v>864</v>
      </c>
      <c r="N279" t="s">
        <v>865</v>
      </c>
    </row>
    <row r="280" spans="1:14" x14ac:dyDescent="0.2">
      <c r="A280">
        <v>279</v>
      </c>
      <c r="B280" s="9">
        <v>7</v>
      </c>
      <c r="C280" s="9" t="s">
        <v>12</v>
      </c>
      <c r="D280" s="9" t="s">
        <v>13</v>
      </c>
      <c r="E280" s="9">
        <f>E275+872400+1567392+6000000+2150000+1764275+2227620</f>
        <v>19487187</v>
      </c>
      <c r="L280" s="10">
        <v>44418</v>
      </c>
      <c r="M280" s="51" t="s">
        <v>866</v>
      </c>
      <c r="N280" s="9" t="s">
        <v>867</v>
      </c>
    </row>
    <row r="281" spans="1:14" x14ac:dyDescent="0.2">
      <c r="A281">
        <v>280</v>
      </c>
      <c r="B281">
        <v>8</v>
      </c>
      <c r="C281" t="s">
        <v>14</v>
      </c>
      <c r="D281" t="s">
        <v>15</v>
      </c>
      <c r="E281">
        <v>200000</v>
      </c>
      <c r="F281"/>
      <c r="G281"/>
      <c r="H281"/>
      <c r="I281" s="37"/>
      <c r="J281" s="37"/>
      <c r="K281" s="37"/>
      <c r="L281" s="38">
        <v>44275</v>
      </c>
      <c r="M281" s="11" t="s">
        <v>278</v>
      </c>
      <c r="N281" t="s">
        <v>279</v>
      </c>
    </row>
    <row r="282" spans="1:14" x14ac:dyDescent="0.2">
      <c r="A282">
        <v>281</v>
      </c>
      <c r="B282">
        <v>8</v>
      </c>
      <c r="C282" t="s">
        <v>14</v>
      </c>
      <c r="D282" t="s">
        <v>15</v>
      </c>
      <c r="E282">
        <v>267476</v>
      </c>
      <c r="F282">
        <v>136704</v>
      </c>
      <c r="G282"/>
      <c r="H282"/>
      <c r="I282" s="37">
        <v>65386</v>
      </c>
      <c r="J282" s="37"/>
      <c r="K282" s="37"/>
      <c r="L282" s="38">
        <v>44283</v>
      </c>
      <c r="M282" s="11" t="s">
        <v>334</v>
      </c>
      <c r="N282" t="s">
        <v>279</v>
      </c>
    </row>
    <row r="283" spans="1:14" x14ac:dyDescent="0.2">
      <c r="A283">
        <v>282</v>
      </c>
      <c r="B283">
        <v>8</v>
      </c>
      <c r="C283" t="s">
        <v>14</v>
      </c>
      <c r="D283" t="s">
        <v>15</v>
      </c>
      <c r="E283">
        <f>E282+57600</f>
        <v>325076</v>
      </c>
      <c r="F283"/>
      <c r="G283"/>
      <c r="H283"/>
      <c r="I283" s="37"/>
      <c r="J283" s="37"/>
      <c r="K283" s="37"/>
      <c r="L283" s="38">
        <v>44288</v>
      </c>
      <c r="M283" s="11" t="s">
        <v>287</v>
      </c>
      <c r="N283" t="s">
        <v>288</v>
      </c>
    </row>
    <row r="284" spans="1:14" x14ac:dyDescent="0.2">
      <c r="A284">
        <v>283</v>
      </c>
      <c r="B284">
        <v>8</v>
      </c>
      <c r="C284" t="s">
        <v>14</v>
      </c>
      <c r="D284" t="s">
        <v>15</v>
      </c>
      <c r="E284">
        <f>E283+374200</f>
        <v>699276</v>
      </c>
      <c r="F284"/>
      <c r="G284"/>
      <c r="H284"/>
      <c r="I284" s="37"/>
      <c r="J284" s="37"/>
      <c r="K284" s="37"/>
      <c r="L284" s="38">
        <v>44290</v>
      </c>
      <c r="M284" s="11" t="s">
        <v>332</v>
      </c>
      <c r="N284" t="s">
        <v>333</v>
      </c>
    </row>
    <row r="285" spans="1:14" x14ac:dyDescent="0.2">
      <c r="A285">
        <v>284</v>
      </c>
      <c r="B285">
        <v>8</v>
      </c>
      <c r="C285" t="s">
        <v>14</v>
      </c>
      <c r="D285" t="s">
        <v>15</v>
      </c>
      <c r="E285">
        <f>E284+410000</f>
        <v>1109276</v>
      </c>
      <c r="F285"/>
      <c r="G285"/>
      <c r="H285"/>
      <c r="I285" s="37"/>
      <c r="J285" s="37"/>
      <c r="K285" s="37"/>
      <c r="L285" s="38">
        <v>44306</v>
      </c>
      <c r="M285" s="11" t="s">
        <v>370</v>
      </c>
      <c r="N285" t="s">
        <v>369</v>
      </c>
    </row>
    <row r="286" spans="1:14" x14ac:dyDescent="0.2">
      <c r="A286">
        <v>285</v>
      </c>
      <c r="B286">
        <v>8</v>
      </c>
      <c r="C286" t="s">
        <v>14</v>
      </c>
      <c r="D286" t="s">
        <v>15</v>
      </c>
      <c r="E286">
        <f>E285+7076263</f>
        <v>8185539</v>
      </c>
      <c r="F286"/>
      <c r="G286"/>
      <c r="H286"/>
      <c r="I286" s="37"/>
      <c r="J286" s="37"/>
      <c r="K286" s="37"/>
      <c r="L286" s="38">
        <v>44341</v>
      </c>
      <c r="M286" s="12" t="s">
        <v>543</v>
      </c>
      <c r="N286" t="s">
        <v>396</v>
      </c>
    </row>
    <row r="287" spans="1:14" x14ac:dyDescent="0.2">
      <c r="A287">
        <v>286</v>
      </c>
      <c r="B287" s="9">
        <v>8</v>
      </c>
      <c r="C287" s="9" t="s">
        <v>14</v>
      </c>
      <c r="D287" s="9" t="s">
        <v>15</v>
      </c>
      <c r="E287" s="9">
        <v>31880000</v>
      </c>
      <c r="F287" s="9">
        <v>16660000</v>
      </c>
      <c r="I287" s="13">
        <v>15420000</v>
      </c>
      <c r="L287" s="10">
        <v>44375</v>
      </c>
      <c r="M287" s="12" t="s">
        <v>667</v>
      </c>
      <c r="N287" s="12"/>
    </row>
    <row r="288" spans="1:14" x14ac:dyDescent="0.2">
      <c r="A288">
        <v>287</v>
      </c>
      <c r="B288" s="9">
        <v>8</v>
      </c>
      <c r="C288" s="9" t="s">
        <v>14</v>
      </c>
      <c r="D288" s="9" t="s">
        <v>15</v>
      </c>
      <c r="E288" s="9">
        <v>37830000</v>
      </c>
      <c r="F288" s="9">
        <v>20240000</v>
      </c>
      <c r="I288" s="13">
        <f>E288-F288</f>
        <v>17590000</v>
      </c>
      <c r="L288" s="10">
        <v>44408</v>
      </c>
      <c r="M288" s="12" t="s">
        <v>985</v>
      </c>
      <c r="N288" s="12"/>
    </row>
    <row r="289" spans="1:14" x14ac:dyDescent="0.2">
      <c r="A289">
        <v>288</v>
      </c>
      <c r="B289">
        <v>9</v>
      </c>
      <c r="C289" t="s">
        <v>16</v>
      </c>
      <c r="D289" t="s">
        <v>17</v>
      </c>
      <c r="E289"/>
      <c r="F289">
        <v>326000</v>
      </c>
      <c r="G289"/>
      <c r="H289"/>
      <c r="I289" s="37"/>
      <c r="J289" s="37"/>
      <c r="K289" s="37"/>
      <c r="L289" s="38">
        <v>44200</v>
      </c>
      <c r="M289" t="s">
        <v>259</v>
      </c>
      <c r="N289"/>
    </row>
    <row r="290" spans="1:14" x14ac:dyDescent="0.2">
      <c r="A290">
        <v>289</v>
      </c>
      <c r="B290">
        <v>9</v>
      </c>
      <c r="C290" t="s">
        <v>16</v>
      </c>
      <c r="D290" t="s">
        <v>17</v>
      </c>
      <c r="E290">
        <v>424477</v>
      </c>
      <c r="F290">
        <v>381904</v>
      </c>
      <c r="G290"/>
      <c r="H290"/>
      <c r="I290" s="37">
        <v>42573</v>
      </c>
      <c r="J290" s="37"/>
      <c r="K290" s="37"/>
      <c r="L290" s="38">
        <v>44203</v>
      </c>
      <c r="M290" s="11" t="s">
        <v>219</v>
      </c>
      <c r="N290"/>
    </row>
    <row r="291" spans="1:14" x14ac:dyDescent="0.2">
      <c r="A291">
        <v>290</v>
      </c>
      <c r="B291">
        <v>9</v>
      </c>
      <c r="C291" t="s">
        <v>16</v>
      </c>
      <c r="D291" t="s">
        <v>17</v>
      </c>
      <c r="E291">
        <v>559942</v>
      </c>
      <c r="F291">
        <v>487025</v>
      </c>
      <c r="G291"/>
      <c r="H291"/>
      <c r="I291" s="37">
        <v>72917</v>
      </c>
      <c r="J291" s="37"/>
      <c r="K291" s="37"/>
      <c r="L291" s="38">
        <v>44206</v>
      </c>
      <c r="M291" s="11" t="s">
        <v>258</v>
      </c>
      <c r="N291"/>
    </row>
    <row r="292" spans="1:14" x14ac:dyDescent="0.2">
      <c r="A292">
        <v>291</v>
      </c>
      <c r="B292">
        <v>9</v>
      </c>
      <c r="C292" t="s">
        <v>16</v>
      </c>
      <c r="D292" t="s">
        <v>17</v>
      </c>
      <c r="E292"/>
      <c r="F292">
        <v>602000</v>
      </c>
      <c r="G292"/>
      <c r="H292"/>
      <c r="I292" s="37"/>
      <c r="J292" s="37"/>
      <c r="K292" s="37"/>
      <c r="L292" s="38">
        <v>44207</v>
      </c>
      <c r="M292" s="11" t="s">
        <v>220</v>
      </c>
      <c r="N292"/>
    </row>
    <row r="293" spans="1:14" x14ac:dyDescent="0.2">
      <c r="A293">
        <v>292</v>
      </c>
      <c r="B293">
        <v>9</v>
      </c>
      <c r="C293" t="s">
        <v>16</v>
      </c>
      <c r="D293" t="s">
        <v>17</v>
      </c>
      <c r="E293"/>
      <c r="F293">
        <v>840000</v>
      </c>
      <c r="G293"/>
      <c r="H293"/>
      <c r="I293" s="37"/>
      <c r="J293" s="37"/>
      <c r="K293" s="37"/>
      <c r="L293" s="38">
        <v>44218</v>
      </c>
      <c r="M293" s="11" t="s">
        <v>221</v>
      </c>
      <c r="N293"/>
    </row>
    <row r="294" spans="1:14" x14ac:dyDescent="0.2">
      <c r="A294">
        <v>293</v>
      </c>
      <c r="B294">
        <v>9</v>
      </c>
      <c r="C294" t="s">
        <v>16</v>
      </c>
      <c r="D294" t="s">
        <v>17</v>
      </c>
      <c r="E294">
        <v>2600000</v>
      </c>
      <c r="F294">
        <f>E294-I294</f>
        <v>1718000</v>
      </c>
      <c r="G294"/>
      <c r="H294"/>
      <c r="I294" s="37">
        <v>882000</v>
      </c>
      <c r="J294" s="37"/>
      <c r="K294" s="37"/>
      <c r="L294" s="38">
        <v>44276</v>
      </c>
      <c r="M294" s="11" t="s">
        <v>280</v>
      </c>
      <c r="N294"/>
    </row>
    <row r="295" spans="1:14" x14ac:dyDescent="0.2">
      <c r="A295">
        <v>294</v>
      </c>
      <c r="B295">
        <v>9</v>
      </c>
      <c r="C295" t="s">
        <v>16</v>
      </c>
      <c r="D295" t="s">
        <v>17</v>
      </c>
      <c r="E295">
        <v>3213278</v>
      </c>
      <c r="F295"/>
      <c r="G295"/>
      <c r="H295"/>
      <c r="I295" s="37"/>
      <c r="J295" s="37"/>
      <c r="K295" s="37"/>
      <c r="L295" s="38">
        <v>44286</v>
      </c>
      <c r="M295" s="11" t="s">
        <v>336</v>
      </c>
      <c r="N295"/>
    </row>
    <row r="296" spans="1:14" x14ac:dyDescent="0.2">
      <c r="A296">
        <v>295</v>
      </c>
      <c r="B296">
        <v>9</v>
      </c>
      <c r="C296" t="s">
        <v>16</v>
      </c>
      <c r="D296" t="s">
        <v>17</v>
      </c>
      <c r="E296">
        <v>3401472</v>
      </c>
      <c r="F296"/>
      <c r="G296"/>
      <c r="H296"/>
      <c r="I296" s="37"/>
      <c r="J296" s="37"/>
      <c r="K296" s="37"/>
      <c r="L296" s="38">
        <v>44287</v>
      </c>
      <c r="M296" s="11" t="s">
        <v>335</v>
      </c>
      <c r="N296"/>
    </row>
    <row r="297" spans="1:14" x14ac:dyDescent="0.2">
      <c r="A297">
        <v>296</v>
      </c>
      <c r="B297">
        <v>9</v>
      </c>
      <c r="C297" t="s">
        <v>16</v>
      </c>
      <c r="D297" t="s">
        <v>17</v>
      </c>
      <c r="E297">
        <v>7100000</v>
      </c>
      <c r="F297"/>
      <c r="G297"/>
      <c r="H297"/>
      <c r="I297" s="37"/>
      <c r="J297" s="37"/>
      <c r="K297" s="37"/>
      <c r="L297" s="38">
        <v>44294</v>
      </c>
      <c r="M297" s="11" t="s">
        <v>337</v>
      </c>
      <c r="N297"/>
    </row>
    <row r="298" spans="1:14" x14ac:dyDescent="0.2">
      <c r="A298">
        <v>297</v>
      </c>
      <c r="B298">
        <v>9</v>
      </c>
      <c r="C298" t="s">
        <v>16</v>
      </c>
      <c r="D298" t="s">
        <v>17</v>
      </c>
      <c r="E298">
        <v>10146800</v>
      </c>
      <c r="F298"/>
      <c r="G298"/>
      <c r="H298"/>
      <c r="I298" s="37"/>
      <c r="J298" s="37"/>
      <c r="K298" s="37"/>
      <c r="L298" s="38">
        <v>44302</v>
      </c>
      <c r="M298" s="11" t="s">
        <v>371</v>
      </c>
      <c r="N298"/>
    </row>
    <row r="299" spans="1:14" x14ac:dyDescent="0.2">
      <c r="A299">
        <v>298</v>
      </c>
      <c r="B299">
        <v>9</v>
      </c>
      <c r="C299" t="s">
        <v>16</v>
      </c>
      <c r="D299" t="s">
        <v>17</v>
      </c>
      <c r="E299">
        <v>18000000</v>
      </c>
      <c r="F299">
        <v>12000000</v>
      </c>
      <c r="G299"/>
      <c r="H299"/>
      <c r="I299" s="37">
        <f>E299-F299</f>
        <v>6000000</v>
      </c>
      <c r="J299" s="37"/>
      <c r="K299" s="37"/>
      <c r="L299" s="38">
        <v>44322</v>
      </c>
      <c r="M299" s="11" t="s">
        <v>397</v>
      </c>
      <c r="N299"/>
    </row>
    <row r="300" spans="1:14" x14ac:dyDescent="0.2">
      <c r="A300">
        <v>299</v>
      </c>
      <c r="B300">
        <v>9</v>
      </c>
      <c r="C300" t="s">
        <v>16</v>
      </c>
      <c r="D300" t="s">
        <v>17</v>
      </c>
      <c r="E300">
        <v>20510000</v>
      </c>
      <c r="F300"/>
      <c r="G300"/>
      <c r="H300"/>
      <c r="I300" s="37"/>
      <c r="J300" s="37"/>
      <c r="K300" s="37"/>
      <c r="L300" s="38">
        <v>44329</v>
      </c>
      <c r="M300" s="11" t="s">
        <v>417</v>
      </c>
      <c r="N300"/>
    </row>
    <row r="301" spans="1:14" x14ac:dyDescent="0.2">
      <c r="A301">
        <v>300</v>
      </c>
      <c r="B301">
        <v>9</v>
      </c>
      <c r="C301" t="s">
        <v>16</v>
      </c>
      <c r="D301" t="s">
        <v>17</v>
      </c>
      <c r="E301">
        <v>21900000</v>
      </c>
      <c r="F301">
        <v>12790000</v>
      </c>
      <c r="G301"/>
      <c r="H301"/>
      <c r="I301" s="37">
        <f>E301-F301</f>
        <v>9110000</v>
      </c>
      <c r="J301" s="37"/>
      <c r="K301" s="37"/>
      <c r="L301" s="38">
        <v>44331</v>
      </c>
      <c r="M301" s="11" t="s">
        <v>642</v>
      </c>
      <c r="N301"/>
    </row>
    <row r="302" spans="1:14" x14ac:dyDescent="0.2">
      <c r="A302">
        <v>301</v>
      </c>
      <c r="B302">
        <v>9</v>
      </c>
      <c r="C302" t="s">
        <v>16</v>
      </c>
      <c r="D302" t="s">
        <v>17</v>
      </c>
      <c r="E302">
        <v>24658200</v>
      </c>
      <c r="F302"/>
      <c r="G302"/>
      <c r="H302"/>
      <c r="I302" s="37"/>
      <c r="J302" s="37"/>
      <c r="K302" s="37"/>
      <c r="L302" s="38">
        <v>44342</v>
      </c>
      <c r="M302" s="11" t="s">
        <v>643</v>
      </c>
      <c r="N302"/>
    </row>
    <row r="303" spans="1:14" x14ac:dyDescent="0.2">
      <c r="A303">
        <v>302</v>
      </c>
      <c r="B303">
        <v>9</v>
      </c>
      <c r="C303" t="s">
        <v>16</v>
      </c>
      <c r="D303" t="s">
        <v>17</v>
      </c>
      <c r="E303">
        <v>26000000</v>
      </c>
      <c r="F303"/>
      <c r="G303"/>
      <c r="H303"/>
      <c r="I303" s="37"/>
      <c r="J303" s="37"/>
      <c r="K303" s="37"/>
      <c r="L303" s="38">
        <v>44347</v>
      </c>
      <c r="M303" s="11" t="s">
        <v>544</v>
      </c>
      <c r="N303"/>
    </row>
    <row r="304" spans="1:14" x14ac:dyDescent="0.2">
      <c r="A304">
        <v>303</v>
      </c>
      <c r="B304">
        <v>9</v>
      </c>
      <c r="C304" t="s">
        <v>16</v>
      </c>
      <c r="D304" t="s">
        <v>17</v>
      </c>
      <c r="E304">
        <v>27140000</v>
      </c>
      <c r="F304"/>
      <c r="G304"/>
      <c r="H304"/>
      <c r="I304" s="37"/>
      <c r="J304" s="37"/>
      <c r="K304" s="37"/>
      <c r="L304" s="38">
        <v>44349</v>
      </c>
      <c r="M304" s="11" t="s">
        <v>615</v>
      </c>
      <c r="N304"/>
    </row>
    <row r="305" spans="1:14" x14ac:dyDescent="0.2">
      <c r="A305">
        <v>304</v>
      </c>
      <c r="B305">
        <v>9</v>
      </c>
      <c r="C305" t="s">
        <v>16</v>
      </c>
      <c r="D305" t="s">
        <v>17</v>
      </c>
      <c r="E305">
        <v>30249200</v>
      </c>
      <c r="F305"/>
      <c r="G305"/>
      <c r="H305"/>
      <c r="I305" s="37"/>
      <c r="J305" s="37"/>
      <c r="K305" s="37"/>
      <c r="L305" s="38">
        <v>44356</v>
      </c>
      <c r="M305" s="11" t="s">
        <v>615</v>
      </c>
      <c r="N305"/>
    </row>
    <row r="306" spans="1:14" x14ac:dyDescent="0.2">
      <c r="A306">
        <v>305</v>
      </c>
      <c r="B306">
        <v>9</v>
      </c>
      <c r="C306" t="s">
        <v>16</v>
      </c>
      <c r="D306" t="s">
        <v>17</v>
      </c>
      <c r="E306">
        <v>32188400</v>
      </c>
      <c r="F306"/>
      <c r="G306"/>
      <c r="H306"/>
      <c r="I306" s="37"/>
      <c r="J306" s="37"/>
      <c r="K306" s="37"/>
      <c r="L306" s="38">
        <v>44367</v>
      </c>
      <c r="M306" s="11" t="s">
        <v>736</v>
      </c>
      <c r="N306"/>
    </row>
    <row r="307" spans="1:14" x14ac:dyDescent="0.2">
      <c r="A307">
        <v>306</v>
      </c>
      <c r="B307">
        <v>9</v>
      </c>
      <c r="C307" t="s">
        <v>16</v>
      </c>
      <c r="D307" t="s">
        <v>17</v>
      </c>
      <c r="E307">
        <v>35277100</v>
      </c>
      <c r="F307">
        <v>18441100</v>
      </c>
      <c r="G307"/>
      <c r="H307"/>
      <c r="I307" s="37">
        <v>16836000</v>
      </c>
      <c r="J307" s="37"/>
      <c r="K307" s="37"/>
      <c r="L307" s="38">
        <v>44376</v>
      </c>
      <c r="M307" s="11" t="s">
        <v>615</v>
      </c>
      <c r="N307" s="11"/>
    </row>
    <row r="308" spans="1:14" x14ac:dyDescent="0.2">
      <c r="A308">
        <v>307</v>
      </c>
      <c r="B308">
        <v>9</v>
      </c>
      <c r="C308" t="s">
        <v>16</v>
      </c>
      <c r="D308" t="s">
        <v>17</v>
      </c>
      <c r="E308">
        <v>36223700</v>
      </c>
      <c r="F308"/>
      <c r="G308"/>
      <c r="H308"/>
      <c r="I308" s="37"/>
      <c r="J308" s="37"/>
      <c r="K308" s="37"/>
      <c r="L308" s="38">
        <v>44378</v>
      </c>
      <c r="M308" s="11" t="s">
        <v>737</v>
      </c>
      <c r="N308" s="11"/>
    </row>
    <row r="309" spans="1:14" x14ac:dyDescent="0.2">
      <c r="A309">
        <v>308</v>
      </c>
      <c r="B309">
        <v>9</v>
      </c>
      <c r="C309" t="s">
        <v>16</v>
      </c>
      <c r="D309" t="s">
        <v>17</v>
      </c>
      <c r="E309">
        <v>36885400</v>
      </c>
      <c r="F309">
        <v>19955700</v>
      </c>
      <c r="G309"/>
      <c r="H309"/>
      <c r="I309" s="37">
        <v>18091500</v>
      </c>
      <c r="J309" s="37"/>
      <c r="K309" s="37"/>
      <c r="L309" s="38">
        <v>44391</v>
      </c>
      <c r="M309" s="11" t="s">
        <v>868</v>
      </c>
      <c r="N309" s="11"/>
    </row>
    <row r="310" spans="1:14" x14ac:dyDescent="0.2">
      <c r="A310">
        <v>309</v>
      </c>
      <c r="B310">
        <v>9</v>
      </c>
      <c r="C310" t="s">
        <v>16</v>
      </c>
      <c r="D310" t="s">
        <v>17</v>
      </c>
      <c r="E310">
        <v>38111600</v>
      </c>
      <c r="F310"/>
      <c r="G310"/>
      <c r="H310"/>
      <c r="I310" s="37">
        <v>18766300</v>
      </c>
      <c r="J310" s="37"/>
      <c r="K310" s="37">
        <v>85</v>
      </c>
      <c r="L310" s="38">
        <v>44410</v>
      </c>
      <c r="M310" s="11" t="s">
        <v>789</v>
      </c>
      <c r="N310" s="11"/>
    </row>
    <row r="311" spans="1:14" x14ac:dyDescent="0.2">
      <c r="A311">
        <v>310</v>
      </c>
      <c r="B311">
        <v>9</v>
      </c>
      <c r="C311" t="s">
        <v>16</v>
      </c>
      <c r="D311" t="s">
        <v>17</v>
      </c>
      <c r="E311">
        <v>38206400</v>
      </c>
      <c r="F311">
        <v>20568400</v>
      </c>
      <c r="G311"/>
      <c r="H311"/>
      <c r="I311" s="37">
        <v>18801300</v>
      </c>
      <c r="J311" s="37"/>
      <c r="K311" s="37"/>
      <c r="L311" s="38">
        <v>44411</v>
      </c>
      <c r="M311" s="11" t="s">
        <v>783</v>
      </c>
      <c r="N311" s="11"/>
    </row>
    <row r="312" spans="1:14" x14ac:dyDescent="0.2">
      <c r="A312">
        <v>311</v>
      </c>
      <c r="B312">
        <v>9</v>
      </c>
      <c r="C312" t="s">
        <v>16</v>
      </c>
      <c r="D312" t="s">
        <v>17</v>
      </c>
      <c r="E312">
        <v>39155500</v>
      </c>
      <c r="G312"/>
      <c r="H312"/>
      <c r="I312">
        <v>19197200</v>
      </c>
      <c r="J312" s="37"/>
      <c r="K312" s="37"/>
      <c r="L312" s="38">
        <v>44425</v>
      </c>
      <c r="M312" s="11" t="s">
        <v>986</v>
      </c>
      <c r="N312" s="11"/>
    </row>
    <row r="313" spans="1:14" x14ac:dyDescent="0.2">
      <c r="A313">
        <v>312</v>
      </c>
      <c r="B313">
        <v>10</v>
      </c>
      <c r="C313" t="s">
        <v>18</v>
      </c>
      <c r="D313" t="s">
        <v>19</v>
      </c>
      <c r="E313">
        <v>129000</v>
      </c>
      <c r="F313"/>
      <c r="G313"/>
      <c r="H313"/>
      <c r="I313" s="37"/>
      <c r="J313" s="37"/>
      <c r="K313" s="37"/>
      <c r="L313" s="38">
        <v>44202</v>
      </c>
      <c r="M313" s="11" t="s">
        <v>222</v>
      </c>
      <c r="N313"/>
    </row>
    <row r="314" spans="1:14" x14ac:dyDescent="0.2">
      <c r="A314">
        <v>313</v>
      </c>
      <c r="B314">
        <v>10</v>
      </c>
      <c r="C314" t="s">
        <v>18</v>
      </c>
      <c r="D314" t="s">
        <v>19</v>
      </c>
      <c r="E314">
        <v>411000</v>
      </c>
      <c r="F314">
        <v>314300</v>
      </c>
      <c r="G314"/>
      <c r="H314"/>
      <c r="I314" s="37">
        <f>E314-F314</f>
        <v>96700</v>
      </c>
      <c r="J314" s="37"/>
      <c r="K314" s="37"/>
      <c r="L314" s="38">
        <v>44216</v>
      </c>
      <c r="M314" s="12" t="s">
        <v>223</v>
      </c>
      <c r="N314"/>
    </row>
    <row r="315" spans="1:14" x14ac:dyDescent="0.2">
      <c r="A315">
        <v>314</v>
      </c>
      <c r="B315">
        <v>10</v>
      </c>
      <c r="C315" t="s">
        <v>18</v>
      </c>
      <c r="D315" t="s">
        <v>19</v>
      </c>
      <c r="E315">
        <v>3920000</v>
      </c>
      <c r="F315">
        <v>2650000</v>
      </c>
      <c r="G315"/>
      <c r="H315"/>
      <c r="I315" s="37">
        <f>E315-F315</f>
        <v>1270000</v>
      </c>
      <c r="J315" s="37"/>
      <c r="K315" s="37"/>
      <c r="L315" s="38">
        <v>44280</v>
      </c>
      <c r="M315" s="12" t="s">
        <v>289</v>
      </c>
      <c r="N315"/>
    </row>
    <row r="316" spans="1:14" x14ac:dyDescent="0.2">
      <c r="A316">
        <v>315</v>
      </c>
      <c r="B316">
        <v>10</v>
      </c>
      <c r="C316" t="s">
        <v>18</v>
      </c>
      <c r="D316" t="s">
        <v>19</v>
      </c>
      <c r="E316">
        <f>E315+2637000+1023700+300000</f>
        <v>7880700</v>
      </c>
      <c r="F316"/>
      <c r="G316"/>
      <c r="H316"/>
      <c r="I316" s="37"/>
      <c r="J316" s="37"/>
      <c r="K316" s="37"/>
      <c r="L316" s="38">
        <v>44326</v>
      </c>
      <c r="M316" s="12" t="s">
        <v>398</v>
      </c>
      <c r="N316" t="s">
        <v>399</v>
      </c>
    </row>
    <row r="317" spans="1:14" x14ac:dyDescent="0.2">
      <c r="A317">
        <v>316</v>
      </c>
      <c r="B317">
        <v>10</v>
      </c>
      <c r="C317" t="s">
        <v>18</v>
      </c>
      <c r="D317" t="s">
        <v>19</v>
      </c>
      <c r="E317">
        <f>E315+2637000+1023700+300000+1500000</f>
        <v>9380700</v>
      </c>
      <c r="F317"/>
      <c r="G317"/>
      <c r="H317"/>
      <c r="I317" s="37"/>
      <c r="J317" s="37"/>
      <c r="K317" s="37"/>
      <c r="L317" s="38">
        <v>44334</v>
      </c>
      <c r="M317" s="12" t="s">
        <v>738</v>
      </c>
      <c r="N317" t="s">
        <v>739</v>
      </c>
    </row>
    <row r="318" spans="1:14" x14ac:dyDescent="0.2">
      <c r="A318">
        <v>317</v>
      </c>
      <c r="B318">
        <v>10</v>
      </c>
      <c r="C318" t="s">
        <v>18</v>
      </c>
      <c r="D318" t="s">
        <v>19</v>
      </c>
      <c r="E318">
        <f>E315+2637000+1023700+300000+1500000+6256900+2000000+2690000+3747547+1685303+2216000+2000000</f>
        <v>29976450</v>
      </c>
      <c r="F318"/>
      <c r="G318"/>
      <c r="H318"/>
      <c r="I318" s="37"/>
      <c r="J318" s="37"/>
      <c r="K318" s="37"/>
      <c r="L318" s="38">
        <v>44349</v>
      </c>
      <c r="M318" s="12" t="s">
        <v>645</v>
      </c>
      <c r="N318" t="s">
        <v>644</v>
      </c>
    </row>
    <row r="319" spans="1:14" x14ac:dyDescent="0.2">
      <c r="A319">
        <v>318</v>
      </c>
      <c r="B319">
        <v>10</v>
      </c>
      <c r="C319" t="s">
        <v>18</v>
      </c>
      <c r="D319" t="s">
        <v>19</v>
      </c>
      <c r="E319">
        <f>E315+2637000+1023700+300000+1500000+6256900+2709800+2690000+3747547+1685303+2216000+2000000</f>
        <v>30686250</v>
      </c>
      <c r="F319"/>
      <c r="G319"/>
      <c r="H319"/>
      <c r="I319" s="37"/>
      <c r="J319" s="37"/>
      <c r="K319" s="37"/>
      <c r="L319" s="38">
        <v>44362</v>
      </c>
      <c r="M319" s="12" t="s">
        <v>740</v>
      </c>
      <c r="N319" t="s">
        <v>741</v>
      </c>
    </row>
    <row r="320" spans="1:14" x14ac:dyDescent="0.2">
      <c r="A320">
        <v>319</v>
      </c>
      <c r="B320">
        <v>10</v>
      </c>
      <c r="C320" t="s">
        <v>18</v>
      </c>
      <c r="D320" t="s">
        <v>19</v>
      </c>
      <c r="E320">
        <f>E315+2637000+6315000+300000+1500000+6256900+2709800+2690000+3747547+2647300+4067000+2000000+3097800</f>
        <v>41888347</v>
      </c>
      <c r="F320"/>
      <c r="G320"/>
      <c r="H320"/>
      <c r="I320" s="37"/>
      <c r="J320" s="37"/>
      <c r="K320" s="37"/>
      <c r="L320" s="38">
        <v>44379</v>
      </c>
      <c r="M320" s="12" t="s">
        <v>742</v>
      </c>
      <c r="N320" t="s">
        <v>895</v>
      </c>
    </row>
    <row r="321" spans="1:14" x14ac:dyDescent="0.2">
      <c r="A321">
        <v>320</v>
      </c>
      <c r="B321" s="9">
        <v>10</v>
      </c>
      <c r="C321" s="9" t="s">
        <v>18</v>
      </c>
      <c r="D321" s="9" t="s">
        <v>19</v>
      </c>
      <c r="E321" s="9">
        <f>E315+2637000+10134660+300000+1500000+16500000+2709800+2690000+10241000+4522158+4849000+5000000+3097800</f>
        <v>68101418</v>
      </c>
      <c r="L321" s="10">
        <v>44420</v>
      </c>
      <c r="M321" s="12" t="s">
        <v>896</v>
      </c>
      <c r="N321" s="9" t="s">
        <v>897</v>
      </c>
    </row>
    <row r="322" spans="1:14" x14ac:dyDescent="0.2">
      <c r="A322">
        <v>321</v>
      </c>
      <c r="B322">
        <v>10</v>
      </c>
      <c r="C322" t="s">
        <v>18</v>
      </c>
      <c r="D322" t="s">
        <v>19</v>
      </c>
      <c r="E322" s="9">
        <f>E315+12829261+10134660+300000+8156937+16500000+2709800+2690000+10241000+4522158+4849000+7055600+3097800</f>
        <v>87006216</v>
      </c>
      <c r="L322" s="10">
        <v>44439</v>
      </c>
      <c r="M322" s="12" t="s">
        <v>1023</v>
      </c>
      <c r="N322" s="9" t="s">
        <v>1024</v>
      </c>
    </row>
    <row r="323" spans="1:14" x14ac:dyDescent="0.2">
      <c r="A323">
        <v>322</v>
      </c>
      <c r="B323">
        <v>11</v>
      </c>
      <c r="C323" t="s">
        <v>20</v>
      </c>
      <c r="D323" t="s">
        <v>21</v>
      </c>
      <c r="E323">
        <v>462900</v>
      </c>
      <c r="F323">
        <v>281800</v>
      </c>
      <c r="G323"/>
      <c r="H323"/>
      <c r="I323" s="37">
        <f>E323-F323</f>
        <v>181100</v>
      </c>
      <c r="J323" s="37"/>
      <c r="K323" s="37"/>
      <c r="L323" s="38">
        <v>44194</v>
      </c>
      <c r="M323" s="12" t="s">
        <v>224</v>
      </c>
      <c r="N323"/>
    </row>
    <row r="324" spans="1:14" x14ac:dyDescent="0.2">
      <c r="A324">
        <v>323</v>
      </c>
      <c r="B324">
        <v>11</v>
      </c>
      <c r="C324" t="s">
        <v>20</v>
      </c>
      <c r="D324" t="s">
        <v>21</v>
      </c>
      <c r="E324">
        <v>559800</v>
      </c>
      <c r="F324"/>
      <c r="G324"/>
      <c r="H324"/>
      <c r="I324" s="37"/>
      <c r="J324" s="37"/>
      <c r="K324" s="37"/>
      <c r="L324" s="38">
        <v>44203</v>
      </c>
      <c r="M324" s="12" t="s">
        <v>213</v>
      </c>
      <c r="N324"/>
    </row>
    <row r="325" spans="1:14" x14ac:dyDescent="0.2">
      <c r="A325">
        <v>324</v>
      </c>
      <c r="B325">
        <v>11</v>
      </c>
      <c r="C325" t="s">
        <v>20</v>
      </c>
      <c r="D325" t="s">
        <v>21</v>
      </c>
      <c r="E325">
        <v>753000</v>
      </c>
      <c r="F325"/>
      <c r="G325"/>
      <c r="H325"/>
      <c r="I325" s="37"/>
      <c r="J325" s="37"/>
      <c r="K325" s="37"/>
      <c r="L325" s="38">
        <v>44211</v>
      </c>
      <c r="M325" s="12" t="s">
        <v>225</v>
      </c>
      <c r="N325"/>
    </row>
    <row r="326" spans="1:14" x14ac:dyDescent="0.2">
      <c r="A326">
        <v>325</v>
      </c>
      <c r="B326">
        <v>11</v>
      </c>
      <c r="C326" t="s">
        <v>20</v>
      </c>
      <c r="D326" t="s">
        <v>21</v>
      </c>
      <c r="E326">
        <v>1385000</v>
      </c>
      <c r="F326">
        <v>1018000</v>
      </c>
      <c r="G326"/>
      <c r="H326"/>
      <c r="I326" s="37">
        <f>E326-F326</f>
        <v>367000</v>
      </c>
      <c r="J326" s="37"/>
      <c r="K326" s="37"/>
      <c r="L326" s="38">
        <v>44224</v>
      </c>
      <c r="M326" s="12" t="s">
        <v>226</v>
      </c>
      <c r="N326"/>
    </row>
    <row r="327" spans="1:14" x14ac:dyDescent="0.2">
      <c r="A327">
        <v>326</v>
      </c>
      <c r="B327">
        <v>11</v>
      </c>
      <c r="C327" t="s">
        <v>20</v>
      </c>
      <c r="D327" t="s">
        <v>21</v>
      </c>
      <c r="E327">
        <v>3349200</v>
      </c>
      <c r="F327">
        <f>E327-I327</f>
        <v>1953000</v>
      </c>
      <c r="G327"/>
      <c r="H327"/>
      <c r="I327" s="37">
        <v>1396200</v>
      </c>
      <c r="J327" s="37"/>
      <c r="K327" s="37"/>
      <c r="L327" s="38">
        <v>44269</v>
      </c>
      <c r="M327" s="12" t="s">
        <v>252</v>
      </c>
      <c r="N327"/>
    </row>
    <row r="328" spans="1:14" x14ac:dyDescent="0.2">
      <c r="A328">
        <v>327</v>
      </c>
      <c r="B328">
        <v>11</v>
      </c>
      <c r="C328" t="s">
        <v>20</v>
      </c>
      <c r="D328" t="s">
        <v>21</v>
      </c>
      <c r="E328">
        <v>6781500</v>
      </c>
      <c r="F328">
        <v>5104800</v>
      </c>
      <c r="G328"/>
      <c r="H328"/>
      <c r="I328" s="37">
        <f>E328-F328</f>
        <v>1676700</v>
      </c>
      <c r="J328" s="37"/>
      <c r="K328" s="37"/>
      <c r="L328" s="38">
        <v>44287</v>
      </c>
      <c r="M328" s="12" t="s">
        <v>290</v>
      </c>
      <c r="N328"/>
    </row>
    <row r="329" spans="1:14" x14ac:dyDescent="0.2">
      <c r="A329">
        <v>328</v>
      </c>
      <c r="B329">
        <v>11</v>
      </c>
      <c r="C329" t="s">
        <v>20</v>
      </c>
      <c r="D329" t="s">
        <v>21</v>
      </c>
      <c r="E329">
        <v>15267500</v>
      </c>
      <c r="F329">
        <v>12869100</v>
      </c>
      <c r="G329"/>
      <c r="H329"/>
      <c r="I329" s="37">
        <f>E329-F329</f>
        <v>2398400</v>
      </c>
      <c r="J329" s="37"/>
      <c r="K329" s="37"/>
      <c r="L329" s="38">
        <v>44312</v>
      </c>
      <c r="M329" s="12" t="s">
        <v>372</v>
      </c>
      <c r="N329"/>
    </row>
    <row r="330" spans="1:14" x14ac:dyDescent="0.2">
      <c r="A330">
        <v>329</v>
      </c>
      <c r="B330">
        <v>11</v>
      </c>
      <c r="C330" t="s">
        <v>20</v>
      </c>
      <c r="D330" t="s">
        <v>21</v>
      </c>
      <c r="E330">
        <v>19283000</v>
      </c>
      <c r="F330">
        <v>15371000</v>
      </c>
      <c r="G330"/>
      <c r="H330"/>
      <c r="I330" s="37">
        <f>E330-F330</f>
        <v>3912000</v>
      </c>
      <c r="J330" s="37"/>
      <c r="K330" s="37"/>
      <c r="L330" s="38">
        <v>44325</v>
      </c>
      <c r="M330" s="12" t="s">
        <v>400</v>
      </c>
      <c r="N330"/>
    </row>
    <row r="331" spans="1:14" x14ac:dyDescent="0.2">
      <c r="A331">
        <v>330</v>
      </c>
      <c r="B331">
        <v>11</v>
      </c>
      <c r="C331" t="s">
        <v>20</v>
      </c>
      <c r="D331" t="s">
        <v>21</v>
      </c>
      <c r="E331">
        <v>70963000</v>
      </c>
      <c r="F331">
        <v>43023000</v>
      </c>
      <c r="G331"/>
      <c r="H331"/>
      <c r="I331" s="37">
        <v>26761000</v>
      </c>
      <c r="J331" s="37">
        <v>80.099999999999994</v>
      </c>
      <c r="K331" s="37">
        <v>49.8</v>
      </c>
      <c r="L331" s="38">
        <v>44396</v>
      </c>
      <c r="M331" s="12" t="s">
        <v>784</v>
      </c>
      <c r="N331"/>
    </row>
    <row r="332" spans="1:14" x14ac:dyDescent="0.2">
      <c r="A332">
        <v>331</v>
      </c>
      <c r="B332">
        <v>11</v>
      </c>
      <c r="C332" t="s">
        <v>20</v>
      </c>
      <c r="D332" t="s">
        <v>21</v>
      </c>
      <c r="E332">
        <v>73124200</v>
      </c>
      <c r="F332"/>
      <c r="G332"/>
      <c r="H332"/>
      <c r="I332" s="37"/>
      <c r="J332" s="37"/>
      <c r="K332" s="37"/>
      <c r="L332" s="38">
        <v>44398</v>
      </c>
      <c r="M332" s="12" t="s">
        <v>785</v>
      </c>
      <c r="N332"/>
    </row>
    <row r="333" spans="1:14" x14ac:dyDescent="0.2">
      <c r="A333">
        <v>332</v>
      </c>
      <c r="B333">
        <v>11</v>
      </c>
      <c r="C333" t="s">
        <v>20</v>
      </c>
      <c r="D333" t="s">
        <v>21</v>
      </c>
      <c r="E333">
        <v>77737000</v>
      </c>
      <c r="F333">
        <v>46877000</v>
      </c>
      <c r="G333"/>
      <c r="H333"/>
      <c r="I333" s="37">
        <f>E333-F333</f>
        <v>30860000</v>
      </c>
      <c r="J333" s="37"/>
      <c r="K333" s="37"/>
      <c r="L333" s="38">
        <v>44404</v>
      </c>
      <c r="M333" s="12" t="s">
        <v>869</v>
      </c>
      <c r="N333"/>
    </row>
    <row r="334" spans="1:14" x14ac:dyDescent="0.2">
      <c r="A334">
        <v>333</v>
      </c>
      <c r="B334">
        <v>11</v>
      </c>
      <c r="C334" t="s">
        <v>20</v>
      </c>
      <c r="D334" t="s">
        <v>21</v>
      </c>
      <c r="E334">
        <v>93773800</v>
      </c>
      <c r="F334" s="47"/>
      <c r="G334" s="47"/>
      <c r="H334" s="47"/>
      <c r="I334" s="47"/>
      <c r="J334" s="37"/>
      <c r="K334" s="37"/>
      <c r="L334" s="38">
        <v>44416</v>
      </c>
      <c r="M334" s="12" t="s">
        <v>870</v>
      </c>
      <c r="N334"/>
    </row>
    <row r="335" spans="1:14" s="13" customFormat="1" x14ac:dyDescent="0.2">
      <c r="A335">
        <v>334</v>
      </c>
      <c r="B335" s="37">
        <v>11</v>
      </c>
      <c r="C335" s="37" t="s">
        <v>20</v>
      </c>
      <c r="D335" s="37" t="s">
        <v>21</v>
      </c>
      <c r="E335" s="37">
        <f>97593800+1431000</f>
        <v>99024800</v>
      </c>
      <c r="F335" s="37">
        <f>53399000+1431000</f>
        <v>54830000</v>
      </c>
      <c r="G335" s="37"/>
      <c r="H335" s="37"/>
      <c r="I335" s="37">
        <v>42984000</v>
      </c>
      <c r="J335" s="37"/>
      <c r="K335" s="37"/>
      <c r="L335" s="48">
        <v>44425</v>
      </c>
      <c r="M335" s="12" t="s">
        <v>902</v>
      </c>
      <c r="N335" s="37"/>
    </row>
    <row r="336" spans="1:14" x14ac:dyDescent="0.2">
      <c r="A336">
        <v>335</v>
      </c>
      <c r="B336">
        <v>12</v>
      </c>
      <c r="C336" t="s">
        <v>22</v>
      </c>
      <c r="D336" t="s">
        <v>23</v>
      </c>
      <c r="F336"/>
      <c r="G336"/>
      <c r="H336"/>
      <c r="I336" s="37"/>
      <c r="J336" s="37"/>
      <c r="K336" s="37"/>
      <c r="L336" s="38">
        <v>44189</v>
      </c>
      <c r="M336" t="s">
        <v>197</v>
      </c>
      <c r="N336"/>
    </row>
    <row r="337" spans="1:14" x14ac:dyDescent="0.2">
      <c r="A337">
        <v>336</v>
      </c>
      <c r="B337">
        <v>12</v>
      </c>
      <c r="C337" t="s">
        <v>22</v>
      </c>
      <c r="D337" t="s">
        <v>23</v>
      </c>
      <c r="E337">
        <v>1184000</v>
      </c>
      <c r="F337">
        <v>759000</v>
      </c>
      <c r="G337"/>
      <c r="H337"/>
      <c r="I337" s="37">
        <v>425000</v>
      </c>
      <c r="J337" s="37"/>
      <c r="K337" s="37"/>
      <c r="L337" s="38">
        <v>44234</v>
      </c>
      <c r="M337" s="12" t="s">
        <v>227</v>
      </c>
      <c r="N337"/>
    </row>
    <row r="338" spans="1:14" x14ac:dyDescent="0.2">
      <c r="A338">
        <v>337</v>
      </c>
      <c r="B338">
        <v>12</v>
      </c>
      <c r="C338" t="s">
        <v>22</v>
      </c>
      <c r="D338" t="s">
        <v>23</v>
      </c>
      <c r="E338">
        <v>8856342</v>
      </c>
      <c r="F338">
        <v>6857654</v>
      </c>
      <c r="G338"/>
      <c r="H338"/>
      <c r="I338" s="37">
        <v>1998688</v>
      </c>
      <c r="J338" s="37"/>
      <c r="K338" s="37"/>
      <c r="L338" s="38">
        <v>44329</v>
      </c>
      <c r="M338" s="12" t="s">
        <v>418</v>
      </c>
      <c r="N338"/>
    </row>
    <row r="339" spans="1:14" x14ac:dyDescent="0.2">
      <c r="A339">
        <v>338</v>
      </c>
      <c r="B339">
        <v>12</v>
      </c>
      <c r="C339" t="s">
        <v>22</v>
      </c>
      <c r="D339" t="s">
        <v>23</v>
      </c>
      <c r="E339">
        <v>11727381</v>
      </c>
      <c r="F339">
        <v>9687922</v>
      </c>
      <c r="G339"/>
      <c r="H339"/>
      <c r="I339" s="37">
        <v>2039459</v>
      </c>
      <c r="J339" s="37"/>
      <c r="K339" s="37"/>
      <c r="L339" s="38">
        <v>44332</v>
      </c>
      <c r="M339" s="12" t="s">
        <v>646</v>
      </c>
      <c r="N339"/>
    </row>
    <row r="340" spans="1:14" x14ac:dyDescent="0.2">
      <c r="A340">
        <v>339</v>
      </c>
      <c r="B340">
        <v>12</v>
      </c>
      <c r="C340" t="s">
        <v>22</v>
      </c>
      <c r="D340" t="s">
        <v>23</v>
      </c>
      <c r="E340">
        <v>20051780</v>
      </c>
      <c r="F340"/>
      <c r="G340"/>
      <c r="H340"/>
      <c r="I340" s="37"/>
      <c r="J340" s="37"/>
      <c r="K340" s="37"/>
      <c r="L340" s="38">
        <v>44343</v>
      </c>
      <c r="M340" s="12" t="s">
        <v>579</v>
      </c>
      <c r="N340"/>
    </row>
    <row r="341" spans="1:14" x14ac:dyDescent="0.2">
      <c r="A341">
        <v>340</v>
      </c>
      <c r="B341">
        <v>12</v>
      </c>
      <c r="C341" t="s">
        <v>22</v>
      </c>
      <c r="D341" t="s">
        <v>23</v>
      </c>
      <c r="E341">
        <f>F341+I338</f>
        <v>21998688</v>
      </c>
      <c r="F341">
        <v>20000000</v>
      </c>
      <c r="G341"/>
      <c r="H341"/>
      <c r="I341" s="37">
        <f>I338</f>
        <v>1998688</v>
      </c>
      <c r="J341" s="37"/>
      <c r="K341" s="37"/>
      <c r="L341" s="38">
        <v>44347</v>
      </c>
      <c r="M341" s="12" t="s">
        <v>548</v>
      </c>
      <c r="N341"/>
    </row>
    <row r="342" spans="1:14" x14ac:dyDescent="0.2">
      <c r="A342">
        <v>341</v>
      </c>
      <c r="B342">
        <v>12</v>
      </c>
      <c r="C342" t="s">
        <v>22</v>
      </c>
      <c r="D342" t="s">
        <v>23</v>
      </c>
      <c r="E342">
        <v>40000000</v>
      </c>
      <c r="F342"/>
      <c r="G342"/>
      <c r="H342"/>
      <c r="I342" s="37"/>
      <c r="J342" s="37"/>
      <c r="K342" s="37"/>
      <c r="L342" s="38">
        <v>44368</v>
      </c>
      <c r="M342" s="12" t="s">
        <v>704</v>
      </c>
      <c r="N342"/>
    </row>
    <row r="343" spans="1:14" x14ac:dyDescent="0.2">
      <c r="A343">
        <v>342</v>
      </c>
      <c r="B343">
        <v>12</v>
      </c>
      <c r="C343" t="s">
        <v>22</v>
      </c>
      <c r="D343" t="s">
        <v>23</v>
      </c>
      <c r="E343">
        <v>50000000</v>
      </c>
      <c r="F343"/>
      <c r="G343"/>
      <c r="H343"/>
      <c r="I343" s="37"/>
      <c r="J343" s="37"/>
      <c r="K343" s="37"/>
      <c r="L343" s="38">
        <v>44381</v>
      </c>
      <c r="M343" s="12" t="s">
        <v>703</v>
      </c>
      <c r="N343"/>
    </row>
    <row r="344" spans="1:14" x14ac:dyDescent="0.2">
      <c r="A344">
        <v>343</v>
      </c>
      <c r="B344">
        <v>12</v>
      </c>
      <c r="C344" t="s">
        <v>22</v>
      </c>
      <c r="D344" t="s">
        <v>23</v>
      </c>
      <c r="E344">
        <v>60000000</v>
      </c>
      <c r="F344"/>
      <c r="G344"/>
      <c r="H344"/>
      <c r="I344" s="37"/>
      <c r="J344" s="37"/>
      <c r="K344" s="37"/>
      <c r="L344" s="38">
        <v>44398</v>
      </c>
      <c r="M344" s="12" t="s">
        <v>801</v>
      </c>
      <c r="N344"/>
    </row>
    <row r="345" spans="1:14" x14ac:dyDescent="0.2">
      <c r="A345">
        <v>344</v>
      </c>
      <c r="B345">
        <v>12</v>
      </c>
      <c r="C345" t="s">
        <v>22</v>
      </c>
      <c r="D345" t="s">
        <v>23</v>
      </c>
      <c r="E345">
        <v>70000000</v>
      </c>
      <c r="F345"/>
      <c r="G345"/>
      <c r="H345"/>
      <c r="I345" s="37"/>
      <c r="J345" s="37"/>
      <c r="K345" s="37"/>
      <c r="L345" s="38">
        <v>44411</v>
      </c>
      <c r="M345" s="12" t="s">
        <v>802</v>
      </c>
      <c r="N345"/>
    </row>
    <row r="346" spans="1:14" x14ac:dyDescent="0.2">
      <c r="A346">
        <v>345</v>
      </c>
      <c r="B346">
        <v>12</v>
      </c>
      <c r="C346" t="s">
        <v>22</v>
      </c>
      <c r="D346" t="s">
        <v>23</v>
      </c>
      <c r="E346">
        <v>72450000</v>
      </c>
      <c r="F346">
        <v>38990000</v>
      </c>
      <c r="G346"/>
      <c r="H346"/>
      <c r="I346" s="37">
        <f>E346-F346</f>
        <v>33460000</v>
      </c>
      <c r="J346" s="37"/>
      <c r="K346" s="37"/>
      <c r="L346" s="38">
        <v>44416</v>
      </c>
      <c r="M346" s="12" t="s">
        <v>871</v>
      </c>
      <c r="N346"/>
    </row>
    <row r="347" spans="1:14" x14ac:dyDescent="0.2">
      <c r="A347">
        <v>346</v>
      </c>
      <c r="B347">
        <v>12</v>
      </c>
      <c r="C347" t="s">
        <v>22</v>
      </c>
      <c r="D347" t="s">
        <v>23</v>
      </c>
      <c r="E347">
        <v>80000000</v>
      </c>
      <c r="F347"/>
      <c r="G347"/>
      <c r="H347"/>
      <c r="I347" s="37"/>
      <c r="J347" s="37"/>
      <c r="K347" s="37"/>
      <c r="L347" s="38">
        <v>44426</v>
      </c>
      <c r="M347" s="12" t="s">
        <v>1007</v>
      </c>
      <c r="N347"/>
    </row>
    <row r="348" spans="1:14" x14ac:dyDescent="0.2">
      <c r="A348">
        <v>347</v>
      </c>
      <c r="B348">
        <v>13</v>
      </c>
      <c r="C348" t="s">
        <v>24</v>
      </c>
      <c r="D348" t="s">
        <v>25</v>
      </c>
      <c r="E348">
        <v>85000</v>
      </c>
      <c r="F348">
        <v>85000</v>
      </c>
      <c r="G348"/>
      <c r="H348"/>
      <c r="I348" s="37"/>
      <c r="J348" s="37"/>
      <c r="K348" s="37"/>
      <c r="L348" s="38">
        <v>44194</v>
      </c>
      <c r="M348" s="12" t="s">
        <v>253</v>
      </c>
      <c r="N348"/>
    </row>
    <row r="349" spans="1:14" x14ac:dyDescent="0.2">
      <c r="A349">
        <v>348</v>
      </c>
      <c r="B349">
        <v>13</v>
      </c>
      <c r="C349" t="s">
        <v>24</v>
      </c>
      <c r="D349" t="s">
        <v>25</v>
      </c>
      <c r="E349">
        <v>150000</v>
      </c>
      <c r="F349">
        <v>150000</v>
      </c>
      <c r="G349"/>
      <c r="H349"/>
      <c r="I349" s="37"/>
      <c r="J349" s="37"/>
      <c r="K349" s="37"/>
      <c r="L349" s="38">
        <v>44201</v>
      </c>
      <c r="M349" s="12" t="s">
        <v>256</v>
      </c>
      <c r="N349"/>
    </row>
    <row r="350" spans="1:14" x14ac:dyDescent="0.2">
      <c r="A350">
        <v>349</v>
      </c>
      <c r="B350">
        <v>13</v>
      </c>
      <c r="C350" t="s">
        <v>24</v>
      </c>
      <c r="D350" t="s">
        <v>25</v>
      </c>
      <c r="E350">
        <v>409190</v>
      </c>
      <c r="F350"/>
      <c r="G350"/>
      <c r="H350"/>
      <c r="I350" s="37"/>
      <c r="J350" s="37"/>
      <c r="K350" s="37"/>
      <c r="L350" s="38">
        <v>44216</v>
      </c>
      <c r="M350" s="12" t="s">
        <v>254</v>
      </c>
      <c r="N350"/>
    </row>
    <row r="351" spans="1:14" x14ac:dyDescent="0.2">
      <c r="A351">
        <v>350</v>
      </c>
      <c r="B351">
        <v>13</v>
      </c>
      <c r="C351" t="s">
        <v>24</v>
      </c>
      <c r="D351" t="s">
        <v>25</v>
      </c>
      <c r="E351">
        <v>668689</v>
      </c>
      <c r="F351"/>
      <c r="G351"/>
      <c r="H351"/>
      <c r="I351" s="37"/>
      <c r="J351" s="37"/>
      <c r="K351" s="37"/>
      <c r="L351" s="38">
        <v>44227</v>
      </c>
      <c r="M351" s="12" t="s">
        <v>257</v>
      </c>
      <c r="N351"/>
    </row>
    <row r="352" spans="1:14" x14ac:dyDescent="0.2">
      <c r="A352">
        <v>351</v>
      </c>
      <c r="B352">
        <v>13</v>
      </c>
      <c r="C352" t="s">
        <v>24</v>
      </c>
      <c r="D352" t="s">
        <v>25</v>
      </c>
      <c r="E352">
        <v>809941</v>
      </c>
      <c r="F352"/>
      <c r="G352"/>
      <c r="H352"/>
      <c r="I352" s="37"/>
      <c r="J352" s="37"/>
      <c r="K352" s="37"/>
      <c r="L352" s="38">
        <v>44231</v>
      </c>
      <c r="M352" t="s">
        <v>255</v>
      </c>
      <c r="N352"/>
    </row>
    <row r="353" spans="1:14" x14ac:dyDescent="0.2">
      <c r="A353">
        <v>352</v>
      </c>
      <c r="B353">
        <v>13</v>
      </c>
      <c r="C353" t="s">
        <v>24</v>
      </c>
      <c r="D353" t="s">
        <v>25</v>
      </c>
      <c r="E353">
        <v>9524300</v>
      </c>
      <c r="F353">
        <v>7418900</v>
      </c>
      <c r="G353"/>
      <c r="H353"/>
      <c r="I353" s="37">
        <v>2105400</v>
      </c>
      <c r="J353" s="37"/>
      <c r="K353" s="37"/>
      <c r="L353" s="38">
        <v>44340</v>
      </c>
      <c r="M353" t="s">
        <v>549</v>
      </c>
      <c r="N353"/>
    </row>
    <row r="354" spans="1:14" x14ac:dyDescent="0.2">
      <c r="A354">
        <v>353</v>
      </c>
      <c r="B354">
        <v>13</v>
      </c>
      <c r="C354" t="s">
        <v>786</v>
      </c>
      <c r="D354" t="s">
        <v>25</v>
      </c>
      <c r="E354">
        <v>24249300</v>
      </c>
      <c r="F354"/>
      <c r="G354"/>
      <c r="H354"/>
      <c r="I354" s="37"/>
      <c r="J354" s="37"/>
      <c r="K354" s="37"/>
      <c r="L354" s="38">
        <v>44369</v>
      </c>
      <c r="M354" t="s">
        <v>743</v>
      </c>
      <c r="N354"/>
    </row>
    <row r="355" spans="1:14" x14ac:dyDescent="0.2">
      <c r="A355">
        <v>354</v>
      </c>
      <c r="B355">
        <v>13</v>
      </c>
      <c r="C355" t="s">
        <v>786</v>
      </c>
      <c r="D355" t="s">
        <v>25</v>
      </c>
      <c r="E355">
        <v>39130000</v>
      </c>
      <c r="F355">
        <v>24500000</v>
      </c>
      <c r="G355"/>
      <c r="H355"/>
      <c r="I355" s="37">
        <v>15030000</v>
      </c>
      <c r="J355" s="37">
        <v>75.900000000000006</v>
      </c>
      <c r="K355" s="37">
        <v>46.6</v>
      </c>
      <c r="L355" s="38">
        <v>44399</v>
      </c>
      <c r="M355" s="40" t="s">
        <v>787</v>
      </c>
      <c r="N355"/>
    </row>
    <row r="356" spans="1:14" x14ac:dyDescent="0.2">
      <c r="A356">
        <v>355</v>
      </c>
      <c r="B356">
        <v>13</v>
      </c>
      <c r="C356" t="s">
        <v>786</v>
      </c>
      <c r="D356" t="s">
        <v>25</v>
      </c>
      <c r="E356">
        <v>49304600</v>
      </c>
      <c r="F356">
        <v>30335300</v>
      </c>
      <c r="G356"/>
      <c r="H356"/>
      <c r="I356" s="37">
        <v>19367700</v>
      </c>
      <c r="J356" s="37">
        <v>73</v>
      </c>
      <c r="K356" s="37">
        <v>46.6</v>
      </c>
      <c r="L356" s="38">
        <v>44416</v>
      </c>
      <c r="M356" s="40" t="s">
        <v>803</v>
      </c>
      <c r="N356"/>
    </row>
    <row r="357" spans="1:14" x14ac:dyDescent="0.2">
      <c r="A357">
        <v>356</v>
      </c>
      <c r="B357">
        <v>13</v>
      </c>
      <c r="C357" t="s">
        <v>786</v>
      </c>
      <c r="D357" t="s">
        <v>25</v>
      </c>
      <c r="E357">
        <v>55811900</v>
      </c>
      <c r="F357">
        <v>31890500</v>
      </c>
      <c r="G357"/>
      <c r="H357"/>
      <c r="I357" s="37">
        <v>24319900</v>
      </c>
      <c r="J357" s="37"/>
      <c r="K357" s="37"/>
      <c r="L357" s="38">
        <v>44430</v>
      </c>
      <c r="M357" s="40" t="s">
        <v>976</v>
      </c>
      <c r="N357"/>
    </row>
    <row r="358" spans="1:14" x14ac:dyDescent="0.2">
      <c r="A358">
        <v>357</v>
      </c>
      <c r="B358">
        <v>14</v>
      </c>
      <c r="C358" t="s">
        <v>26</v>
      </c>
      <c r="D358" t="s">
        <v>27</v>
      </c>
      <c r="E358">
        <v>381400</v>
      </c>
      <c r="F358"/>
      <c r="G358"/>
      <c r="H358"/>
      <c r="I358" s="37"/>
      <c r="J358" s="37"/>
      <c r="K358" s="37"/>
      <c r="L358" s="38">
        <v>44203</v>
      </c>
      <c r="M358" t="s">
        <v>193</v>
      </c>
      <c r="N358"/>
    </row>
    <row r="359" spans="1:14" x14ac:dyDescent="0.2">
      <c r="A359">
        <v>358</v>
      </c>
      <c r="B359">
        <v>14</v>
      </c>
      <c r="C359" t="s">
        <v>26</v>
      </c>
      <c r="D359" t="s">
        <v>27</v>
      </c>
      <c r="E359">
        <v>2308300</v>
      </c>
      <c r="F359"/>
      <c r="G359"/>
      <c r="H359"/>
      <c r="I359" s="37"/>
      <c r="J359" s="37"/>
      <c r="K359" s="37"/>
      <c r="L359" s="38">
        <v>44283</v>
      </c>
      <c r="M359" t="s">
        <v>401</v>
      </c>
      <c r="N359"/>
    </row>
    <row r="360" spans="1:14" x14ac:dyDescent="0.2">
      <c r="A360">
        <v>359</v>
      </c>
      <c r="B360">
        <v>14</v>
      </c>
      <c r="C360" t="s">
        <v>26</v>
      </c>
      <c r="D360" t="s">
        <v>27</v>
      </c>
      <c r="E360">
        <f>F360+I360</f>
        <v>6804000</v>
      </c>
      <c r="F360">
        <v>5101000</v>
      </c>
      <c r="G360"/>
      <c r="H360"/>
      <c r="I360">
        <v>1703000</v>
      </c>
      <c r="J360"/>
      <c r="K360"/>
      <c r="L360" s="38">
        <v>44334</v>
      </c>
      <c r="M360" t="s">
        <v>552</v>
      </c>
      <c r="N360"/>
    </row>
    <row r="361" spans="1:14" x14ac:dyDescent="0.2">
      <c r="A361">
        <v>360</v>
      </c>
      <c r="B361">
        <v>14</v>
      </c>
      <c r="C361" t="s">
        <v>26</v>
      </c>
      <c r="D361" t="s">
        <v>27</v>
      </c>
      <c r="E361">
        <v>10363000</v>
      </c>
      <c r="F361"/>
      <c r="G361"/>
      <c r="H361"/>
      <c r="I361"/>
      <c r="J361"/>
      <c r="K361"/>
      <c r="L361" s="38">
        <v>44340</v>
      </c>
      <c r="M361" t="s">
        <v>551</v>
      </c>
      <c r="N361"/>
    </row>
    <row r="362" spans="1:14" x14ac:dyDescent="0.2">
      <c r="A362">
        <v>361</v>
      </c>
      <c r="B362">
        <v>14</v>
      </c>
      <c r="C362" t="s">
        <v>26</v>
      </c>
      <c r="D362" t="s">
        <v>27</v>
      </c>
      <c r="E362">
        <v>11821800</v>
      </c>
      <c r="F362">
        <v>10000700</v>
      </c>
      <c r="G362"/>
      <c r="H362"/>
      <c r="I362" s="37">
        <f>E362-F362</f>
        <v>1821100</v>
      </c>
      <c r="J362" s="37"/>
      <c r="K362" s="37"/>
      <c r="L362" s="38">
        <v>44341</v>
      </c>
      <c r="M362" t="s">
        <v>550</v>
      </c>
      <c r="N362"/>
    </row>
    <row r="363" spans="1:14" x14ac:dyDescent="0.2">
      <c r="A363">
        <v>362</v>
      </c>
      <c r="B363">
        <v>14</v>
      </c>
      <c r="C363" t="s">
        <v>26</v>
      </c>
      <c r="D363" t="s">
        <v>27</v>
      </c>
      <c r="E363">
        <v>17700000</v>
      </c>
      <c r="F363">
        <v>15560000</v>
      </c>
      <c r="G363"/>
      <c r="H363"/>
      <c r="I363" s="37">
        <v>2140000</v>
      </c>
      <c r="J363" s="37"/>
      <c r="K363" s="37"/>
      <c r="L363" s="38">
        <v>44350</v>
      </c>
      <c r="M363" s="12" t="s">
        <v>616</v>
      </c>
      <c r="N363"/>
    </row>
    <row r="364" spans="1:14" x14ac:dyDescent="0.2">
      <c r="A364">
        <v>363</v>
      </c>
      <c r="B364">
        <v>14</v>
      </c>
      <c r="C364" t="s">
        <v>26</v>
      </c>
      <c r="D364" t="s">
        <v>27</v>
      </c>
      <c r="E364">
        <v>18970000</v>
      </c>
      <c r="F364" s="37">
        <v>16250000</v>
      </c>
      <c r="G364" s="37"/>
      <c r="H364" s="37"/>
      <c r="I364">
        <f>E364-F364</f>
        <v>2720000</v>
      </c>
      <c r="J364"/>
      <c r="K364"/>
      <c r="L364" s="38">
        <v>44354</v>
      </c>
      <c r="M364" s="12" t="s">
        <v>647</v>
      </c>
      <c r="N364"/>
    </row>
    <row r="365" spans="1:14" x14ac:dyDescent="0.2">
      <c r="A365">
        <v>364</v>
      </c>
      <c r="B365">
        <v>14</v>
      </c>
      <c r="C365" t="s">
        <v>26</v>
      </c>
      <c r="D365" t="s">
        <v>27</v>
      </c>
      <c r="E365">
        <v>31440000</v>
      </c>
      <c r="F365" s="37">
        <v>16298800.000000002</v>
      </c>
      <c r="G365" s="37"/>
      <c r="H365" s="37"/>
      <c r="I365">
        <v>15141199.999999998</v>
      </c>
      <c r="J365"/>
      <c r="K365"/>
      <c r="L365" s="38">
        <v>44373</v>
      </c>
      <c r="M365" s="12" t="s">
        <v>744</v>
      </c>
      <c r="N365"/>
    </row>
    <row r="366" spans="1:14" x14ac:dyDescent="0.2">
      <c r="A366">
        <v>365</v>
      </c>
      <c r="B366">
        <v>14</v>
      </c>
      <c r="C366" t="s">
        <v>26</v>
      </c>
      <c r="D366" t="s">
        <v>27</v>
      </c>
      <c r="E366">
        <v>47540000</v>
      </c>
      <c r="F366" s="37">
        <v>26670000</v>
      </c>
      <c r="G366" s="37"/>
      <c r="H366" s="37"/>
      <c r="I366">
        <f>E366-F366</f>
        <v>20870000</v>
      </c>
      <c r="J366"/>
      <c r="K366"/>
      <c r="L366" s="38">
        <v>44412</v>
      </c>
      <c r="M366" s="12" t="s">
        <v>804</v>
      </c>
      <c r="N366"/>
    </row>
    <row r="367" spans="1:14" x14ac:dyDescent="0.2">
      <c r="A367">
        <v>366</v>
      </c>
      <c r="B367">
        <v>14</v>
      </c>
      <c r="C367" t="s">
        <v>26</v>
      </c>
      <c r="D367" t="s">
        <v>27</v>
      </c>
      <c r="E367">
        <f>F367+I367</f>
        <v>50053700</v>
      </c>
      <c r="F367" s="37">
        <f>(2639.48+278.89)*10000</f>
        <v>29183700</v>
      </c>
      <c r="G367" s="37"/>
      <c r="H367" s="37"/>
      <c r="I367">
        <f>I366</f>
        <v>20870000</v>
      </c>
      <c r="J367"/>
      <c r="K367"/>
      <c r="L367" s="38">
        <v>44423</v>
      </c>
      <c r="M367" s="12" t="s">
        <v>987</v>
      </c>
      <c r="N367"/>
    </row>
    <row r="368" spans="1:14" x14ac:dyDescent="0.2">
      <c r="A368">
        <v>367</v>
      </c>
      <c r="B368">
        <v>14</v>
      </c>
      <c r="C368" t="s">
        <v>26</v>
      </c>
      <c r="D368" t="s">
        <v>27</v>
      </c>
      <c r="E368">
        <v>57679100</v>
      </c>
      <c r="F368" s="37">
        <v>31472800</v>
      </c>
      <c r="G368" s="37"/>
      <c r="H368" s="37"/>
      <c r="I368">
        <f>E368-F368</f>
        <v>26206300</v>
      </c>
      <c r="J368"/>
      <c r="K368"/>
      <c r="L368" s="38">
        <v>44437</v>
      </c>
      <c r="M368" s="12" t="s">
        <v>1008</v>
      </c>
      <c r="N368"/>
    </row>
    <row r="369" spans="1:14" x14ac:dyDescent="0.2">
      <c r="A369">
        <v>368</v>
      </c>
      <c r="B369">
        <v>15</v>
      </c>
      <c r="C369" t="s">
        <v>28</v>
      </c>
      <c r="D369" t="s">
        <v>29</v>
      </c>
      <c r="E369">
        <v>576100</v>
      </c>
      <c r="F369"/>
      <c r="G369"/>
      <c r="H369"/>
      <c r="I369" s="37"/>
      <c r="J369" s="37"/>
      <c r="K369" s="37"/>
      <c r="L369" s="38">
        <v>44210</v>
      </c>
      <c r="M369" t="s">
        <v>228</v>
      </c>
      <c r="N369"/>
    </row>
    <row r="370" spans="1:14" x14ac:dyDescent="0.2">
      <c r="A370">
        <v>369</v>
      </c>
      <c r="B370">
        <v>15</v>
      </c>
      <c r="C370" t="s">
        <v>28</v>
      </c>
      <c r="D370" t="s">
        <v>29</v>
      </c>
      <c r="E370">
        <v>627900</v>
      </c>
      <c r="F370"/>
      <c r="G370"/>
      <c r="H370"/>
      <c r="I370" s="37"/>
      <c r="J370" s="37"/>
      <c r="K370" s="37"/>
      <c r="L370" s="38">
        <v>44211</v>
      </c>
      <c r="M370" t="s">
        <v>229</v>
      </c>
      <c r="N370"/>
    </row>
    <row r="371" spans="1:14" x14ac:dyDescent="0.2">
      <c r="A371">
        <v>370</v>
      </c>
      <c r="B371">
        <v>15</v>
      </c>
      <c r="C371" t="s">
        <v>28</v>
      </c>
      <c r="D371" t="s">
        <v>29</v>
      </c>
      <c r="E371">
        <v>2060000</v>
      </c>
      <c r="F371"/>
      <c r="G371"/>
      <c r="H371"/>
      <c r="I371" s="37"/>
      <c r="J371" s="37"/>
      <c r="K371" s="37"/>
      <c r="L371" s="38">
        <v>44235</v>
      </c>
      <c r="M371" t="s">
        <v>251</v>
      </c>
      <c r="N371"/>
    </row>
    <row r="372" spans="1:14" x14ac:dyDescent="0.2">
      <c r="A372">
        <v>371</v>
      </c>
      <c r="B372">
        <v>15</v>
      </c>
      <c r="C372" t="s">
        <v>28</v>
      </c>
      <c r="D372" t="s">
        <v>29</v>
      </c>
      <c r="E372">
        <v>4089000</v>
      </c>
      <c r="F372">
        <v>2378000</v>
      </c>
      <c r="G372"/>
      <c r="H372"/>
      <c r="I372" s="37">
        <f t="shared" ref="I372:I380" si="5">E372-F372</f>
        <v>1711000</v>
      </c>
      <c r="J372" s="37"/>
      <c r="K372" s="37"/>
      <c r="L372" s="38">
        <v>44272</v>
      </c>
      <c r="M372" t="s">
        <v>250</v>
      </c>
      <c r="N372"/>
    </row>
    <row r="373" spans="1:14" x14ac:dyDescent="0.2">
      <c r="A373">
        <v>372</v>
      </c>
      <c r="B373">
        <v>15</v>
      </c>
      <c r="C373" t="s">
        <v>28</v>
      </c>
      <c r="D373" t="s">
        <v>29</v>
      </c>
      <c r="E373">
        <v>7200000</v>
      </c>
      <c r="F373">
        <v>5480000</v>
      </c>
      <c r="G373"/>
      <c r="H373"/>
      <c r="I373" s="37">
        <f t="shared" si="5"/>
        <v>1720000</v>
      </c>
      <c r="J373" s="37"/>
      <c r="K373" s="37"/>
      <c r="L373" s="38">
        <v>44282</v>
      </c>
      <c r="M373" t="s">
        <v>293</v>
      </c>
      <c r="N373"/>
    </row>
    <row r="374" spans="1:14" x14ac:dyDescent="0.2">
      <c r="A374">
        <v>373</v>
      </c>
      <c r="B374">
        <v>15</v>
      </c>
      <c r="C374" t="s">
        <v>28</v>
      </c>
      <c r="D374" t="s">
        <v>29</v>
      </c>
      <c r="E374">
        <v>10023000</v>
      </c>
      <c r="F374">
        <v>8154000</v>
      </c>
      <c r="G374"/>
      <c r="H374"/>
      <c r="I374" s="37">
        <f t="shared" si="5"/>
        <v>1869000</v>
      </c>
      <c r="J374" s="37"/>
      <c r="K374" s="37"/>
      <c r="L374" s="38">
        <v>44288</v>
      </c>
      <c r="M374" t="s">
        <v>294</v>
      </c>
      <c r="N374"/>
    </row>
    <row r="375" spans="1:14" x14ac:dyDescent="0.2">
      <c r="A375">
        <v>374</v>
      </c>
      <c r="B375">
        <v>15</v>
      </c>
      <c r="C375" t="s">
        <v>28</v>
      </c>
      <c r="D375" t="s">
        <v>29</v>
      </c>
      <c r="E375">
        <v>10569200</v>
      </c>
      <c r="F375">
        <v>8547300</v>
      </c>
      <c r="G375"/>
      <c r="H375"/>
      <c r="I375" s="37">
        <f t="shared" si="5"/>
        <v>2021900</v>
      </c>
      <c r="J375" s="37"/>
      <c r="K375" s="37"/>
      <c r="L375" s="38">
        <v>44290</v>
      </c>
      <c r="M375" t="s">
        <v>292</v>
      </c>
      <c r="N375"/>
    </row>
    <row r="376" spans="1:14" x14ac:dyDescent="0.2">
      <c r="A376">
        <v>375</v>
      </c>
      <c r="B376">
        <v>15</v>
      </c>
      <c r="C376" t="s">
        <v>28</v>
      </c>
      <c r="D376" t="s">
        <v>29</v>
      </c>
      <c r="E376">
        <v>12155000</v>
      </c>
      <c r="F376">
        <v>10043200</v>
      </c>
      <c r="G376"/>
      <c r="H376"/>
      <c r="I376" s="37">
        <f t="shared" si="5"/>
        <v>2111800</v>
      </c>
      <c r="J376" s="37"/>
      <c r="K376" s="37"/>
      <c r="L376" s="38">
        <v>44295</v>
      </c>
      <c r="M376" t="s">
        <v>338</v>
      </c>
      <c r="N376"/>
    </row>
    <row r="377" spans="1:14" x14ac:dyDescent="0.2">
      <c r="A377">
        <v>376</v>
      </c>
      <c r="B377">
        <v>15</v>
      </c>
      <c r="C377" t="s">
        <v>28</v>
      </c>
      <c r="D377" t="s">
        <v>29</v>
      </c>
      <c r="E377">
        <v>13679000</v>
      </c>
      <c r="F377">
        <v>11452300</v>
      </c>
      <c r="G377"/>
      <c r="H377"/>
      <c r="I377" s="37">
        <f t="shared" si="5"/>
        <v>2226700</v>
      </c>
      <c r="J377" s="37"/>
      <c r="K377" s="37"/>
      <c r="L377" s="38">
        <v>44300</v>
      </c>
      <c r="M377" t="s">
        <v>339</v>
      </c>
      <c r="N377"/>
    </row>
    <row r="378" spans="1:14" x14ac:dyDescent="0.2">
      <c r="A378">
        <v>377</v>
      </c>
      <c r="B378">
        <v>15</v>
      </c>
      <c r="C378" t="s">
        <v>28</v>
      </c>
      <c r="D378" t="s">
        <v>29</v>
      </c>
      <c r="E378">
        <v>20443400</v>
      </c>
      <c r="F378">
        <v>16940100</v>
      </c>
      <c r="G378"/>
      <c r="H378"/>
      <c r="I378" s="37">
        <f t="shared" si="5"/>
        <v>3503300</v>
      </c>
      <c r="J378" s="37"/>
      <c r="K378" s="37"/>
      <c r="L378" s="38">
        <v>44315</v>
      </c>
      <c r="M378" t="s">
        <v>404</v>
      </c>
      <c r="N378"/>
    </row>
    <row r="379" spans="1:14" x14ac:dyDescent="0.2">
      <c r="A379">
        <v>378</v>
      </c>
      <c r="B379">
        <v>15</v>
      </c>
      <c r="C379" t="s">
        <v>28</v>
      </c>
      <c r="D379" t="s">
        <v>29</v>
      </c>
      <c r="E379">
        <v>24930000</v>
      </c>
      <c r="F379">
        <v>19750000</v>
      </c>
      <c r="G379"/>
      <c r="H379"/>
      <c r="I379" s="37">
        <f t="shared" si="5"/>
        <v>5180000</v>
      </c>
      <c r="J379" s="37"/>
      <c r="K379" s="37"/>
      <c r="L379" s="38">
        <v>44321</v>
      </c>
      <c r="M379" t="s">
        <v>419</v>
      </c>
      <c r="N379"/>
    </row>
    <row r="380" spans="1:14" x14ac:dyDescent="0.2">
      <c r="A380">
        <v>379</v>
      </c>
      <c r="B380">
        <v>15</v>
      </c>
      <c r="C380" t="s">
        <v>28</v>
      </c>
      <c r="D380" t="s">
        <v>29</v>
      </c>
      <c r="E380">
        <v>27147600</v>
      </c>
      <c r="F380">
        <v>21223000</v>
      </c>
      <c r="G380"/>
      <c r="H380"/>
      <c r="I380" s="37">
        <f t="shared" si="5"/>
        <v>5924600</v>
      </c>
      <c r="J380" s="37"/>
      <c r="K380" s="37"/>
      <c r="L380" s="38">
        <v>44324</v>
      </c>
      <c r="M380" t="s">
        <v>403</v>
      </c>
      <c r="N380"/>
    </row>
    <row r="381" spans="1:14" x14ac:dyDescent="0.2">
      <c r="A381">
        <v>380</v>
      </c>
      <c r="B381">
        <v>15</v>
      </c>
      <c r="C381" t="s">
        <v>28</v>
      </c>
      <c r="D381" t="s">
        <v>29</v>
      </c>
      <c r="E381">
        <v>30309700</v>
      </c>
      <c r="F381">
        <v>22393400</v>
      </c>
      <c r="G381"/>
      <c r="H381"/>
      <c r="I381" s="37">
        <v>8014800</v>
      </c>
      <c r="J381" s="37"/>
      <c r="K381" s="37"/>
      <c r="L381" s="38">
        <v>44330</v>
      </c>
      <c r="M381" t="s">
        <v>420</v>
      </c>
      <c r="N381"/>
    </row>
    <row r="382" spans="1:14" x14ac:dyDescent="0.2">
      <c r="A382">
        <v>381</v>
      </c>
      <c r="B382">
        <v>15</v>
      </c>
      <c r="C382" t="s">
        <v>28</v>
      </c>
      <c r="D382" t="s">
        <v>29</v>
      </c>
      <c r="E382">
        <v>42634100</v>
      </c>
      <c r="F382">
        <v>30056000</v>
      </c>
      <c r="G382"/>
      <c r="H382"/>
      <c r="I382" s="37">
        <f>E382-F382</f>
        <v>12578100</v>
      </c>
      <c r="J382" s="37"/>
      <c r="K382" s="37"/>
      <c r="L382" s="38">
        <v>44345</v>
      </c>
      <c r="M382" t="s">
        <v>553</v>
      </c>
      <c r="N382"/>
    </row>
    <row r="383" spans="1:14" x14ac:dyDescent="0.2">
      <c r="A383">
        <v>382</v>
      </c>
      <c r="B383">
        <v>15</v>
      </c>
      <c r="C383" t="s">
        <v>617</v>
      </c>
      <c r="D383" t="s">
        <v>29</v>
      </c>
      <c r="E383">
        <v>56780500</v>
      </c>
      <c r="F383">
        <v>41566899.999999993</v>
      </c>
      <c r="G383"/>
      <c r="H383"/>
      <c r="I383" s="37">
        <v>15511199.999999998</v>
      </c>
      <c r="J383" s="37"/>
      <c r="K383" s="37"/>
      <c r="L383" s="38">
        <v>44354</v>
      </c>
      <c r="M383" s="11" t="s">
        <v>618</v>
      </c>
      <c r="N383"/>
    </row>
    <row r="384" spans="1:14" x14ac:dyDescent="0.2">
      <c r="A384">
        <v>383</v>
      </c>
      <c r="B384">
        <v>15</v>
      </c>
      <c r="C384" t="s">
        <v>617</v>
      </c>
      <c r="D384" t="s">
        <v>29</v>
      </c>
      <c r="E384">
        <v>87658700</v>
      </c>
      <c r="F384">
        <v>44098400</v>
      </c>
      <c r="G384"/>
      <c r="H384"/>
      <c r="I384" s="37">
        <v>43281800</v>
      </c>
      <c r="J384" s="37"/>
      <c r="K384" s="37"/>
      <c r="L384" s="38">
        <v>44377</v>
      </c>
      <c r="M384" s="40" t="s">
        <v>668</v>
      </c>
      <c r="N384"/>
    </row>
    <row r="385" spans="1:14" x14ac:dyDescent="0.2">
      <c r="A385">
        <v>384</v>
      </c>
      <c r="B385">
        <v>15</v>
      </c>
      <c r="C385" t="s">
        <v>617</v>
      </c>
      <c r="D385" t="s">
        <v>29</v>
      </c>
      <c r="E385">
        <v>90829500</v>
      </c>
      <c r="F385">
        <v>46928800</v>
      </c>
      <c r="G385"/>
      <c r="H385"/>
      <c r="I385" s="37">
        <v>43529600</v>
      </c>
      <c r="J385" s="37"/>
      <c r="K385" s="37"/>
      <c r="L385" s="38">
        <v>44380</v>
      </c>
      <c r="M385" s="40" t="s">
        <v>745</v>
      </c>
      <c r="N385"/>
    </row>
    <row r="386" spans="1:14" x14ac:dyDescent="0.2">
      <c r="A386">
        <v>385</v>
      </c>
      <c r="B386">
        <v>15</v>
      </c>
      <c r="C386" t="s">
        <v>617</v>
      </c>
      <c r="D386" t="s">
        <v>29</v>
      </c>
      <c r="E386">
        <v>101290800</v>
      </c>
      <c r="F386">
        <v>56864900</v>
      </c>
      <c r="G386"/>
      <c r="H386"/>
      <c r="I386" s="37">
        <v>43423800</v>
      </c>
      <c r="J386" s="37"/>
      <c r="K386" s="37"/>
      <c r="L386" s="38">
        <v>44388</v>
      </c>
      <c r="M386" s="40" t="s">
        <v>668</v>
      </c>
      <c r="N386"/>
    </row>
    <row r="387" spans="1:14" x14ac:dyDescent="0.2">
      <c r="A387">
        <v>386</v>
      </c>
      <c r="B387">
        <v>15</v>
      </c>
      <c r="C387" t="s">
        <v>617</v>
      </c>
      <c r="D387" t="s">
        <v>29</v>
      </c>
      <c r="E387">
        <f>F387+I387</f>
        <v>118770200</v>
      </c>
      <c r="F387">
        <v>70032800</v>
      </c>
      <c r="G387"/>
      <c r="H387"/>
      <c r="I387" s="37">
        <v>48737400</v>
      </c>
      <c r="J387" s="37"/>
      <c r="K387" s="37"/>
      <c r="L387" s="38">
        <v>44405</v>
      </c>
      <c r="M387" s="40" t="s">
        <v>874</v>
      </c>
      <c r="N387"/>
    </row>
    <row r="388" spans="1:14" x14ac:dyDescent="0.2">
      <c r="A388">
        <v>387</v>
      </c>
      <c r="B388">
        <v>15</v>
      </c>
      <c r="C388" t="s">
        <v>617</v>
      </c>
      <c r="D388" t="s">
        <v>29</v>
      </c>
      <c r="E388">
        <v>125316400</v>
      </c>
      <c r="F388">
        <v>70741500</v>
      </c>
      <c r="G388"/>
      <c r="H388"/>
      <c r="I388" s="37">
        <v>53194600</v>
      </c>
      <c r="J388" s="37"/>
      <c r="K388" s="37"/>
      <c r="L388" s="38">
        <v>44409</v>
      </c>
      <c r="M388" s="40" t="s">
        <v>873</v>
      </c>
      <c r="N388"/>
    </row>
    <row r="389" spans="1:14" x14ac:dyDescent="0.2">
      <c r="A389">
        <v>388</v>
      </c>
      <c r="B389">
        <v>15</v>
      </c>
      <c r="C389" t="s">
        <v>617</v>
      </c>
      <c r="D389" t="s">
        <v>29</v>
      </c>
      <c r="E389">
        <f>128000000+1508000</f>
        <v>129508000</v>
      </c>
      <c r="F389">
        <f>71162000+1508000</f>
        <v>72670000</v>
      </c>
      <c r="G389"/>
      <c r="H389"/>
      <c r="I389" s="37">
        <v>55956000</v>
      </c>
      <c r="J389" s="37">
        <v>89.7</v>
      </c>
      <c r="K389" s="37">
        <v>70.5</v>
      </c>
      <c r="L389" s="38">
        <v>44412</v>
      </c>
      <c r="M389" s="40" t="s">
        <v>668</v>
      </c>
      <c r="N389"/>
    </row>
    <row r="390" spans="1:14" x14ac:dyDescent="0.2">
      <c r="A390">
        <v>389</v>
      </c>
      <c r="B390">
        <v>16</v>
      </c>
      <c r="C390" t="s">
        <v>30</v>
      </c>
      <c r="D390" t="s">
        <v>31</v>
      </c>
      <c r="E390">
        <v>69775</v>
      </c>
      <c r="F390"/>
      <c r="G390"/>
      <c r="H390"/>
      <c r="I390" s="37"/>
      <c r="J390" s="37"/>
      <c r="K390" s="37"/>
      <c r="L390" s="38">
        <v>44201</v>
      </c>
      <c r="M390" t="s">
        <v>260</v>
      </c>
      <c r="N390"/>
    </row>
    <row r="391" spans="1:14" x14ac:dyDescent="0.2">
      <c r="A391">
        <v>390</v>
      </c>
      <c r="B391">
        <v>16</v>
      </c>
      <c r="C391" t="s">
        <v>30</v>
      </c>
      <c r="D391" t="s">
        <v>31</v>
      </c>
      <c r="E391">
        <v>100000</v>
      </c>
      <c r="F391"/>
      <c r="G391"/>
      <c r="H391"/>
      <c r="I391" s="37"/>
      <c r="J391" s="37"/>
      <c r="K391" s="37"/>
      <c r="L391" s="38">
        <v>44204</v>
      </c>
      <c r="M391" t="s">
        <v>194</v>
      </c>
      <c r="N391"/>
    </row>
    <row r="392" spans="1:14" x14ac:dyDescent="0.2">
      <c r="A392">
        <v>391</v>
      </c>
      <c r="B392">
        <v>16</v>
      </c>
      <c r="C392" t="s">
        <v>30</v>
      </c>
      <c r="D392" t="s">
        <v>31</v>
      </c>
      <c r="E392">
        <v>710000</v>
      </c>
      <c r="F392"/>
      <c r="G392"/>
      <c r="H392"/>
      <c r="I392" s="37"/>
      <c r="J392" s="37"/>
      <c r="K392" s="37"/>
      <c r="L392" s="38">
        <v>44219</v>
      </c>
      <c r="M392" t="s">
        <v>261</v>
      </c>
      <c r="N392"/>
    </row>
    <row r="393" spans="1:14" x14ac:dyDescent="0.2">
      <c r="A393">
        <v>392</v>
      </c>
      <c r="B393">
        <v>16</v>
      </c>
      <c r="C393" t="s">
        <v>30</v>
      </c>
      <c r="D393" t="s">
        <v>31</v>
      </c>
      <c r="E393">
        <v>858983</v>
      </c>
      <c r="F393">
        <v>514629</v>
      </c>
      <c r="G393"/>
      <c r="H393"/>
      <c r="I393" s="37">
        <f>E393-F393</f>
        <v>344354</v>
      </c>
      <c r="J393" s="37"/>
      <c r="K393" s="37"/>
      <c r="L393" s="38">
        <v>44252</v>
      </c>
      <c r="M393" t="s">
        <v>262</v>
      </c>
      <c r="N393" t="s">
        <v>263</v>
      </c>
    </row>
    <row r="394" spans="1:14" x14ac:dyDescent="0.2">
      <c r="A394">
        <v>393</v>
      </c>
      <c r="B394">
        <v>16</v>
      </c>
      <c r="C394" t="s">
        <v>30</v>
      </c>
      <c r="D394" t="s">
        <v>31</v>
      </c>
      <c r="E394">
        <v>3955000</v>
      </c>
      <c r="F394">
        <v>2395000</v>
      </c>
      <c r="G394"/>
      <c r="H394"/>
      <c r="I394" s="37">
        <f>E394-F394</f>
        <v>1560000</v>
      </c>
      <c r="J394" s="37"/>
      <c r="K394" s="37"/>
      <c r="L394" s="38">
        <v>44281</v>
      </c>
      <c r="M394" t="s">
        <v>295</v>
      </c>
      <c r="N394"/>
    </row>
    <row r="395" spans="1:14" x14ac:dyDescent="0.2">
      <c r="A395">
        <v>394</v>
      </c>
      <c r="B395">
        <v>16</v>
      </c>
      <c r="C395" t="s">
        <v>30</v>
      </c>
      <c r="D395" t="s">
        <v>31</v>
      </c>
      <c r="E395">
        <v>4610382</v>
      </c>
      <c r="F395">
        <v>2987149</v>
      </c>
      <c r="G395"/>
      <c r="H395"/>
      <c r="I395" s="37">
        <f>E395-F395</f>
        <v>1623233</v>
      </c>
      <c r="J395" s="37"/>
      <c r="K395" s="37"/>
      <c r="L395" s="38">
        <v>44292</v>
      </c>
      <c r="M395" t="s">
        <v>340</v>
      </c>
      <c r="N395"/>
    </row>
    <row r="396" spans="1:14" x14ac:dyDescent="0.2">
      <c r="A396">
        <v>395</v>
      </c>
      <c r="B396">
        <v>16</v>
      </c>
      <c r="C396" t="s">
        <v>30</v>
      </c>
      <c r="D396" t="s">
        <v>31</v>
      </c>
      <c r="E396">
        <v>4800000</v>
      </c>
      <c r="F396"/>
      <c r="G396"/>
      <c r="H396"/>
      <c r="I396" s="37"/>
      <c r="J396" s="37"/>
      <c r="K396" s="37"/>
      <c r="L396" s="38">
        <v>44309</v>
      </c>
      <c r="M396" t="s">
        <v>373</v>
      </c>
      <c r="N396"/>
    </row>
    <row r="397" spans="1:14" x14ac:dyDescent="0.2">
      <c r="A397">
        <v>396</v>
      </c>
      <c r="B397">
        <v>16</v>
      </c>
      <c r="C397" t="s">
        <v>30</v>
      </c>
      <c r="D397" t="s">
        <v>31</v>
      </c>
      <c r="E397">
        <f>E398-7431000</f>
        <v>5537197</v>
      </c>
      <c r="F397"/>
      <c r="G397"/>
      <c r="H397"/>
      <c r="I397" s="37"/>
      <c r="J397" s="37"/>
      <c r="K397" s="37"/>
      <c r="L397" s="38">
        <v>44321</v>
      </c>
      <c r="M397" t="s">
        <v>555</v>
      </c>
      <c r="N397"/>
    </row>
    <row r="398" spans="1:14" x14ac:dyDescent="0.2">
      <c r="A398">
        <v>397</v>
      </c>
      <c r="B398">
        <v>16</v>
      </c>
      <c r="C398" t="s">
        <v>30</v>
      </c>
      <c r="D398" t="s">
        <v>31</v>
      </c>
      <c r="E398">
        <v>12968197</v>
      </c>
      <c r="F398">
        <v>10204000</v>
      </c>
      <c r="G398"/>
      <c r="H398"/>
      <c r="I398" s="37">
        <f>E398-F398</f>
        <v>2764197</v>
      </c>
      <c r="J398" s="37"/>
      <c r="K398" s="37"/>
      <c r="L398" s="38">
        <v>44332</v>
      </c>
      <c r="M398" t="s">
        <v>554</v>
      </c>
      <c r="N398"/>
    </row>
    <row r="399" spans="1:14" x14ac:dyDescent="0.2">
      <c r="A399">
        <v>398</v>
      </c>
      <c r="B399">
        <v>16</v>
      </c>
      <c r="C399" t="s">
        <v>30</v>
      </c>
      <c r="D399" t="s">
        <v>31</v>
      </c>
      <c r="E399">
        <v>34833100</v>
      </c>
      <c r="F399">
        <f>27615400+3665200+1195</f>
        <v>31281795</v>
      </c>
      <c r="G399"/>
      <c r="H399"/>
      <c r="I399" s="37">
        <f>3227500+323900+6</f>
        <v>3551406</v>
      </c>
      <c r="J399" s="37"/>
      <c r="K399" s="37"/>
      <c r="L399" s="38">
        <v>44347</v>
      </c>
      <c r="M399" t="s">
        <v>648</v>
      </c>
      <c r="N399"/>
    </row>
    <row r="400" spans="1:14" x14ac:dyDescent="0.2">
      <c r="A400">
        <v>399</v>
      </c>
      <c r="B400">
        <v>16</v>
      </c>
      <c r="C400" t="s">
        <v>30</v>
      </c>
      <c r="D400" t="s">
        <v>31</v>
      </c>
      <c r="E400">
        <v>78723300</v>
      </c>
      <c r="F400"/>
      <c r="G400"/>
      <c r="H400"/>
      <c r="I400" s="37"/>
      <c r="J400" s="37"/>
      <c r="K400" s="37"/>
      <c r="L400" s="38">
        <v>44375</v>
      </c>
      <c r="M400" t="s">
        <v>747</v>
      </c>
      <c r="N400"/>
    </row>
    <row r="401" spans="1:14" x14ac:dyDescent="0.2">
      <c r="A401">
        <v>400</v>
      </c>
      <c r="B401">
        <v>16</v>
      </c>
      <c r="C401" t="s">
        <v>30</v>
      </c>
      <c r="D401" t="s">
        <v>31</v>
      </c>
      <c r="E401">
        <v>80603000</v>
      </c>
      <c r="F401">
        <f>37684600+363500+4357200</f>
        <v>42405300</v>
      </c>
      <c r="G401"/>
      <c r="H401"/>
      <c r="I401" s="37">
        <f>34624700+363500+3200</f>
        <v>34991400</v>
      </c>
      <c r="J401" s="37"/>
      <c r="K401" s="37"/>
      <c r="L401" s="38">
        <v>44376</v>
      </c>
      <c r="M401" t="s">
        <v>746</v>
      </c>
      <c r="N401"/>
    </row>
    <row r="402" spans="1:14" x14ac:dyDescent="0.2">
      <c r="A402">
        <v>401</v>
      </c>
      <c r="B402">
        <v>16</v>
      </c>
      <c r="C402" t="s">
        <v>30</v>
      </c>
      <c r="D402" t="s">
        <v>31</v>
      </c>
      <c r="E402">
        <v>82348100</v>
      </c>
      <c r="F402">
        <f>37697375+363564+4358173</f>
        <v>42419112</v>
      </c>
      <c r="G402"/>
      <c r="H402"/>
      <c r="I402" s="37">
        <f>36089542+363564+3590</f>
        <v>36456696</v>
      </c>
      <c r="J402" s="37"/>
      <c r="K402" s="37"/>
      <c r="L402" s="38">
        <v>44377</v>
      </c>
      <c r="M402" s="12" t="s">
        <v>748</v>
      </c>
      <c r="N402"/>
    </row>
    <row r="403" spans="1:14" x14ac:dyDescent="0.2">
      <c r="A403">
        <v>402</v>
      </c>
      <c r="B403">
        <v>16</v>
      </c>
      <c r="C403" t="s">
        <v>30</v>
      </c>
      <c r="D403" t="s">
        <v>31</v>
      </c>
      <c r="E403">
        <f>E404-993133</f>
        <v>99397349</v>
      </c>
      <c r="F403"/>
      <c r="G403"/>
      <c r="H403"/>
      <c r="I403" s="37"/>
      <c r="J403" s="37"/>
      <c r="K403" s="37"/>
      <c r="L403" s="38">
        <v>44407</v>
      </c>
      <c r="M403" s="12" t="s">
        <v>788</v>
      </c>
      <c r="N403"/>
    </row>
    <row r="404" spans="1:14" x14ac:dyDescent="0.2">
      <c r="A404">
        <v>403</v>
      </c>
      <c r="B404">
        <v>16</v>
      </c>
      <c r="C404" t="s">
        <v>30</v>
      </c>
      <c r="D404" t="s">
        <v>31</v>
      </c>
      <c r="E404">
        <v>100390482</v>
      </c>
      <c r="F404">
        <f>48232758+364504+4414342</f>
        <v>53011604</v>
      </c>
      <c r="G404">
        <f>40689307+4254619</f>
        <v>44943926</v>
      </c>
      <c r="H404">
        <v>2434952</v>
      </c>
      <c r="I404" s="37">
        <f>40689307+364504+2434952</f>
        <v>43488763</v>
      </c>
      <c r="J404" s="37"/>
      <c r="K404" s="37"/>
      <c r="L404" s="38">
        <v>44408</v>
      </c>
      <c r="M404" s="12" t="s">
        <v>875</v>
      </c>
      <c r="N404"/>
    </row>
    <row r="405" spans="1:14" x14ac:dyDescent="0.2">
      <c r="A405">
        <v>404</v>
      </c>
      <c r="B405">
        <v>17</v>
      </c>
      <c r="C405" t="s">
        <v>32</v>
      </c>
      <c r="D405" t="s">
        <v>33</v>
      </c>
      <c r="E405"/>
      <c r="F405"/>
      <c r="G405"/>
      <c r="H405"/>
      <c r="I405" s="37"/>
      <c r="J405" s="37"/>
      <c r="K405" s="37"/>
      <c r="L405" s="38">
        <v>44189</v>
      </c>
      <c r="M405" t="s">
        <v>195</v>
      </c>
      <c r="N405"/>
    </row>
    <row r="406" spans="1:14" x14ac:dyDescent="0.2">
      <c r="A406">
        <v>405</v>
      </c>
      <c r="B406">
        <v>17</v>
      </c>
      <c r="C406" t="s">
        <v>32</v>
      </c>
      <c r="D406" t="s">
        <v>33</v>
      </c>
      <c r="E406">
        <v>6322300</v>
      </c>
      <c r="F406">
        <v>5444600</v>
      </c>
      <c r="G406"/>
      <c r="H406"/>
      <c r="I406" s="37">
        <v>877700</v>
      </c>
      <c r="J406" s="37"/>
      <c r="K406" s="37"/>
      <c r="L406" s="38">
        <v>44283</v>
      </c>
      <c r="M406" t="s">
        <v>296</v>
      </c>
      <c r="N406"/>
    </row>
    <row r="407" spans="1:14" x14ac:dyDescent="0.2">
      <c r="A407">
        <v>406</v>
      </c>
      <c r="B407">
        <v>17</v>
      </c>
      <c r="C407" t="s">
        <v>32</v>
      </c>
      <c r="D407" t="s">
        <v>33</v>
      </c>
      <c r="E407">
        <v>20165324</v>
      </c>
      <c r="F407"/>
      <c r="G407"/>
      <c r="H407"/>
      <c r="I407" s="37"/>
      <c r="J407" s="37"/>
      <c r="K407" s="37"/>
      <c r="L407" s="38">
        <v>44321</v>
      </c>
      <c r="M407" t="s">
        <v>405</v>
      </c>
      <c r="N407"/>
    </row>
    <row r="408" spans="1:14" x14ac:dyDescent="0.2">
      <c r="A408">
        <v>407</v>
      </c>
      <c r="B408">
        <v>17</v>
      </c>
      <c r="C408" t="s">
        <v>32</v>
      </c>
      <c r="D408" t="s">
        <v>33</v>
      </c>
      <c r="E408">
        <v>30086611</v>
      </c>
      <c r="F408">
        <v>20637275</v>
      </c>
      <c r="G408"/>
      <c r="H408"/>
      <c r="I408" s="37">
        <v>9449336</v>
      </c>
      <c r="J408" s="37"/>
      <c r="K408" s="37"/>
      <c r="L408" s="38">
        <v>44339</v>
      </c>
      <c r="M408" t="s">
        <v>556</v>
      </c>
      <c r="N408"/>
    </row>
    <row r="409" spans="1:14" x14ac:dyDescent="0.2">
      <c r="A409">
        <v>408</v>
      </c>
      <c r="B409">
        <v>17</v>
      </c>
      <c r="C409" t="s">
        <v>32</v>
      </c>
      <c r="D409" t="s">
        <v>33</v>
      </c>
      <c r="E409">
        <v>40000000</v>
      </c>
      <c r="F409">
        <v>26134000</v>
      </c>
      <c r="G409"/>
      <c r="H409"/>
      <c r="I409" s="37">
        <v>13866000</v>
      </c>
      <c r="J409" s="37"/>
      <c r="K409" s="37"/>
      <c r="L409" s="38">
        <v>44353</v>
      </c>
      <c r="M409" s="11" t="s">
        <v>619</v>
      </c>
      <c r="N409"/>
    </row>
    <row r="410" spans="1:14" x14ac:dyDescent="0.2">
      <c r="A410">
        <v>409</v>
      </c>
      <c r="B410">
        <v>17</v>
      </c>
      <c r="C410" t="s">
        <v>32</v>
      </c>
      <c r="D410" t="s">
        <v>33</v>
      </c>
      <c r="E410">
        <v>50158575</v>
      </c>
      <c r="F410">
        <v>27461504</v>
      </c>
      <c r="G410"/>
      <c r="H410"/>
      <c r="I410" s="37">
        <v>22697071</v>
      </c>
      <c r="J410" s="37"/>
      <c r="K410" s="37"/>
      <c r="L410" s="38">
        <v>44371</v>
      </c>
      <c r="M410" s="11" t="s">
        <v>790</v>
      </c>
      <c r="N410" s="11"/>
    </row>
    <row r="411" spans="1:14" x14ac:dyDescent="0.2">
      <c r="A411">
        <v>410</v>
      </c>
      <c r="B411">
        <v>17</v>
      </c>
      <c r="C411" t="s">
        <v>32</v>
      </c>
      <c r="D411" t="s">
        <v>33</v>
      </c>
      <c r="E411">
        <v>60024313</v>
      </c>
      <c r="F411">
        <v>32927708</v>
      </c>
      <c r="G411" s="37">
        <v>27096605</v>
      </c>
      <c r="H411"/>
      <c r="I411" s="37">
        <v>27096605</v>
      </c>
      <c r="J411" s="37"/>
      <c r="K411" s="37"/>
      <c r="L411" s="38">
        <v>44396</v>
      </c>
      <c r="M411" s="11" t="s">
        <v>791</v>
      </c>
      <c r="N411" s="11"/>
    </row>
    <row r="412" spans="1:14" x14ac:dyDescent="0.2">
      <c r="A412">
        <v>411</v>
      </c>
      <c r="B412">
        <v>17</v>
      </c>
      <c r="C412" t="s">
        <v>32</v>
      </c>
      <c r="D412" t="s">
        <v>33</v>
      </c>
      <c r="E412">
        <v>70047421</v>
      </c>
      <c r="F412">
        <v>38841866</v>
      </c>
      <c r="G412">
        <v>30693870</v>
      </c>
      <c r="H412">
        <v>511685</v>
      </c>
      <c r="I412" s="37">
        <f>30693870</f>
        <v>30693870</v>
      </c>
      <c r="J412" s="9"/>
      <c r="K412" s="37"/>
      <c r="L412" s="38">
        <v>44416</v>
      </c>
      <c r="M412" s="11" t="s">
        <v>805</v>
      </c>
      <c r="N412" s="37"/>
    </row>
    <row r="413" spans="1:14" x14ac:dyDescent="0.2">
      <c r="A413">
        <v>412</v>
      </c>
      <c r="B413">
        <v>17</v>
      </c>
      <c r="C413" t="s">
        <v>32</v>
      </c>
      <c r="D413" t="s">
        <v>33</v>
      </c>
      <c r="E413">
        <v>70588000</v>
      </c>
      <c r="F413">
        <v>39151500</v>
      </c>
      <c r="G413">
        <v>30920100</v>
      </c>
      <c r="H413">
        <v>516400</v>
      </c>
      <c r="I413" s="37">
        <v>30894800</v>
      </c>
      <c r="J413" s="9"/>
      <c r="K413" s="37"/>
      <c r="L413" s="38">
        <v>44417</v>
      </c>
      <c r="M413" s="11" t="s">
        <v>872</v>
      </c>
      <c r="N413" s="37"/>
    </row>
    <row r="414" spans="1:14" x14ac:dyDescent="0.2">
      <c r="A414">
        <v>413</v>
      </c>
      <c r="B414">
        <v>17</v>
      </c>
      <c r="C414" t="s">
        <v>32</v>
      </c>
      <c r="D414" t="s">
        <v>33</v>
      </c>
      <c r="E414">
        <v>80040846</v>
      </c>
      <c r="F414">
        <v>42449782</v>
      </c>
      <c r="G414">
        <v>37033667</v>
      </c>
      <c r="H414">
        <v>557397</v>
      </c>
      <c r="I414" s="37">
        <v>37050032</v>
      </c>
      <c r="J414" s="9"/>
      <c r="K414" s="37"/>
      <c r="L414" s="38">
        <v>44437</v>
      </c>
      <c r="M414" s="11" t="s">
        <v>1009</v>
      </c>
      <c r="N414" s="37"/>
    </row>
    <row r="415" spans="1:14" x14ac:dyDescent="0.2">
      <c r="A415">
        <v>414</v>
      </c>
      <c r="B415">
        <v>18</v>
      </c>
      <c r="C415" t="s">
        <v>34</v>
      </c>
      <c r="D415" t="s">
        <v>35</v>
      </c>
      <c r="E415">
        <v>2150000</v>
      </c>
      <c r="F415">
        <f>E415-I415</f>
        <v>1270000</v>
      </c>
      <c r="G415"/>
      <c r="H415"/>
      <c r="I415" s="37">
        <v>880000</v>
      </c>
      <c r="J415" s="37"/>
      <c r="K415" s="37"/>
      <c r="L415" s="38">
        <v>44273</v>
      </c>
      <c r="M415" t="s">
        <v>230</v>
      </c>
      <c r="N415"/>
    </row>
    <row r="416" spans="1:14" x14ac:dyDescent="0.2">
      <c r="A416">
        <v>415</v>
      </c>
      <c r="B416">
        <v>18</v>
      </c>
      <c r="C416" t="s">
        <v>34</v>
      </c>
      <c r="D416" t="s">
        <v>35</v>
      </c>
      <c r="E416">
        <v>10130000</v>
      </c>
      <c r="F416">
        <v>7382000</v>
      </c>
      <c r="G416"/>
      <c r="H416"/>
      <c r="I416" s="37">
        <v>2748000</v>
      </c>
      <c r="J416" s="37"/>
      <c r="K416" s="37"/>
      <c r="L416" s="38">
        <v>44331</v>
      </c>
      <c r="M416" t="s">
        <v>557</v>
      </c>
      <c r="N416"/>
    </row>
    <row r="417" spans="1:14" x14ac:dyDescent="0.2">
      <c r="A417">
        <v>416</v>
      </c>
      <c r="B417">
        <v>18</v>
      </c>
      <c r="C417" t="s">
        <v>34</v>
      </c>
      <c r="D417" t="s">
        <v>35</v>
      </c>
      <c r="E417">
        <v>15360000</v>
      </c>
      <c r="F417"/>
      <c r="G417"/>
      <c r="H417"/>
      <c r="I417" s="37"/>
      <c r="J417" s="37"/>
      <c r="K417" s="37"/>
      <c r="L417" s="38">
        <v>44337</v>
      </c>
      <c r="M417" t="s">
        <v>558</v>
      </c>
      <c r="N417"/>
    </row>
    <row r="418" spans="1:14" x14ac:dyDescent="0.2">
      <c r="A418">
        <v>417</v>
      </c>
      <c r="B418">
        <v>18</v>
      </c>
      <c r="C418" t="s">
        <v>34</v>
      </c>
      <c r="D418" t="s">
        <v>35</v>
      </c>
      <c r="E418">
        <v>20670000</v>
      </c>
      <c r="F418">
        <v>17530000</v>
      </c>
      <c r="G418"/>
      <c r="H418"/>
      <c r="I418" s="37">
        <f>E418-F418</f>
        <v>3140000</v>
      </c>
      <c r="J418" s="37"/>
      <c r="K418" s="37"/>
      <c r="L418" s="38">
        <v>44342</v>
      </c>
      <c r="M418" t="s">
        <v>559</v>
      </c>
      <c r="N418"/>
    </row>
    <row r="419" spans="1:14" x14ac:dyDescent="0.2">
      <c r="A419">
        <v>418</v>
      </c>
      <c r="B419">
        <v>18</v>
      </c>
      <c r="C419" t="s">
        <v>620</v>
      </c>
      <c r="D419" t="s">
        <v>35</v>
      </c>
      <c r="E419">
        <v>27000000</v>
      </c>
      <c r="F419"/>
      <c r="G419"/>
      <c r="H419"/>
      <c r="I419" s="37"/>
      <c r="J419" s="37"/>
      <c r="K419" s="37"/>
      <c r="L419" s="38">
        <v>44349</v>
      </c>
      <c r="M419" s="11" t="s">
        <v>621</v>
      </c>
      <c r="N419"/>
    </row>
    <row r="420" spans="1:14" x14ac:dyDescent="0.2">
      <c r="A420">
        <v>419</v>
      </c>
      <c r="B420">
        <v>18</v>
      </c>
      <c r="C420" t="s">
        <v>620</v>
      </c>
      <c r="D420" t="s">
        <v>35</v>
      </c>
      <c r="E420">
        <v>46970000</v>
      </c>
      <c r="F420">
        <v>24530000</v>
      </c>
      <c r="G420"/>
      <c r="H420"/>
      <c r="I420" s="37">
        <v>22440000</v>
      </c>
      <c r="J420" s="37"/>
      <c r="K420" s="37"/>
      <c r="L420" s="38">
        <v>44375</v>
      </c>
      <c r="M420" s="11" t="s">
        <v>669</v>
      </c>
      <c r="N420" s="11"/>
    </row>
    <row r="421" spans="1:14" x14ac:dyDescent="0.2">
      <c r="A421">
        <v>420</v>
      </c>
      <c r="B421">
        <v>18</v>
      </c>
      <c r="C421" t="s">
        <v>620</v>
      </c>
      <c r="D421" t="s">
        <v>35</v>
      </c>
      <c r="E421">
        <v>57899000</v>
      </c>
      <c r="F421">
        <v>32029000</v>
      </c>
      <c r="G421"/>
      <c r="H421"/>
      <c r="I421" s="37">
        <v>20000000</v>
      </c>
      <c r="J421" s="37"/>
      <c r="K421" s="37"/>
      <c r="L421" s="38">
        <v>44398</v>
      </c>
      <c r="M421" s="11" t="s">
        <v>877</v>
      </c>
      <c r="N421" s="11"/>
    </row>
    <row r="422" spans="1:14" x14ac:dyDescent="0.2">
      <c r="A422">
        <v>421</v>
      </c>
      <c r="B422">
        <v>18</v>
      </c>
      <c r="C422" t="s">
        <v>620</v>
      </c>
      <c r="D422" t="s">
        <v>35</v>
      </c>
      <c r="E422">
        <v>64782000</v>
      </c>
      <c r="F422">
        <v>33890000</v>
      </c>
      <c r="G422"/>
      <c r="H422"/>
      <c r="I422" s="37">
        <v>23450000</v>
      </c>
      <c r="J422" s="37"/>
      <c r="K422" s="37"/>
      <c r="L422" s="38">
        <v>44407</v>
      </c>
      <c r="M422" s="11" t="s">
        <v>806</v>
      </c>
      <c r="N422" s="11"/>
    </row>
    <row r="423" spans="1:14" x14ac:dyDescent="0.2">
      <c r="A423">
        <v>422</v>
      </c>
      <c r="B423">
        <v>18</v>
      </c>
      <c r="C423" t="s">
        <v>620</v>
      </c>
      <c r="D423" t="s">
        <v>35</v>
      </c>
      <c r="E423">
        <v>83200000</v>
      </c>
      <c r="F423">
        <f>E423-I423</f>
        <v>59750000</v>
      </c>
      <c r="G423"/>
      <c r="H423"/>
      <c r="I423" s="37">
        <f>I422</f>
        <v>23450000</v>
      </c>
      <c r="J423" s="37"/>
      <c r="K423" s="37"/>
      <c r="L423" s="38">
        <v>44433</v>
      </c>
      <c r="M423" s="11" t="s">
        <v>988</v>
      </c>
      <c r="N423" s="11"/>
    </row>
    <row r="424" spans="1:14" x14ac:dyDescent="0.2">
      <c r="A424">
        <v>423</v>
      </c>
      <c r="B424">
        <v>19</v>
      </c>
      <c r="C424" t="s">
        <v>36</v>
      </c>
      <c r="D424" t="s">
        <v>37</v>
      </c>
      <c r="E424">
        <v>180000</v>
      </c>
      <c r="F424">
        <v>180000</v>
      </c>
      <c r="G424"/>
      <c r="H424"/>
      <c r="I424" s="37"/>
      <c r="J424" s="37"/>
      <c r="K424" s="37"/>
      <c r="L424" s="38">
        <v>44194</v>
      </c>
      <c r="M424" s="12" t="s">
        <v>231</v>
      </c>
      <c r="N424"/>
    </row>
    <row r="425" spans="1:14" x14ac:dyDescent="0.2">
      <c r="A425">
        <v>424</v>
      </c>
      <c r="B425">
        <v>19</v>
      </c>
      <c r="C425" t="s">
        <v>36</v>
      </c>
      <c r="D425" t="s">
        <v>37</v>
      </c>
      <c r="E425"/>
      <c r="F425">
        <v>1210900</v>
      </c>
      <c r="G425"/>
      <c r="H425"/>
      <c r="I425" s="37"/>
      <c r="J425" s="37"/>
      <c r="K425" s="37"/>
      <c r="L425" s="38">
        <v>44203</v>
      </c>
      <c r="M425" s="12" t="s">
        <v>213</v>
      </c>
      <c r="N425"/>
    </row>
    <row r="426" spans="1:14" x14ac:dyDescent="0.2">
      <c r="A426">
        <v>425</v>
      </c>
      <c r="B426">
        <v>19</v>
      </c>
      <c r="C426" t="s">
        <v>36</v>
      </c>
      <c r="D426" t="s">
        <v>37</v>
      </c>
      <c r="E426"/>
      <c r="F426">
        <v>1890000</v>
      </c>
      <c r="G426"/>
      <c r="H426"/>
      <c r="I426" s="37"/>
      <c r="J426" s="37"/>
      <c r="K426" s="37"/>
      <c r="L426" s="38">
        <v>44229</v>
      </c>
      <c r="M426" s="12" t="s">
        <v>264</v>
      </c>
      <c r="N426"/>
    </row>
    <row r="427" spans="1:14" x14ac:dyDescent="0.2">
      <c r="A427">
        <v>426</v>
      </c>
      <c r="B427">
        <v>19</v>
      </c>
      <c r="C427" t="s">
        <v>36</v>
      </c>
      <c r="D427" t="s">
        <v>37</v>
      </c>
      <c r="E427"/>
      <c r="F427">
        <v>3320000</v>
      </c>
      <c r="G427"/>
      <c r="H427"/>
      <c r="I427" s="37"/>
      <c r="J427" s="37"/>
      <c r="K427" s="37"/>
      <c r="L427" s="38">
        <v>44276</v>
      </c>
      <c r="M427" s="12" t="s">
        <v>297</v>
      </c>
      <c r="N427"/>
    </row>
    <row r="428" spans="1:14" x14ac:dyDescent="0.2">
      <c r="A428">
        <v>427</v>
      </c>
      <c r="B428">
        <v>19</v>
      </c>
      <c r="C428" t="s">
        <v>36</v>
      </c>
      <c r="D428" t="s">
        <v>37</v>
      </c>
      <c r="E428">
        <v>9222600</v>
      </c>
      <c r="F428">
        <v>7084500</v>
      </c>
      <c r="G428"/>
      <c r="H428"/>
      <c r="I428" s="37">
        <f>E428-F428</f>
        <v>2138100</v>
      </c>
      <c r="J428" s="37"/>
      <c r="K428" s="37"/>
      <c r="L428" s="38">
        <v>44287</v>
      </c>
      <c r="M428" s="12" t="s">
        <v>299</v>
      </c>
      <c r="N428"/>
    </row>
    <row r="429" spans="1:14" x14ac:dyDescent="0.2">
      <c r="A429">
        <v>428</v>
      </c>
      <c r="B429">
        <v>19</v>
      </c>
      <c r="C429" t="s">
        <v>36</v>
      </c>
      <c r="D429" t="s">
        <v>37</v>
      </c>
      <c r="E429">
        <v>10186000</v>
      </c>
      <c r="F429">
        <v>8010700</v>
      </c>
      <c r="G429"/>
      <c r="H429"/>
      <c r="I429" s="37">
        <v>2158700</v>
      </c>
      <c r="J429" s="37"/>
      <c r="K429" s="37"/>
      <c r="L429" s="38">
        <v>44288</v>
      </c>
      <c r="M429" s="12" t="s">
        <v>298</v>
      </c>
      <c r="N429"/>
    </row>
    <row r="430" spans="1:14" x14ac:dyDescent="0.2">
      <c r="A430">
        <v>429</v>
      </c>
      <c r="B430">
        <v>19</v>
      </c>
      <c r="C430" t="s">
        <v>36</v>
      </c>
      <c r="D430" t="s">
        <v>37</v>
      </c>
      <c r="E430">
        <v>10795800</v>
      </c>
      <c r="F430">
        <v>8605900</v>
      </c>
      <c r="G430"/>
      <c r="H430"/>
      <c r="I430" s="37">
        <v>2169400</v>
      </c>
      <c r="J430" s="37"/>
      <c r="K430" s="37"/>
      <c r="L430" s="38">
        <v>44290</v>
      </c>
      <c r="M430" s="12" t="s">
        <v>341</v>
      </c>
      <c r="N430"/>
    </row>
    <row r="431" spans="1:14" x14ac:dyDescent="0.2">
      <c r="A431">
        <v>430</v>
      </c>
      <c r="B431">
        <v>19</v>
      </c>
      <c r="C431" t="s">
        <v>36</v>
      </c>
      <c r="D431" t="s">
        <v>37</v>
      </c>
      <c r="E431">
        <v>11216100</v>
      </c>
      <c r="F431">
        <v>9014800</v>
      </c>
      <c r="G431"/>
      <c r="H431"/>
      <c r="I431" s="37">
        <f>E431-F431</f>
        <v>2201300</v>
      </c>
      <c r="J431" s="37"/>
      <c r="K431" s="37"/>
      <c r="L431" s="38">
        <v>44291</v>
      </c>
      <c r="M431" s="12" t="s">
        <v>342</v>
      </c>
      <c r="N431"/>
    </row>
    <row r="432" spans="1:14" x14ac:dyDescent="0.2">
      <c r="A432">
        <v>431</v>
      </c>
      <c r="B432">
        <v>19</v>
      </c>
      <c r="C432" t="s">
        <v>36</v>
      </c>
      <c r="D432" t="s">
        <v>37</v>
      </c>
      <c r="E432">
        <v>19484500</v>
      </c>
      <c r="F432">
        <v>15897100</v>
      </c>
      <c r="G432"/>
      <c r="H432"/>
      <c r="I432" s="37">
        <v>3669700</v>
      </c>
      <c r="J432" s="37"/>
      <c r="K432" s="37"/>
      <c r="L432" s="38">
        <v>44313</v>
      </c>
      <c r="M432" s="12" t="s">
        <v>374</v>
      </c>
      <c r="N432"/>
    </row>
    <row r="433" spans="1:14" x14ac:dyDescent="0.2">
      <c r="A433">
        <v>432</v>
      </c>
      <c r="B433">
        <v>19</v>
      </c>
      <c r="C433" t="s">
        <v>36</v>
      </c>
      <c r="D433" t="s">
        <v>37</v>
      </c>
      <c r="E433">
        <v>20058100</v>
      </c>
      <c r="F433"/>
      <c r="G433"/>
      <c r="H433"/>
      <c r="I433" s="37"/>
      <c r="J433" s="37"/>
      <c r="K433" s="37"/>
      <c r="L433" s="38">
        <v>44314</v>
      </c>
      <c r="M433" s="12" t="s">
        <v>406</v>
      </c>
      <c r="N433"/>
    </row>
    <row r="434" spans="1:14" x14ac:dyDescent="0.2">
      <c r="A434">
        <v>433</v>
      </c>
      <c r="B434">
        <v>19</v>
      </c>
      <c r="C434" t="s">
        <v>36</v>
      </c>
      <c r="D434" t="s">
        <v>37</v>
      </c>
      <c r="E434">
        <v>30209200</v>
      </c>
      <c r="F434">
        <v>22438600</v>
      </c>
      <c r="G434"/>
      <c r="H434"/>
      <c r="I434" s="37">
        <f>E434-F434</f>
        <v>7770600</v>
      </c>
      <c r="J434" s="37"/>
      <c r="K434" s="37"/>
      <c r="L434" s="38">
        <v>44327</v>
      </c>
      <c r="M434" s="12" t="s">
        <v>421</v>
      </c>
      <c r="N434"/>
    </row>
    <row r="435" spans="1:14" x14ac:dyDescent="0.2">
      <c r="A435">
        <v>434</v>
      </c>
      <c r="B435">
        <v>19</v>
      </c>
      <c r="C435" t="s">
        <v>36</v>
      </c>
      <c r="D435" t="s">
        <v>37</v>
      </c>
      <c r="E435">
        <v>31505300</v>
      </c>
      <c r="F435">
        <v>23391100</v>
      </c>
      <c r="G435"/>
      <c r="H435"/>
      <c r="I435">
        <v>8313500</v>
      </c>
      <c r="J435"/>
      <c r="K435"/>
      <c r="L435" s="38">
        <v>44328</v>
      </c>
      <c r="M435" s="12" t="s">
        <v>422</v>
      </c>
      <c r="N435"/>
    </row>
    <row r="436" spans="1:14" x14ac:dyDescent="0.2">
      <c r="A436">
        <v>435</v>
      </c>
      <c r="B436">
        <v>19</v>
      </c>
      <c r="C436" t="s">
        <v>36</v>
      </c>
      <c r="D436" t="s">
        <v>37</v>
      </c>
      <c r="E436">
        <v>39154200</v>
      </c>
      <c r="F436">
        <v>29405400</v>
      </c>
      <c r="G436"/>
      <c r="H436"/>
      <c r="I436">
        <v>10015300</v>
      </c>
      <c r="J436"/>
      <c r="K436"/>
      <c r="L436" s="38">
        <v>44335</v>
      </c>
      <c r="M436" s="12" t="s">
        <v>541</v>
      </c>
      <c r="N436"/>
    </row>
    <row r="437" spans="1:14" x14ac:dyDescent="0.2">
      <c r="A437">
        <v>436</v>
      </c>
      <c r="B437">
        <v>19</v>
      </c>
      <c r="C437" t="s">
        <v>36</v>
      </c>
      <c r="D437" t="s">
        <v>37</v>
      </c>
      <c r="E437">
        <v>40000000</v>
      </c>
      <c r="F437">
        <v>30000000</v>
      </c>
      <c r="G437"/>
      <c r="H437"/>
      <c r="I437">
        <v>10000000</v>
      </c>
      <c r="J437"/>
      <c r="K437"/>
      <c r="L437" s="38">
        <v>44336</v>
      </c>
      <c r="M437" s="12" t="s">
        <v>562</v>
      </c>
      <c r="N437"/>
    </row>
    <row r="438" spans="1:14" x14ac:dyDescent="0.2">
      <c r="A438">
        <v>437</v>
      </c>
      <c r="B438">
        <v>19</v>
      </c>
      <c r="C438" t="s">
        <v>36</v>
      </c>
      <c r="D438" t="s">
        <v>37</v>
      </c>
      <c r="E438">
        <v>50983900</v>
      </c>
      <c r="F438">
        <v>38991700</v>
      </c>
      <c r="G438"/>
      <c r="H438"/>
      <c r="I438">
        <v>12119900</v>
      </c>
      <c r="J438"/>
      <c r="K438"/>
      <c r="L438" s="38">
        <v>44343</v>
      </c>
      <c r="M438" s="12" t="s">
        <v>561</v>
      </c>
      <c r="N438"/>
    </row>
    <row r="439" spans="1:14" x14ac:dyDescent="0.2">
      <c r="A439">
        <v>438</v>
      </c>
      <c r="B439">
        <v>19</v>
      </c>
      <c r="C439" t="s">
        <v>36</v>
      </c>
      <c r="D439" t="s">
        <v>37</v>
      </c>
      <c r="E439">
        <v>55807600</v>
      </c>
      <c r="F439">
        <v>43385500</v>
      </c>
      <c r="G439"/>
      <c r="H439"/>
      <c r="I439" s="37">
        <v>12835400</v>
      </c>
      <c r="J439" s="37"/>
      <c r="K439" s="37"/>
      <c r="L439" s="38">
        <v>44347</v>
      </c>
      <c r="M439" s="12" t="s">
        <v>560</v>
      </c>
      <c r="N439"/>
    </row>
    <row r="440" spans="1:14" x14ac:dyDescent="0.2">
      <c r="A440">
        <v>439</v>
      </c>
      <c r="B440">
        <v>19</v>
      </c>
      <c r="C440" t="s">
        <v>36</v>
      </c>
      <c r="D440" t="s">
        <v>37</v>
      </c>
      <c r="E440">
        <v>58881300</v>
      </c>
      <c r="F440">
        <v>45840100</v>
      </c>
      <c r="G440"/>
      <c r="H440"/>
      <c r="I440" s="37">
        <v>13482000</v>
      </c>
      <c r="J440" s="37"/>
      <c r="K440" s="37"/>
      <c r="L440" s="38">
        <v>44348</v>
      </c>
      <c r="M440" s="12" t="s">
        <v>651</v>
      </c>
      <c r="N440"/>
    </row>
    <row r="441" spans="1:14" x14ac:dyDescent="0.2">
      <c r="A441">
        <v>440</v>
      </c>
      <c r="B441">
        <v>19</v>
      </c>
      <c r="C441" t="s">
        <v>622</v>
      </c>
      <c r="D441" t="s">
        <v>37</v>
      </c>
      <c r="E441">
        <v>61406300</v>
      </c>
      <c r="F441">
        <v>47954700</v>
      </c>
      <c r="G441"/>
      <c r="H441"/>
      <c r="I441">
        <v>13905800</v>
      </c>
      <c r="J441"/>
      <c r="K441"/>
      <c r="L441" s="38">
        <v>44349</v>
      </c>
      <c r="M441" s="12" t="s">
        <v>623</v>
      </c>
      <c r="N441"/>
    </row>
    <row r="442" spans="1:14" x14ac:dyDescent="0.2">
      <c r="A442">
        <v>441</v>
      </c>
      <c r="B442">
        <v>19</v>
      </c>
      <c r="C442" t="s">
        <v>622</v>
      </c>
      <c r="D442" t="s">
        <v>37</v>
      </c>
      <c r="E442">
        <v>69194900</v>
      </c>
      <c r="F442">
        <v>54164200</v>
      </c>
      <c r="G442"/>
      <c r="H442"/>
      <c r="I442">
        <v>15174100</v>
      </c>
      <c r="J442"/>
      <c r="K442"/>
      <c r="L442" s="38">
        <v>44352</v>
      </c>
      <c r="M442" s="12" t="s">
        <v>650</v>
      </c>
      <c r="N442"/>
    </row>
    <row r="443" spans="1:14" x14ac:dyDescent="0.2">
      <c r="A443">
        <v>442</v>
      </c>
      <c r="B443">
        <v>19</v>
      </c>
      <c r="C443" t="s">
        <v>622</v>
      </c>
      <c r="D443" t="s">
        <v>37</v>
      </c>
      <c r="E443">
        <v>71237600</v>
      </c>
      <c r="F443">
        <v>55951400</v>
      </c>
      <c r="G443"/>
      <c r="H443"/>
      <c r="I443" s="37">
        <v>15434800</v>
      </c>
      <c r="J443" s="37"/>
      <c r="K443" s="37"/>
      <c r="L443" s="38">
        <v>44353</v>
      </c>
      <c r="M443" s="12" t="s">
        <v>624</v>
      </c>
      <c r="N443"/>
    </row>
    <row r="444" spans="1:14" x14ac:dyDescent="0.2">
      <c r="A444">
        <v>443</v>
      </c>
      <c r="B444">
        <v>19</v>
      </c>
      <c r="C444" t="s">
        <v>622</v>
      </c>
      <c r="D444" t="s">
        <v>37</v>
      </c>
      <c r="E444">
        <v>81213600</v>
      </c>
      <c r="F444">
        <v>63407100</v>
      </c>
      <c r="G444"/>
      <c r="H444"/>
      <c r="I444" s="37">
        <v>18144900</v>
      </c>
      <c r="J444" s="37"/>
      <c r="K444" s="37"/>
      <c r="L444" s="38">
        <v>44357</v>
      </c>
      <c r="M444" s="12" t="s">
        <v>649</v>
      </c>
      <c r="N444"/>
    </row>
    <row r="445" spans="1:14" x14ac:dyDescent="0.2">
      <c r="A445">
        <v>444</v>
      </c>
      <c r="B445">
        <v>19</v>
      </c>
      <c r="C445" t="s">
        <v>622</v>
      </c>
      <c r="D445" t="s">
        <v>37</v>
      </c>
      <c r="E445">
        <v>101124300</v>
      </c>
      <c r="F445">
        <v>66744600</v>
      </c>
      <c r="G445"/>
      <c r="H445"/>
      <c r="I445" s="37">
        <v>35721700</v>
      </c>
      <c r="J445" s="37"/>
      <c r="K445" s="37"/>
      <c r="L445" s="38">
        <v>44367</v>
      </c>
      <c r="M445" s="12" t="s">
        <v>751</v>
      </c>
      <c r="N445"/>
    </row>
    <row r="446" spans="1:14" x14ac:dyDescent="0.2">
      <c r="A446">
        <v>445</v>
      </c>
      <c r="B446">
        <v>19</v>
      </c>
      <c r="C446" t="s">
        <v>622</v>
      </c>
      <c r="D446" t="s">
        <v>37</v>
      </c>
      <c r="E446">
        <v>120083800</v>
      </c>
      <c r="F446">
        <v>67458400</v>
      </c>
      <c r="G446"/>
      <c r="H446"/>
      <c r="I446" s="37">
        <v>54584700</v>
      </c>
      <c r="J446" s="37"/>
      <c r="K446" s="37"/>
      <c r="L446" s="38">
        <v>44375</v>
      </c>
      <c r="M446" s="12" t="s">
        <v>749</v>
      </c>
      <c r="N446"/>
    </row>
    <row r="447" spans="1:14" x14ac:dyDescent="0.2">
      <c r="A447">
        <v>446</v>
      </c>
      <c r="B447">
        <v>19</v>
      </c>
      <c r="C447" t="s">
        <v>622</v>
      </c>
      <c r="D447" t="s">
        <v>37</v>
      </c>
      <c r="E447">
        <v>125041300</v>
      </c>
      <c r="F447">
        <v>68207900</v>
      </c>
      <c r="G447"/>
      <c r="H447"/>
      <c r="I447" s="37">
        <v>58875800</v>
      </c>
      <c r="J447" s="37"/>
      <c r="K447" s="37"/>
      <c r="L447" s="38">
        <v>44377</v>
      </c>
      <c r="M447" s="12" t="s">
        <v>750</v>
      </c>
      <c r="N447"/>
    </row>
    <row r="448" spans="1:14" x14ac:dyDescent="0.2">
      <c r="A448">
        <v>447</v>
      </c>
      <c r="B448">
        <v>19</v>
      </c>
      <c r="C448" t="s">
        <v>622</v>
      </c>
      <c r="D448" t="s">
        <v>37</v>
      </c>
      <c r="E448">
        <v>130531800</v>
      </c>
      <c r="F448">
        <v>71521100</v>
      </c>
      <c r="G448"/>
      <c r="H448"/>
      <c r="I448" s="37">
        <v>61086400</v>
      </c>
      <c r="J448" s="37"/>
      <c r="K448" s="37"/>
      <c r="L448" s="38">
        <v>44380</v>
      </c>
      <c r="M448" s="12" t="s">
        <v>669</v>
      </c>
      <c r="N448" s="12"/>
    </row>
    <row r="449" spans="1:18" x14ac:dyDescent="0.2">
      <c r="A449">
        <v>448</v>
      </c>
      <c r="B449">
        <v>19</v>
      </c>
      <c r="C449" t="s">
        <v>622</v>
      </c>
      <c r="D449" t="s">
        <v>37</v>
      </c>
      <c r="E449">
        <v>140116600</v>
      </c>
      <c r="F449">
        <v>140116600</v>
      </c>
      <c r="G449"/>
      <c r="H449"/>
      <c r="I449" s="37">
        <v>6355.59</v>
      </c>
      <c r="J449" s="37">
        <v>50.44</v>
      </c>
      <c r="K449" s="37">
        <v>50.44</v>
      </c>
      <c r="L449" s="38">
        <v>44390</v>
      </c>
      <c r="M449" s="12" t="s">
        <v>792</v>
      </c>
      <c r="N449" s="12"/>
    </row>
    <row r="450" spans="1:18" x14ac:dyDescent="0.2">
      <c r="A450">
        <v>449</v>
      </c>
      <c r="B450">
        <v>19</v>
      </c>
      <c r="C450" t="s">
        <v>622</v>
      </c>
      <c r="D450" t="s">
        <v>37</v>
      </c>
      <c r="E450">
        <v>150966900</v>
      </c>
      <c r="F450">
        <v>86574600</v>
      </c>
      <c r="G450"/>
      <c r="H450"/>
      <c r="I450" s="37">
        <v>66627100</v>
      </c>
      <c r="J450" s="37">
        <v>68.7</v>
      </c>
      <c r="K450" s="37">
        <v>52.87</v>
      </c>
      <c r="L450" s="38">
        <v>44401</v>
      </c>
      <c r="M450" s="12" t="s">
        <v>779</v>
      </c>
      <c r="N450" s="11"/>
      <c r="O450" s="46"/>
    </row>
    <row r="451" spans="1:18" x14ac:dyDescent="0.2">
      <c r="A451">
        <v>450</v>
      </c>
      <c r="B451">
        <v>19</v>
      </c>
      <c r="C451" t="s">
        <v>622</v>
      </c>
      <c r="D451" t="s">
        <v>37</v>
      </c>
      <c r="E451">
        <v>160703300</v>
      </c>
      <c r="F451">
        <f>E451-I451</f>
        <v>90430600</v>
      </c>
      <c r="G451"/>
      <c r="H451"/>
      <c r="I451" s="37">
        <v>70272700</v>
      </c>
      <c r="J451" s="37"/>
      <c r="K451" s="37"/>
      <c r="L451" s="38">
        <v>44408</v>
      </c>
      <c r="M451" s="12" t="s">
        <v>879</v>
      </c>
      <c r="N451" s="11"/>
      <c r="O451" s="46"/>
    </row>
    <row r="452" spans="1:18" x14ac:dyDescent="0.2">
      <c r="A452">
        <v>451</v>
      </c>
      <c r="B452">
        <v>19</v>
      </c>
      <c r="C452" t="s">
        <v>622</v>
      </c>
      <c r="D452" t="s">
        <v>37</v>
      </c>
      <c r="E452">
        <v>170735700</v>
      </c>
      <c r="F452">
        <f>E452-I452</f>
        <v>96469700</v>
      </c>
      <c r="G452"/>
      <c r="H452"/>
      <c r="I452" s="37">
        <v>74266000</v>
      </c>
      <c r="J452" s="37"/>
      <c r="K452" s="37">
        <v>58.94</v>
      </c>
      <c r="L452" s="38">
        <v>44415</v>
      </c>
      <c r="M452" s="12" t="s">
        <v>807</v>
      </c>
      <c r="N452" s="11"/>
      <c r="O452" s="46"/>
      <c r="P452" s="9"/>
      <c r="Q452" s="9"/>
      <c r="R452" s="9"/>
    </row>
    <row r="453" spans="1:18" x14ac:dyDescent="0.2">
      <c r="A453">
        <v>452</v>
      </c>
      <c r="B453">
        <v>19</v>
      </c>
      <c r="C453" t="s">
        <v>622</v>
      </c>
      <c r="D453" t="s">
        <v>37</v>
      </c>
      <c r="E453">
        <v>177148800</v>
      </c>
      <c r="F453">
        <f>E453-I453</f>
        <v>99490600</v>
      </c>
      <c r="G453"/>
      <c r="H453"/>
      <c r="I453" s="37">
        <v>77658200</v>
      </c>
      <c r="J453" s="37"/>
      <c r="K453" s="37"/>
      <c r="L453" s="38">
        <v>44422</v>
      </c>
      <c r="M453" s="12" t="s">
        <v>878</v>
      </c>
      <c r="N453" s="11"/>
      <c r="O453" s="46"/>
      <c r="P453" s="9"/>
      <c r="Q453" s="9"/>
      <c r="R453" s="9"/>
    </row>
    <row r="454" spans="1:18" x14ac:dyDescent="0.2">
      <c r="A454">
        <v>453</v>
      </c>
      <c r="B454">
        <v>19</v>
      </c>
      <c r="C454" t="s">
        <v>622</v>
      </c>
      <c r="D454" t="s">
        <v>37</v>
      </c>
      <c r="E454">
        <v>180402700</v>
      </c>
      <c r="F454">
        <v>101708300</v>
      </c>
      <c r="G454"/>
      <c r="H454"/>
      <c r="I454" s="37">
        <v>79787700</v>
      </c>
      <c r="J454" s="37"/>
      <c r="K454" s="37"/>
      <c r="L454" s="38">
        <v>44426</v>
      </c>
      <c r="M454" s="12" t="s">
        <v>989</v>
      </c>
      <c r="N454" s="11"/>
      <c r="O454" s="46"/>
      <c r="P454" s="9"/>
      <c r="Q454" s="9"/>
      <c r="R454" s="9"/>
    </row>
    <row r="455" spans="1:18" x14ac:dyDescent="0.2">
      <c r="A455">
        <v>454</v>
      </c>
      <c r="B455">
        <v>19</v>
      </c>
      <c r="C455" t="s">
        <v>622</v>
      </c>
      <c r="D455" t="s">
        <v>37</v>
      </c>
      <c r="E455">
        <v>191632500</v>
      </c>
      <c r="F455">
        <v>103457400</v>
      </c>
      <c r="G455"/>
      <c r="H455"/>
      <c r="I455" s="37">
        <v>89257500</v>
      </c>
      <c r="J455" s="37"/>
      <c r="K455" s="37"/>
      <c r="L455" s="38">
        <v>44435</v>
      </c>
      <c r="M455" s="12" t="s">
        <v>990</v>
      </c>
      <c r="N455" s="11"/>
      <c r="O455" s="46"/>
      <c r="P455" s="9"/>
      <c r="Q455" s="9"/>
      <c r="R455" s="9"/>
    </row>
    <row r="456" spans="1:18" x14ac:dyDescent="0.2">
      <c r="A456">
        <v>455</v>
      </c>
      <c r="B456">
        <v>20</v>
      </c>
      <c r="C456" t="s">
        <v>38</v>
      </c>
      <c r="D456" t="s">
        <v>39</v>
      </c>
      <c r="E456"/>
      <c r="F456">
        <v>66519</v>
      </c>
      <c r="G456"/>
      <c r="H456"/>
      <c r="I456" s="37"/>
      <c r="J456" s="37"/>
      <c r="K456" s="37"/>
      <c r="L456" s="38">
        <v>44198</v>
      </c>
      <c r="M456" s="12" t="s">
        <v>232</v>
      </c>
      <c r="N456"/>
      <c r="P456" s="9"/>
      <c r="Q456" s="9"/>
      <c r="R456" s="9"/>
    </row>
    <row r="457" spans="1:18" x14ac:dyDescent="0.2">
      <c r="A457">
        <v>456</v>
      </c>
      <c r="B457">
        <v>20</v>
      </c>
      <c r="C457" t="s">
        <v>38</v>
      </c>
      <c r="D457" t="s">
        <v>39</v>
      </c>
      <c r="E457"/>
      <c r="F457">
        <v>181600</v>
      </c>
      <c r="G457"/>
      <c r="H457"/>
      <c r="I457" s="37"/>
      <c r="J457" s="37"/>
      <c r="K457" s="37"/>
      <c r="L457" s="38">
        <v>44209</v>
      </c>
      <c r="M457" s="12" t="s">
        <v>233</v>
      </c>
      <c r="N457"/>
      <c r="P457" s="9"/>
      <c r="Q457" s="9"/>
      <c r="R457" s="9"/>
    </row>
    <row r="458" spans="1:18" x14ac:dyDescent="0.2">
      <c r="A458">
        <v>457</v>
      </c>
      <c r="B458">
        <v>20</v>
      </c>
      <c r="C458" t="s">
        <v>38</v>
      </c>
      <c r="D458" t="s">
        <v>39</v>
      </c>
      <c r="E458">
        <v>3800000</v>
      </c>
      <c r="F458">
        <v>2240000</v>
      </c>
      <c r="G458"/>
      <c r="H458"/>
      <c r="I458" s="37">
        <v>1560000</v>
      </c>
      <c r="J458" s="37"/>
      <c r="K458" s="37"/>
      <c r="L458" s="38">
        <v>44279</v>
      </c>
      <c r="M458" s="12" t="s">
        <v>300</v>
      </c>
      <c r="N458"/>
      <c r="P458" s="9"/>
      <c r="Q458" s="9"/>
      <c r="R458" s="9"/>
    </row>
    <row r="459" spans="1:18" x14ac:dyDescent="0.2">
      <c r="A459">
        <v>458</v>
      </c>
      <c r="B459">
        <v>20</v>
      </c>
      <c r="C459" t="s">
        <v>38</v>
      </c>
      <c r="D459" t="s">
        <v>39</v>
      </c>
      <c r="E459">
        <v>6680000</v>
      </c>
      <c r="F459"/>
      <c r="G459"/>
      <c r="H459"/>
      <c r="I459" s="37"/>
      <c r="J459" s="37"/>
      <c r="K459" s="37"/>
      <c r="L459" s="38">
        <v>44325</v>
      </c>
      <c r="M459" s="12" t="s">
        <v>407</v>
      </c>
      <c r="N459"/>
      <c r="P459" s="9"/>
      <c r="Q459" s="9"/>
      <c r="R459" s="9"/>
    </row>
    <row r="460" spans="1:18" x14ac:dyDescent="0.2">
      <c r="A460">
        <v>459</v>
      </c>
      <c r="B460">
        <v>20</v>
      </c>
      <c r="C460" t="s">
        <v>38</v>
      </c>
      <c r="D460" t="s">
        <v>39</v>
      </c>
      <c r="E460">
        <v>10010033</v>
      </c>
      <c r="F460">
        <v>6800000</v>
      </c>
      <c r="G460"/>
      <c r="H460"/>
      <c r="I460" s="37">
        <v>3000000</v>
      </c>
      <c r="J460" s="37"/>
      <c r="K460" s="37"/>
      <c r="L460" s="38">
        <v>44334</v>
      </c>
      <c r="M460" s="12" t="s">
        <v>564</v>
      </c>
      <c r="N460"/>
      <c r="P460" s="9"/>
      <c r="Q460" s="9"/>
      <c r="R460" s="9"/>
    </row>
    <row r="461" spans="1:18" x14ac:dyDescent="0.2">
      <c r="A461">
        <v>460</v>
      </c>
      <c r="B461">
        <v>20</v>
      </c>
      <c r="C461" t="s">
        <v>38</v>
      </c>
      <c r="D461" t="s">
        <v>39</v>
      </c>
      <c r="E461">
        <f>F461+I460</f>
        <v>13000000</v>
      </c>
      <c r="F461">
        <v>10000000</v>
      </c>
      <c r="G461"/>
      <c r="H461"/>
      <c r="I461" s="37"/>
      <c r="J461" s="37"/>
      <c r="K461" s="37"/>
      <c r="L461" s="38">
        <v>44339</v>
      </c>
      <c r="M461" s="12" t="s">
        <v>563</v>
      </c>
      <c r="N461"/>
      <c r="P461" s="9"/>
      <c r="Q461" s="9"/>
      <c r="R461" s="9"/>
    </row>
    <row r="462" spans="1:18" x14ac:dyDescent="0.2">
      <c r="A462">
        <v>461</v>
      </c>
      <c r="B462">
        <v>20</v>
      </c>
      <c r="C462" t="s">
        <v>625</v>
      </c>
      <c r="D462" t="s">
        <v>39</v>
      </c>
      <c r="E462">
        <v>20000000</v>
      </c>
      <c r="F462">
        <v>16150000</v>
      </c>
      <c r="G462"/>
      <c r="H462"/>
      <c r="I462" s="37">
        <v>3850000</v>
      </c>
      <c r="J462" s="37"/>
      <c r="K462" s="37"/>
      <c r="L462" s="38">
        <v>44353</v>
      </c>
      <c r="M462" s="12" t="s">
        <v>626</v>
      </c>
      <c r="N462"/>
      <c r="P462" s="9"/>
      <c r="Q462" s="9"/>
      <c r="R462" s="9"/>
    </row>
    <row r="463" spans="1:18" x14ac:dyDescent="0.2">
      <c r="A463">
        <v>462</v>
      </c>
      <c r="B463">
        <v>20</v>
      </c>
      <c r="C463" t="s">
        <v>625</v>
      </c>
      <c r="D463" t="s">
        <v>39</v>
      </c>
      <c r="E463">
        <v>33032800.000000004</v>
      </c>
      <c r="F463">
        <v>17221200</v>
      </c>
      <c r="G463"/>
      <c r="H463"/>
      <c r="I463" s="37">
        <v>15811600</v>
      </c>
      <c r="J463" s="37"/>
      <c r="K463" s="37"/>
      <c r="L463" s="38">
        <v>44374</v>
      </c>
      <c r="M463" s="12" t="s">
        <v>669</v>
      </c>
      <c r="N463" s="12"/>
      <c r="P463" s="9"/>
      <c r="Q463" s="9"/>
      <c r="R463" s="9"/>
    </row>
    <row r="464" spans="1:18" x14ac:dyDescent="0.2">
      <c r="A464">
        <v>463</v>
      </c>
      <c r="B464">
        <v>20</v>
      </c>
      <c r="C464" t="s">
        <v>625</v>
      </c>
      <c r="D464" t="s">
        <v>39</v>
      </c>
      <c r="E464">
        <v>40447500</v>
      </c>
      <c r="F464">
        <f>E464-I464</f>
        <v>23416500</v>
      </c>
      <c r="G464" s="37">
        <v>17031000</v>
      </c>
      <c r="H464"/>
      <c r="I464" s="37">
        <v>17031000</v>
      </c>
      <c r="J464" s="37"/>
      <c r="K464" s="37"/>
      <c r="L464" s="38">
        <v>44390</v>
      </c>
      <c r="M464" s="12" t="s">
        <v>706</v>
      </c>
      <c r="N464" s="12"/>
      <c r="P464" s="9"/>
      <c r="Q464" s="9"/>
      <c r="R464" s="9"/>
    </row>
    <row r="465" spans="1:18" x14ac:dyDescent="0.2">
      <c r="A465">
        <v>464</v>
      </c>
      <c r="B465">
        <v>20</v>
      </c>
      <c r="C465" t="s">
        <v>625</v>
      </c>
      <c r="D465" t="s">
        <v>39</v>
      </c>
      <c r="E465">
        <v>50780700</v>
      </c>
      <c r="F465">
        <v>28817100</v>
      </c>
      <c r="G465" s="37"/>
      <c r="H465"/>
      <c r="I465" s="37">
        <v>21172200</v>
      </c>
      <c r="J465" s="37"/>
      <c r="K465" s="37"/>
      <c r="L465" s="38">
        <v>44409</v>
      </c>
      <c r="M465" s="12" t="s">
        <v>881</v>
      </c>
      <c r="N465" s="12"/>
      <c r="P465" s="9"/>
      <c r="Q465" s="9"/>
      <c r="R465" s="9"/>
    </row>
    <row r="466" spans="1:18" x14ac:dyDescent="0.2">
      <c r="A466">
        <v>465</v>
      </c>
      <c r="B466">
        <v>20</v>
      </c>
      <c r="C466" t="s">
        <v>625</v>
      </c>
      <c r="D466" t="s">
        <v>39</v>
      </c>
      <c r="E466">
        <v>53240000</v>
      </c>
      <c r="F466">
        <v>30630000</v>
      </c>
      <c r="G466"/>
      <c r="H466"/>
      <c r="I466" s="37">
        <v>21830000</v>
      </c>
      <c r="J466" s="37"/>
      <c r="K466" s="37"/>
      <c r="L466" s="38">
        <v>44412</v>
      </c>
      <c r="M466" s="12" t="s">
        <v>808</v>
      </c>
      <c r="N466" s="12"/>
      <c r="P466" s="9"/>
      <c r="Q466" s="9"/>
      <c r="R466" s="9"/>
    </row>
    <row r="467" spans="1:18" x14ac:dyDescent="0.2">
      <c r="A467">
        <v>466</v>
      </c>
      <c r="B467">
        <v>20</v>
      </c>
      <c r="C467" t="s">
        <v>625</v>
      </c>
      <c r="D467" t="s">
        <v>39</v>
      </c>
      <c r="E467">
        <v>55860000</v>
      </c>
      <c r="F467">
        <v>32280000</v>
      </c>
      <c r="G467"/>
      <c r="H467"/>
      <c r="I467" s="37">
        <f>E467-F467</f>
        <v>23580000</v>
      </c>
      <c r="J467" s="37"/>
      <c r="K467" s="37"/>
      <c r="L467" s="38">
        <v>44419</v>
      </c>
      <c r="M467" s="12" t="s">
        <v>880</v>
      </c>
      <c r="N467" s="12"/>
      <c r="P467" s="9"/>
      <c r="Q467" s="9"/>
      <c r="R467" s="9"/>
    </row>
    <row r="468" spans="1:18" x14ac:dyDescent="0.2">
      <c r="A468">
        <v>467</v>
      </c>
      <c r="B468">
        <v>20</v>
      </c>
      <c r="C468" t="s">
        <v>625</v>
      </c>
      <c r="D468" t="s">
        <v>39</v>
      </c>
      <c r="E468">
        <v>62473100</v>
      </c>
      <c r="F468">
        <v>35687800</v>
      </c>
      <c r="G468"/>
      <c r="H468"/>
      <c r="I468" s="37">
        <f>E468-F468</f>
        <v>26785300</v>
      </c>
      <c r="J468" s="37"/>
      <c r="K468" s="37"/>
      <c r="L468" s="38">
        <v>44431</v>
      </c>
      <c r="M468" s="12" t="s">
        <v>983</v>
      </c>
      <c r="N468" s="12"/>
      <c r="P468" s="9"/>
      <c r="Q468" s="9"/>
      <c r="R468" s="9"/>
    </row>
    <row r="469" spans="1:18" x14ac:dyDescent="0.2">
      <c r="A469">
        <v>468</v>
      </c>
      <c r="B469">
        <v>20</v>
      </c>
      <c r="C469" t="s">
        <v>625</v>
      </c>
      <c r="D469" t="s">
        <v>39</v>
      </c>
      <c r="E469">
        <v>64558300</v>
      </c>
      <c r="F469">
        <v>35985100</v>
      </c>
      <c r="G469">
        <v>27815800</v>
      </c>
      <c r="H469"/>
      <c r="I469" s="37">
        <v>27337000</v>
      </c>
      <c r="J469" s="37"/>
      <c r="K469" s="37"/>
      <c r="L469" s="38">
        <v>44434</v>
      </c>
      <c r="M469" s="12" t="s">
        <v>991</v>
      </c>
      <c r="N469" s="12"/>
      <c r="P469" s="9"/>
      <c r="Q469" s="9"/>
      <c r="R469" s="9"/>
    </row>
    <row r="470" spans="1:18" x14ac:dyDescent="0.2">
      <c r="A470">
        <v>469</v>
      </c>
      <c r="B470">
        <v>21</v>
      </c>
      <c r="C470" t="s">
        <v>40</v>
      </c>
      <c r="D470" t="s">
        <v>41</v>
      </c>
      <c r="E470">
        <v>400000</v>
      </c>
      <c r="F470"/>
      <c r="G470"/>
      <c r="H470"/>
      <c r="I470" s="37"/>
      <c r="J470" s="37"/>
      <c r="K470" s="37"/>
      <c r="L470" s="38">
        <v>44219</v>
      </c>
      <c r="M470" t="s">
        <v>200</v>
      </c>
      <c r="N470"/>
      <c r="P470" s="9"/>
      <c r="Q470" s="9"/>
      <c r="R470" s="9"/>
    </row>
    <row r="471" spans="1:18" x14ac:dyDescent="0.2">
      <c r="A471">
        <v>470</v>
      </c>
      <c r="B471">
        <v>21</v>
      </c>
      <c r="C471" t="s">
        <v>40</v>
      </c>
      <c r="D471" t="s">
        <v>41</v>
      </c>
      <c r="E471"/>
      <c r="F471">
        <v>420000</v>
      </c>
      <c r="G471"/>
      <c r="H471"/>
      <c r="I471" s="37"/>
      <c r="J471" s="37"/>
      <c r="K471" s="37"/>
      <c r="L471" s="38">
        <v>44260</v>
      </c>
      <c r="M471" t="s">
        <v>265</v>
      </c>
      <c r="N471"/>
      <c r="P471" s="9"/>
      <c r="Q471" s="9"/>
      <c r="R471" s="9"/>
    </row>
    <row r="472" spans="1:18" x14ac:dyDescent="0.2">
      <c r="A472">
        <v>471</v>
      </c>
      <c r="B472">
        <v>21</v>
      </c>
      <c r="C472" t="s">
        <v>40</v>
      </c>
      <c r="D472" t="s">
        <v>41</v>
      </c>
      <c r="E472">
        <v>2020000</v>
      </c>
      <c r="F472">
        <f>E472-I472</f>
        <v>1514000</v>
      </c>
      <c r="G472"/>
      <c r="H472"/>
      <c r="I472" s="37">
        <v>506000</v>
      </c>
      <c r="J472" s="37"/>
      <c r="K472" s="37"/>
      <c r="L472" s="38">
        <v>44277</v>
      </c>
      <c r="M472" t="s">
        <v>301</v>
      </c>
      <c r="N472"/>
      <c r="P472" s="9"/>
      <c r="Q472" s="9"/>
      <c r="R472" s="9"/>
    </row>
    <row r="473" spans="1:18" x14ac:dyDescent="0.2">
      <c r="A473">
        <v>472</v>
      </c>
      <c r="B473">
        <v>21</v>
      </c>
      <c r="C473" t="s">
        <v>40</v>
      </c>
      <c r="D473" t="s">
        <v>41</v>
      </c>
      <c r="E473">
        <v>3635200</v>
      </c>
      <c r="F473">
        <v>2796200</v>
      </c>
      <c r="G473"/>
      <c r="H473"/>
      <c r="I473" s="37">
        <v>842800</v>
      </c>
      <c r="J473" s="37"/>
      <c r="K473" s="37"/>
      <c r="L473" s="38">
        <v>44287</v>
      </c>
      <c r="M473" t="s">
        <v>302</v>
      </c>
      <c r="N473"/>
      <c r="P473" s="9"/>
      <c r="Q473" s="9"/>
      <c r="R473" s="9"/>
    </row>
    <row r="474" spans="1:18" x14ac:dyDescent="0.2">
      <c r="A474">
        <v>473</v>
      </c>
      <c r="B474">
        <v>21</v>
      </c>
      <c r="C474" t="s">
        <v>40</v>
      </c>
      <c r="D474" t="s">
        <v>41</v>
      </c>
      <c r="E474">
        <v>7224900</v>
      </c>
      <c r="F474">
        <v>6000000</v>
      </c>
      <c r="G474"/>
      <c r="H474"/>
      <c r="I474" s="37">
        <v>1224900</v>
      </c>
      <c r="J474" s="37"/>
      <c r="K474" s="37"/>
      <c r="L474" s="38">
        <v>44312</v>
      </c>
      <c r="M474" t="s">
        <v>375</v>
      </c>
      <c r="N474"/>
      <c r="O474" s="9"/>
      <c r="P474" s="9"/>
      <c r="Q474" s="9"/>
      <c r="R474" s="9"/>
    </row>
    <row r="475" spans="1:18" x14ac:dyDescent="0.2">
      <c r="A475">
        <v>474</v>
      </c>
      <c r="B475">
        <v>21</v>
      </c>
      <c r="C475" t="s">
        <v>40</v>
      </c>
      <c r="D475" t="s">
        <v>41</v>
      </c>
      <c r="E475">
        <v>10003300</v>
      </c>
      <c r="F475">
        <v>6374800</v>
      </c>
      <c r="G475"/>
      <c r="H475"/>
      <c r="I475" s="37">
        <v>3628500</v>
      </c>
      <c r="J475" s="37"/>
      <c r="K475" s="37"/>
      <c r="L475" s="38">
        <v>44332</v>
      </c>
      <c r="M475" t="s">
        <v>565</v>
      </c>
      <c r="N475"/>
      <c r="O475" s="9"/>
      <c r="P475" s="9"/>
      <c r="Q475" s="9"/>
      <c r="R475" s="9"/>
    </row>
    <row r="476" spans="1:18" x14ac:dyDescent="0.2">
      <c r="A476">
        <v>475</v>
      </c>
      <c r="B476">
        <v>21</v>
      </c>
      <c r="C476" t="s">
        <v>627</v>
      </c>
      <c r="D476" t="s">
        <v>41</v>
      </c>
      <c r="E476">
        <v>12632400</v>
      </c>
      <c r="F476">
        <v>7004000</v>
      </c>
      <c r="G476"/>
      <c r="H476"/>
      <c r="I476">
        <v>5628400</v>
      </c>
      <c r="J476"/>
      <c r="K476"/>
      <c r="L476" s="38">
        <v>44350</v>
      </c>
      <c r="M476" s="11" t="s">
        <v>629</v>
      </c>
      <c r="N476"/>
      <c r="O476" s="9"/>
      <c r="P476" s="9"/>
      <c r="Q476" s="9"/>
      <c r="R476" s="9"/>
    </row>
    <row r="477" spans="1:18" x14ac:dyDescent="0.2">
      <c r="A477">
        <v>476</v>
      </c>
      <c r="B477">
        <v>21</v>
      </c>
      <c r="C477" t="s">
        <v>627</v>
      </c>
      <c r="D477" t="s">
        <v>41</v>
      </c>
      <c r="E477">
        <v>12914700</v>
      </c>
      <c r="F477">
        <v>7112800</v>
      </c>
      <c r="G477"/>
      <c r="H477"/>
      <c r="I477" s="37">
        <v>5801900.0000000009</v>
      </c>
      <c r="J477" s="37"/>
      <c r="K477" s="37"/>
      <c r="L477" s="38">
        <v>44355</v>
      </c>
      <c r="M477" s="11" t="s">
        <v>628</v>
      </c>
      <c r="N477"/>
      <c r="O477" s="9"/>
      <c r="P477" s="9"/>
      <c r="Q477" s="9"/>
      <c r="R477" s="9"/>
    </row>
    <row r="478" spans="1:18" x14ac:dyDescent="0.2">
      <c r="A478">
        <v>477</v>
      </c>
      <c r="B478">
        <v>21</v>
      </c>
      <c r="C478" t="s">
        <v>627</v>
      </c>
      <c r="D478" t="s">
        <v>41</v>
      </c>
      <c r="E478">
        <v>14115000</v>
      </c>
      <c r="F478">
        <v>7294299.9999999991</v>
      </c>
      <c r="G478"/>
      <c r="H478"/>
      <c r="I478" s="37">
        <v>6835000</v>
      </c>
      <c r="J478" s="37"/>
      <c r="K478" s="37"/>
      <c r="L478" s="38">
        <v>44377</v>
      </c>
      <c r="M478" s="11" t="s">
        <v>669</v>
      </c>
      <c r="N478"/>
      <c r="O478" s="9"/>
      <c r="P478" s="9"/>
      <c r="Q478" s="9"/>
      <c r="R478" s="9"/>
    </row>
    <row r="479" spans="1:18" ht="13.5" customHeight="1" x14ac:dyDescent="0.2">
      <c r="A479">
        <v>478</v>
      </c>
      <c r="B479">
        <v>21</v>
      </c>
      <c r="C479" t="s">
        <v>627</v>
      </c>
      <c r="D479" t="s">
        <v>41</v>
      </c>
      <c r="E479">
        <f>F479+I478</f>
        <v>14144000</v>
      </c>
      <c r="F479">
        <v>7309000</v>
      </c>
      <c r="G479"/>
      <c r="H479"/>
      <c r="I479" s="37">
        <f>I478</f>
        <v>6835000</v>
      </c>
      <c r="J479" s="37"/>
      <c r="K479" s="37"/>
      <c r="L479" s="38">
        <v>44383</v>
      </c>
      <c r="M479" s="11" t="s">
        <v>732</v>
      </c>
      <c r="N479"/>
      <c r="O479" s="9"/>
      <c r="P479" s="9"/>
      <c r="Q479" s="9"/>
      <c r="R479" s="9"/>
    </row>
    <row r="480" spans="1:18" x14ac:dyDescent="0.2">
      <c r="A480">
        <v>479</v>
      </c>
      <c r="B480">
        <v>21</v>
      </c>
      <c r="C480" t="s">
        <v>627</v>
      </c>
      <c r="D480" t="s">
        <v>41</v>
      </c>
      <c r="E480">
        <v>14371400.000000002</v>
      </c>
      <c r="F480">
        <v>7360000</v>
      </c>
      <c r="G480" s="37">
        <v>7031900.0000000009</v>
      </c>
      <c r="H480"/>
      <c r="I480" s="37">
        <v>7031900.0000000009</v>
      </c>
      <c r="J480" s="37">
        <v>95.43</v>
      </c>
      <c r="K480" s="37">
        <v>91.09</v>
      </c>
      <c r="L480" s="38">
        <v>44401</v>
      </c>
      <c r="M480" s="11" t="s">
        <v>793</v>
      </c>
      <c r="N480"/>
      <c r="O480" s="9"/>
      <c r="P480" s="9"/>
      <c r="Q480" s="9"/>
      <c r="R480" s="9"/>
    </row>
    <row r="481" spans="1:18" x14ac:dyDescent="0.2">
      <c r="A481">
        <v>480</v>
      </c>
      <c r="B481">
        <v>22</v>
      </c>
      <c r="C481" t="s">
        <v>42</v>
      </c>
      <c r="D481" t="s">
        <v>43</v>
      </c>
      <c r="E481">
        <v>810000</v>
      </c>
      <c r="F481"/>
      <c r="G481"/>
      <c r="H481"/>
      <c r="I481" s="37"/>
      <c r="J481" s="37"/>
      <c r="K481" s="37"/>
      <c r="L481" s="38">
        <v>44236</v>
      </c>
      <c r="M481" t="s">
        <v>234</v>
      </c>
      <c r="N481"/>
      <c r="O481" s="9"/>
      <c r="P481" s="9"/>
      <c r="Q481" s="9"/>
      <c r="R481" s="9"/>
    </row>
    <row r="482" spans="1:18" x14ac:dyDescent="0.2">
      <c r="A482">
        <v>481</v>
      </c>
      <c r="B482">
        <v>22</v>
      </c>
      <c r="C482" t="s">
        <v>42</v>
      </c>
      <c r="D482" t="s">
        <v>43</v>
      </c>
      <c r="E482">
        <v>1220000</v>
      </c>
      <c r="F482"/>
      <c r="G482"/>
      <c r="H482"/>
      <c r="I482" s="37"/>
      <c r="J482" s="37"/>
      <c r="K482" s="37"/>
      <c r="L482" s="38">
        <v>44253</v>
      </c>
      <c r="M482" t="s">
        <v>266</v>
      </c>
      <c r="N482"/>
      <c r="O482" s="9"/>
      <c r="P482" s="9"/>
      <c r="Q482" s="9"/>
      <c r="R482" s="9"/>
    </row>
    <row r="483" spans="1:18" x14ac:dyDescent="0.2">
      <c r="A483">
        <v>482</v>
      </c>
      <c r="B483">
        <v>22</v>
      </c>
      <c r="C483" t="s">
        <v>42</v>
      </c>
      <c r="D483" t="s">
        <v>43</v>
      </c>
      <c r="E483">
        <v>3230000</v>
      </c>
      <c r="F483"/>
      <c r="G483"/>
      <c r="H483"/>
      <c r="I483" s="37"/>
      <c r="J483" s="37"/>
      <c r="K483" s="37"/>
      <c r="L483" s="38">
        <v>44285</v>
      </c>
      <c r="M483" t="s">
        <v>304</v>
      </c>
      <c r="N483"/>
      <c r="O483" s="9"/>
      <c r="P483" s="9"/>
      <c r="Q483" s="9"/>
      <c r="R483" s="9"/>
    </row>
    <row r="484" spans="1:18" x14ac:dyDescent="0.2">
      <c r="A484">
        <v>483</v>
      </c>
      <c r="B484">
        <v>22</v>
      </c>
      <c r="C484" t="s">
        <v>42</v>
      </c>
      <c r="D484" t="s">
        <v>43</v>
      </c>
      <c r="E484">
        <v>3260000</v>
      </c>
      <c r="F484"/>
      <c r="G484"/>
      <c r="H484"/>
      <c r="I484" s="37"/>
      <c r="J484" s="37"/>
      <c r="K484" s="37"/>
      <c r="L484" s="38">
        <v>44286</v>
      </c>
      <c r="M484" t="s">
        <v>303</v>
      </c>
      <c r="N484"/>
      <c r="O484" s="9"/>
      <c r="P484" s="9"/>
      <c r="Q484" s="9"/>
      <c r="R484" s="9"/>
    </row>
    <row r="485" spans="1:18" x14ac:dyDescent="0.2">
      <c r="A485">
        <v>484</v>
      </c>
      <c r="B485">
        <v>22</v>
      </c>
      <c r="C485" t="s">
        <v>42</v>
      </c>
      <c r="D485" t="s">
        <v>43</v>
      </c>
      <c r="E485">
        <v>5579000</v>
      </c>
      <c r="F485"/>
      <c r="G485"/>
      <c r="H485"/>
      <c r="I485" s="37"/>
      <c r="J485" s="37"/>
      <c r="K485" s="37"/>
      <c r="L485" s="38">
        <v>44294</v>
      </c>
      <c r="M485" t="s">
        <v>343</v>
      </c>
      <c r="N485"/>
      <c r="O485" s="9"/>
      <c r="P485" s="9"/>
      <c r="Q485" s="9"/>
      <c r="R485" s="9"/>
    </row>
    <row r="486" spans="1:18" x14ac:dyDescent="0.2">
      <c r="A486">
        <v>485</v>
      </c>
      <c r="B486">
        <v>22</v>
      </c>
      <c r="C486" t="s">
        <v>42</v>
      </c>
      <c r="D486" t="s">
        <v>43</v>
      </c>
      <c r="E486">
        <v>7561000</v>
      </c>
      <c r="F486"/>
      <c r="G486"/>
      <c r="H486"/>
      <c r="I486" s="37"/>
      <c r="J486" s="37"/>
      <c r="K486" s="37"/>
      <c r="L486" s="38">
        <v>44310</v>
      </c>
      <c r="M486" t="s">
        <v>376</v>
      </c>
      <c r="N486"/>
      <c r="O486" s="9"/>
      <c r="P486" s="9"/>
      <c r="Q486" s="9"/>
      <c r="R486" s="9"/>
    </row>
    <row r="487" spans="1:18" x14ac:dyDescent="0.2">
      <c r="A487">
        <v>486</v>
      </c>
      <c r="B487">
        <v>22</v>
      </c>
      <c r="C487" t="s">
        <v>42</v>
      </c>
      <c r="D487" t="s">
        <v>43</v>
      </c>
      <c r="E487">
        <v>9727000</v>
      </c>
      <c r="F487"/>
      <c r="G487"/>
      <c r="H487"/>
      <c r="I487" s="37"/>
      <c r="J487" s="37"/>
      <c r="K487" s="37"/>
      <c r="L487" s="38">
        <v>44320</v>
      </c>
      <c r="M487" t="s">
        <v>408</v>
      </c>
      <c r="N487"/>
      <c r="O487" s="9"/>
      <c r="P487" s="9"/>
      <c r="Q487" s="9"/>
      <c r="R487" s="9"/>
    </row>
    <row r="488" spans="1:18" x14ac:dyDescent="0.2">
      <c r="A488">
        <v>487</v>
      </c>
      <c r="B488">
        <v>22</v>
      </c>
      <c r="C488" t="s">
        <v>42</v>
      </c>
      <c r="D488" t="s">
        <v>43</v>
      </c>
      <c r="E488">
        <v>10210000</v>
      </c>
      <c r="F488"/>
      <c r="G488"/>
      <c r="H488"/>
      <c r="I488" s="37"/>
      <c r="J488" s="37"/>
      <c r="K488" s="37"/>
      <c r="L488" s="38">
        <v>44322</v>
      </c>
      <c r="M488" t="s">
        <v>410</v>
      </c>
      <c r="N488"/>
      <c r="O488" s="9"/>
      <c r="P488" s="9"/>
      <c r="Q488" s="9"/>
      <c r="R488" s="9"/>
    </row>
    <row r="489" spans="1:18" x14ac:dyDescent="0.2">
      <c r="A489">
        <v>488</v>
      </c>
      <c r="B489">
        <v>22</v>
      </c>
      <c r="C489" t="s">
        <v>42</v>
      </c>
      <c r="D489" t="s">
        <v>43</v>
      </c>
      <c r="E489">
        <v>10560000</v>
      </c>
      <c r="F489"/>
      <c r="G489"/>
      <c r="H489"/>
      <c r="I489" s="37"/>
      <c r="J489" s="37"/>
      <c r="K489" s="37"/>
      <c r="L489" s="38">
        <v>44323</v>
      </c>
      <c r="M489" t="s">
        <v>409</v>
      </c>
      <c r="N489"/>
      <c r="O489" s="9"/>
      <c r="P489" s="9"/>
      <c r="Q489" s="9"/>
      <c r="R489" s="9"/>
    </row>
    <row r="490" spans="1:18" x14ac:dyDescent="0.2">
      <c r="A490">
        <v>489</v>
      </c>
      <c r="B490">
        <v>22</v>
      </c>
      <c r="C490" t="s">
        <v>42</v>
      </c>
      <c r="D490" t="s">
        <v>43</v>
      </c>
      <c r="E490">
        <v>18624000</v>
      </c>
      <c r="F490"/>
      <c r="G490"/>
      <c r="H490"/>
      <c r="I490" s="37"/>
      <c r="J490" s="37"/>
      <c r="K490" s="37"/>
      <c r="L490" s="38">
        <v>44350</v>
      </c>
      <c r="M490" t="s">
        <v>652</v>
      </c>
      <c r="N490"/>
      <c r="O490" s="9"/>
      <c r="P490" s="9"/>
      <c r="Q490" s="9"/>
      <c r="R490" s="9"/>
    </row>
    <row r="491" spans="1:18" x14ac:dyDescent="0.2">
      <c r="A491">
        <v>490</v>
      </c>
      <c r="B491">
        <v>22</v>
      </c>
      <c r="C491" t="s">
        <v>42</v>
      </c>
      <c r="D491" t="s">
        <v>43</v>
      </c>
      <c r="E491">
        <v>22701000</v>
      </c>
      <c r="F491"/>
      <c r="G491"/>
      <c r="H491"/>
      <c r="I491" s="37"/>
      <c r="J491" s="37"/>
      <c r="K491" s="37"/>
      <c r="L491" s="38">
        <v>44368</v>
      </c>
      <c r="M491" t="s">
        <v>753</v>
      </c>
      <c r="N491"/>
      <c r="O491" s="9"/>
      <c r="P491" s="9"/>
      <c r="Q491" s="9"/>
      <c r="R491" s="9"/>
    </row>
    <row r="492" spans="1:18" x14ac:dyDescent="0.2">
      <c r="A492">
        <v>491</v>
      </c>
      <c r="B492">
        <v>22</v>
      </c>
      <c r="C492" t="s">
        <v>42</v>
      </c>
      <c r="D492" t="s">
        <v>43</v>
      </c>
      <c r="E492">
        <v>23398000</v>
      </c>
      <c r="F492"/>
      <c r="G492"/>
      <c r="H492"/>
      <c r="I492" s="37"/>
      <c r="J492" s="37"/>
      <c r="K492" s="37"/>
      <c r="L492" s="38">
        <v>44369</v>
      </c>
      <c r="M492" t="s">
        <v>752</v>
      </c>
      <c r="N492"/>
      <c r="O492" s="9"/>
      <c r="P492" s="9"/>
      <c r="Q492" s="9"/>
      <c r="R492" s="9"/>
    </row>
    <row r="493" spans="1:18" x14ac:dyDescent="0.2">
      <c r="A493">
        <v>492</v>
      </c>
      <c r="B493">
        <v>22</v>
      </c>
      <c r="C493" t="s">
        <v>42</v>
      </c>
      <c r="D493" t="s">
        <v>43</v>
      </c>
      <c r="E493">
        <v>25534000</v>
      </c>
      <c r="F493">
        <v>13150000</v>
      </c>
      <c r="G493"/>
      <c r="H493"/>
      <c r="I493" s="37">
        <v>12384000</v>
      </c>
      <c r="J493" s="37"/>
      <c r="K493" s="37"/>
      <c r="L493" s="38">
        <v>44377</v>
      </c>
      <c r="M493" s="12" t="s">
        <v>669</v>
      </c>
      <c r="N493"/>
      <c r="O493" s="9"/>
      <c r="P493" s="9"/>
      <c r="Q493" s="9"/>
      <c r="R493" s="9"/>
    </row>
    <row r="494" spans="1:18" x14ac:dyDescent="0.2">
      <c r="A494">
        <v>493</v>
      </c>
      <c r="B494">
        <v>22</v>
      </c>
      <c r="C494" t="s">
        <v>42</v>
      </c>
      <c r="D494" t="s">
        <v>43</v>
      </c>
      <c r="E494">
        <v>32209700</v>
      </c>
      <c r="F494"/>
      <c r="G494"/>
      <c r="H494"/>
      <c r="I494" s="37"/>
      <c r="J494" s="37"/>
      <c r="K494" s="37"/>
      <c r="L494" s="38">
        <v>44395</v>
      </c>
      <c r="M494" s="12" t="s">
        <v>884</v>
      </c>
      <c r="N494"/>
      <c r="O494" s="9"/>
      <c r="P494" s="9"/>
      <c r="Q494" s="9"/>
      <c r="R494" s="9"/>
    </row>
    <row r="495" spans="1:18" x14ac:dyDescent="0.2">
      <c r="A495">
        <v>494</v>
      </c>
      <c r="B495">
        <v>22</v>
      </c>
      <c r="C495" t="s">
        <v>42</v>
      </c>
      <c r="D495" t="s">
        <v>43</v>
      </c>
      <c r="E495">
        <v>36743000</v>
      </c>
      <c r="F495"/>
      <c r="G495"/>
      <c r="H495"/>
      <c r="I495" s="37"/>
      <c r="J495" s="37"/>
      <c r="K495" s="37"/>
      <c r="L495" s="38">
        <v>44405</v>
      </c>
      <c r="M495" s="12" t="s">
        <v>883</v>
      </c>
      <c r="N495"/>
      <c r="O495" s="9"/>
      <c r="P495" s="9"/>
      <c r="Q495" s="9"/>
      <c r="R495" s="9"/>
    </row>
    <row r="496" spans="1:18" x14ac:dyDescent="0.2">
      <c r="A496">
        <v>495</v>
      </c>
      <c r="B496">
        <v>22</v>
      </c>
      <c r="C496" t="s">
        <v>42</v>
      </c>
      <c r="D496" t="s">
        <v>43</v>
      </c>
      <c r="E496">
        <v>39360000</v>
      </c>
      <c r="F496">
        <v>20410000</v>
      </c>
      <c r="G496"/>
      <c r="H496"/>
      <c r="I496" s="37"/>
      <c r="J496" s="37"/>
      <c r="K496" s="37"/>
      <c r="L496" s="38">
        <v>44410</v>
      </c>
      <c r="M496" s="12" t="s">
        <v>882</v>
      </c>
      <c r="N496"/>
      <c r="O496" s="9"/>
      <c r="P496" s="9"/>
      <c r="Q496" s="9"/>
      <c r="R496" s="9"/>
    </row>
    <row r="497" spans="1:18" x14ac:dyDescent="0.2">
      <c r="A497">
        <v>496</v>
      </c>
      <c r="B497">
        <v>22</v>
      </c>
      <c r="C497" t="s">
        <v>42</v>
      </c>
      <c r="D497" t="s">
        <v>43</v>
      </c>
      <c r="E497">
        <v>40818000</v>
      </c>
      <c r="F497">
        <f>E497-I497</f>
        <v>25860000</v>
      </c>
      <c r="G497"/>
      <c r="H497"/>
      <c r="I497" s="37">
        <v>14958000</v>
      </c>
      <c r="J497" s="37">
        <v>78.900000000000006</v>
      </c>
      <c r="K497" s="37"/>
      <c r="L497" s="38">
        <v>44414</v>
      </c>
      <c r="M497" s="12" t="s">
        <v>794</v>
      </c>
      <c r="N497"/>
      <c r="O497" s="9"/>
      <c r="P497" s="9"/>
      <c r="Q497" s="9"/>
      <c r="R497" s="9"/>
    </row>
    <row r="498" spans="1:18" x14ac:dyDescent="0.2">
      <c r="A498">
        <v>497</v>
      </c>
      <c r="B498">
        <v>22</v>
      </c>
      <c r="C498" t="s">
        <v>42</v>
      </c>
      <c r="D498" t="s">
        <v>43</v>
      </c>
      <c r="E498">
        <v>44866000</v>
      </c>
      <c r="F498">
        <f>E498-I498</f>
        <v>28013000</v>
      </c>
      <c r="G498"/>
      <c r="H498"/>
      <c r="I498" s="37">
        <v>16853000</v>
      </c>
      <c r="J498" s="37"/>
      <c r="K498" s="37"/>
      <c r="L498" s="38">
        <v>44426</v>
      </c>
      <c r="M498" s="12" t="s">
        <v>993</v>
      </c>
      <c r="N498"/>
      <c r="O498" s="9"/>
      <c r="P498" s="9"/>
      <c r="Q498" s="9"/>
      <c r="R498" s="9"/>
    </row>
    <row r="499" spans="1:18" x14ac:dyDescent="0.2">
      <c r="A499">
        <v>498</v>
      </c>
      <c r="B499">
        <v>22</v>
      </c>
      <c r="C499" t="s">
        <v>42</v>
      </c>
      <c r="D499" t="s">
        <v>43</v>
      </c>
      <c r="E499">
        <v>46126000</v>
      </c>
      <c r="F499">
        <f>E499-I499</f>
        <v>28711000</v>
      </c>
      <c r="G499"/>
      <c r="H499"/>
      <c r="I499" s="37">
        <v>17415000</v>
      </c>
      <c r="J499" s="37"/>
      <c r="K499" s="37"/>
      <c r="L499" s="38">
        <v>44429</v>
      </c>
      <c r="M499" s="12" t="s">
        <v>992</v>
      </c>
      <c r="N499"/>
      <c r="O499" s="9"/>
      <c r="P499" s="9"/>
      <c r="Q499" s="9"/>
      <c r="R499" s="9"/>
    </row>
    <row r="500" spans="1:18" x14ac:dyDescent="0.2">
      <c r="A500">
        <v>499</v>
      </c>
      <c r="B500">
        <v>22</v>
      </c>
      <c r="C500" t="s">
        <v>42</v>
      </c>
      <c r="D500" t="s">
        <v>43</v>
      </c>
      <c r="E500">
        <v>47416000</v>
      </c>
      <c r="F500">
        <f>E500-I500</f>
        <v>29457000</v>
      </c>
      <c r="G500"/>
      <c r="H500"/>
      <c r="I500" s="37">
        <v>17959000</v>
      </c>
      <c r="J500" s="37"/>
      <c r="K500" s="37"/>
      <c r="L500" s="38">
        <v>44432</v>
      </c>
      <c r="M500" s="12" t="s">
        <v>1010</v>
      </c>
      <c r="N500"/>
      <c r="O500" s="9"/>
      <c r="P500" s="9"/>
      <c r="Q500" s="9"/>
      <c r="R500" s="9"/>
    </row>
    <row r="501" spans="1:18" x14ac:dyDescent="0.2">
      <c r="A501">
        <v>500</v>
      </c>
      <c r="B501">
        <v>23</v>
      </c>
      <c r="C501" t="s">
        <v>44</v>
      </c>
      <c r="D501" t="s">
        <v>45</v>
      </c>
      <c r="E501"/>
      <c r="F501"/>
      <c r="G501"/>
      <c r="H501"/>
      <c r="I501" s="37"/>
      <c r="J501" s="37"/>
      <c r="K501" s="37"/>
      <c r="L501" s="38">
        <v>44182</v>
      </c>
      <c r="M501"/>
      <c r="N501"/>
      <c r="O501" s="9"/>
      <c r="P501" s="9"/>
      <c r="Q501" s="9"/>
      <c r="R501" s="9"/>
    </row>
    <row r="502" spans="1:18" x14ac:dyDescent="0.2">
      <c r="A502">
        <v>501</v>
      </c>
      <c r="B502">
        <v>23</v>
      </c>
      <c r="C502" t="s">
        <v>44</v>
      </c>
      <c r="D502" t="s">
        <v>45</v>
      </c>
      <c r="E502"/>
      <c r="F502">
        <v>400000</v>
      </c>
      <c r="G502"/>
      <c r="H502"/>
      <c r="I502" s="37"/>
      <c r="J502" s="37"/>
      <c r="K502" s="37"/>
      <c r="L502" s="38">
        <v>44204</v>
      </c>
      <c r="M502" s="11" t="s">
        <v>213</v>
      </c>
      <c r="N502"/>
      <c r="O502" s="9"/>
      <c r="P502" s="9"/>
      <c r="Q502" s="9"/>
      <c r="R502" s="9"/>
    </row>
    <row r="503" spans="1:18" x14ac:dyDescent="0.2">
      <c r="A503">
        <v>502</v>
      </c>
      <c r="B503">
        <v>23</v>
      </c>
      <c r="C503" t="s">
        <v>44</v>
      </c>
      <c r="D503" t="s">
        <v>45</v>
      </c>
      <c r="E503">
        <v>500000</v>
      </c>
      <c r="F503"/>
      <c r="G503"/>
      <c r="H503"/>
      <c r="I503" s="37"/>
      <c r="J503" s="37"/>
      <c r="K503" s="37"/>
      <c r="L503" s="38">
        <v>44208</v>
      </c>
      <c r="M503" s="11" t="s">
        <v>268</v>
      </c>
      <c r="N503"/>
      <c r="O503" s="9"/>
      <c r="P503" s="9"/>
      <c r="Q503" s="9"/>
      <c r="R503" s="9"/>
    </row>
    <row r="504" spans="1:18" x14ac:dyDescent="0.2">
      <c r="A504">
        <v>503</v>
      </c>
      <c r="B504">
        <v>23</v>
      </c>
      <c r="C504" t="s">
        <v>44</v>
      </c>
      <c r="D504" t="s">
        <v>45</v>
      </c>
      <c r="E504">
        <v>550000</v>
      </c>
      <c r="F504"/>
      <c r="G504"/>
      <c r="H504"/>
      <c r="I504" s="37"/>
      <c r="J504" s="37"/>
      <c r="K504" s="37"/>
      <c r="L504" s="38">
        <v>44209</v>
      </c>
      <c r="M504" s="11" t="s">
        <v>270</v>
      </c>
      <c r="N504"/>
      <c r="O504" s="9"/>
      <c r="P504" s="9"/>
      <c r="Q504" s="9"/>
      <c r="R504" s="9"/>
    </row>
    <row r="505" spans="1:18" x14ac:dyDescent="0.2">
      <c r="A505">
        <v>504</v>
      </c>
      <c r="B505">
        <v>23</v>
      </c>
      <c r="C505" t="s">
        <v>44</v>
      </c>
      <c r="D505" t="s">
        <v>45</v>
      </c>
      <c r="E505">
        <v>700000</v>
      </c>
      <c r="F505"/>
      <c r="G505"/>
      <c r="H505"/>
      <c r="I505" s="37"/>
      <c r="J505" s="37"/>
      <c r="K505" s="37"/>
      <c r="L505" s="38">
        <v>44212</v>
      </c>
      <c r="M505" s="11" t="s">
        <v>271</v>
      </c>
      <c r="N505"/>
      <c r="O505" s="9"/>
      <c r="P505" s="9"/>
      <c r="Q505" s="9"/>
      <c r="R505" s="9"/>
    </row>
    <row r="506" spans="1:18" x14ac:dyDescent="0.2">
      <c r="A506">
        <v>505</v>
      </c>
      <c r="B506">
        <v>23</v>
      </c>
      <c r="C506" t="s">
        <v>44</v>
      </c>
      <c r="D506" t="s">
        <v>45</v>
      </c>
      <c r="E506">
        <v>750000</v>
      </c>
      <c r="F506"/>
      <c r="G506"/>
      <c r="H506"/>
      <c r="I506" s="37"/>
      <c r="J506" s="37"/>
      <c r="K506" s="37"/>
      <c r="L506" s="38">
        <v>44214</v>
      </c>
      <c r="M506" s="11" t="s">
        <v>269</v>
      </c>
      <c r="N506"/>
      <c r="O506" s="9"/>
      <c r="P506" s="9"/>
      <c r="Q506" s="9"/>
      <c r="R506" s="9"/>
    </row>
    <row r="507" spans="1:18" x14ac:dyDescent="0.2">
      <c r="A507">
        <v>506</v>
      </c>
      <c r="B507">
        <v>23</v>
      </c>
      <c r="C507" t="s">
        <v>44</v>
      </c>
      <c r="D507" t="s">
        <v>45</v>
      </c>
      <c r="E507">
        <f>1000000</f>
        <v>1000000</v>
      </c>
      <c r="F507"/>
      <c r="G507"/>
      <c r="H507"/>
      <c r="I507" s="37"/>
      <c r="J507" s="37"/>
      <c r="K507" s="37"/>
      <c r="L507" s="38">
        <v>44222</v>
      </c>
      <c r="M507" t="s">
        <v>206</v>
      </c>
      <c r="N507"/>
      <c r="O507" s="9"/>
      <c r="P507" s="9"/>
      <c r="Q507" s="9"/>
      <c r="R507" s="9"/>
    </row>
    <row r="508" spans="1:18" x14ac:dyDescent="0.2">
      <c r="A508">
        <v>507</v>
      </c>
      <c r="B508">
        <v>23</v>
      </c>
      <c r="C508" t="s">
        <v>44</v>
      </c>
      <c r="D508" t="s">
        <v>45</v>
      </c>
      <c r="E508">
        <v>2280000</v>
      </c>
      <c r="F508"/>
      <c r="G508"/>
      <c r="H508"/>
      <c r="I508" s="37"/>
      <c r="J508" s="37"/>
      <c r="K508" s="37"/>
      <c r="L508" s="38">
        <v>44248</v>
      </c>
      <c r="M508" t="s">
        <v>267</v>
      </c>
      <c r="N508"/>
      <c r="O508" s="9"/>
      <c r="P508" s="9"/>
      <c r="Q508" s="9"/>
      <c r="R508" s="9"/>
    </row>
    <row r="509" spans="1:18" x14ac:dyDescent="0.2">
      <c r="A509">
        <v>508</v>
      </c>
      <c r="B509">
        <v>23</v>
      </c>
      <c r="C509" t="s">
        <v>44</v>
      </c>
      <c r="D509" t="s">
        <v>45</v>
      </c>
      <c r="E509">
        <v>4100000</v>
      </c>
      <c r="F509"/>
      <c r="G509"/>
      <c r="H509"/>
      <c r="I509" s="37"/>
      <c r="J509" s="37"/>
      <c r="K509" s="37"/>
      <c r="L509" s="38">
        <v>44280</v>
      </c>
      <c r="M509" t="s">
        <v>305</v>
      </c>
      <c r="N509"/>
      <c r="O509" s="9"/>
      <c r="P509" s="9"/>
      <c r="Q509" s="9"/>
      <c r="R509" s="9"/>
    </row>
    <row r="510" spans="1:18" x14ac:dyDescent="0.2">
      <c r="A510">
        <v>509</v>
      </c>
      <c r="B510">
        <v>23</v>
      </c>
      <c r="C510" t="s">
        <v>44</v>
      </c>
      <c r="D510" t="s">
        <v>45</v>
      </c>
      <c r="E510">
        <f>E509+2361000</f>
        <v>6461000</v>
      </c>
      <c r="F510"/>
      <c r="G510"/>
      <c r="H510"/>
      <c r="I510" s="37"/>
      <c r="J510" s="37"/>
      <c r="K510" s="37"/>
      <c r="L510" s="38">
        <v>44327</v>
      </c>
      <c r="M510" t="s">
        <v>423</v>
      </c>
      <c r="N510" t="s">
        <v>424</v>
      </c>
      <c r="O510" s="9"/>
      <c r="P510" s="9"/>
      <c r="Q510" s="9"/>
      <c r="R510" s="9"/>
    </row>
    <row r="511" spans="1:18" x14ac:dyDescent="0.2">
      <c r="A511">
        <v>510</v>
      </c>
      <c r="B511">
        <v>23</v>
      </c>
      <c r="C511" t="s">
        <v>44</v>
      </c>
      <c r="D511" t="s">
        <v>45</v>
      </c>
      <c r="E511">
        <v>13000000</v>
      </c>
      <c r="F511"/>
      <c r="G511"/>
      <c r="H511"/>
      <c r="I511" s="37"/>
      <c r="J511" s="37"/>
      <c r="K511" s="37"/>
      <c r="L511" s="38">
        <v>44334</v>
      </c>
      <c r="M511" t="s">
        <v>547</v>
      </c>
      <c r="N511"/>
      <c r="O511" s="9"/>
      <c r="P511" s="9"/>
      <c r="Q511" s="9"/>
      <c r="R511" s="9"/>
    </row>
    <row r="512" spans="1:18" x14ac:dyDescent="0.2">
      <c r="A512">
        <v>511</v>
      </c>
      <c r="B512">
        <v>23</v>
      </c>
      <c r="C512" t="s">
        <v>44</v>
      </c>
      <c r="D512" t="s">
        <v>45</v>
      </c>
      <c r="E512">
        <v>14000000</v>
      </c>
      <c r="F512"/>
      <c r="G512"/>
      <c r="H512"/>
      <c r="I512" s="37"/>
      <c r="J512" s="37"/>
      <c r="K512" s="37"/>
      <c r="L512" s="38">
        <v>44335</v>
      </c>
      <c r="M512" t="s">
        <v>566</v>
      </c>
      <c r="N512"/>
      <c r="O512" s="9"/>
      <c r="P512" s="9"/>
      <c r="Q512" s="9"/>
      <c r="R512" s="9"/>
    </row>
    <row r="513" spans="1:18" x14ac:dyDescent="0.2">
      <c r="A513">
        <v>512</v>
      </c>
      <c r="B513">
        <v>23</v>
      </c>
      <c r="C513" t="s">
        <v>44</v>
      </c>
      <c r="D513" t="s">
        <v>45</v>
      </c>
      <c r="E513">
        <v>18000000</v>
      </c>
      <c r="F513"/>
      <c r="G513"/>
      <c r="H513"/>
      <c r="I513" s="37"/>
      <c r="J513" s="37"/>
      <c r="K513" s="37"/>
      <c r="L513" s="38">
        <v>44338</v>
      </c>
      <c r="M513" t="s">
        <v>546</v>
      </c>
      <c r="N513"/>
      <c r="O513" s="9"/>
      <c r="P513" s="9"/>
      <c r="Q513" s="9"/>
      <c r="R513" s="9"/>
    </row>
    <row r="514" spans="1:18" x14ac:dyDescent="0.2">
      <c r="A514">
        <v>513</v>
      </c>
      <c r="B514">
        <v>23</v>
      </c>
      <c r="C514" t="s">
        <v>44</v>
      </c>
      <c r="D514" t="s">
        <v>45</v>
      </c>
      <c r="E514">
        <v>20000000</v>
      </c>
      <c r="F514"/>
      <c r="G514"/>
      <c r="H514"/>
      <c r="I514" s="37"/>
      <c r="J514" s="37"/>
      <c r="K514" s="37"/>
      <c r="L514" s="38">
        <v>44340</v>
      </c>
      <c r="M514" t="s">
        <v>545</v>
      </c>
      <c r="N514"/>
      <c r="O514" s="9"/>
      <c r="P514" s="9"/>
      <c r="Q514" s="9"/>
      <c r="R514" s="9"/>
    </row>
    <row r="515" spans="1:18" x14ac:dyDescent="0.2">
      <c r="A515">
        <v>514</v>
      </c>
      <c r="B515">
        <v>23</v>
      </c>
      <c r="C515" t="s">
        <v>44</v>
      </c>
      <c r="D515" t="s">
        <v>45</v>
      </c>
      <c r="E515">
        <v>28350000</v>
      </c>
      <c r="F515"/>
      <c r="G515"/>
      <c r="H515"/>
      <c r="I515" s="37"/>
      <c r="J515" s="37"/>
      <c r="K515" s="37"/>
      <c r="L515" s="38">
        <v>44347</v>
      </c>
      <c r="M515" t="s">
        <v>567</v>
      </c>
      <c r="N515"/>
      <c r="O515" s="9"/>
      <c r="P515" s="9"/>
      <c r="Q515" s="9"/>
      <c r="R515" s="9"/>
    </row>
    <row r="516" spans="1:18" x14ac:dyDescent="0.2">
      <c r="A516">
        <v>515</v>
      </c>
      <c r="B516">
        <v>23</v>
      </c>
      <c r="C516" t="s">
        <v>630</v>
      </c>
      <c r="D516" t="s">
        <v>45</v>
      </c>
      <c r="E516">
        <v>32000000</v>
      </c>
      <c r="F516"/>
      <c r="G516"/>
      <c r="H516"/>
      <c r="I516" s="37"/>
      <c r="J516" s="37"/>
      <c r="K516" s="37"/>
      <c r="L516" s="38">
        <v>44349</v>
      </c>
      <c r="M516" s="12" t="s">
        <v>653</v>
      </c>
      <c r="N516"/>
      <c r="O516" s="9"/>
      <c r="P516" s="9"/>
      <c r="Q516" s="9"/>
      <c r="R516" s="9"/>
    </row>
    <row r="517" spans="1:18" x14ac:dyDescent="0.2">
      <c r="A517">
        <v>516</v>
      </c>
      <c r="B517">
        <v>23</v>
      </c>
      <c r="C517" t="s">
        <v>630</v>
      </c>
      <c r="D517" t="s">
        <v>45</v>
      </c>
      <c r="E517">
        <v>52000000</v>
      </c>
      <c r="F517"/>
      <c r="G517"/>
      <c r="H517"/>
      <c r="I517" s="37"/>
      <c r="J517" s="37"/>
      <c r="K517" s="37"/>
      <c r="L517" s="38">
        <v>44369</v>
      </c>
      <c r="M517" s="12" t="s">
        <v>754</v>
      </c>
      <c r="N517"/>
      <c r="O517" s="9"/>
      <c r="P517" s="9"/>
      <c r="Q517" s="9"/>
      <c r="R517" s="9"/>
    </row>
    <row r="518" spans="1:18" x14ac:dyDescent="0.2">
      <c r="A518">
        <v>517</v>
      </c>
      <c r="B518">
        <v>23</v>
      </c>
      <c r="C518" t="s">
        <v>630</v>
      </c>
      <c r="D518" t="s">
        <v>45</v>
      </c>
      <c r="E518">
        <v>57867299.999999993</v>
      </c>
      <c r="F518">
        <v>29567299.999999996</v>
      </c>
      <c r="G518"/>
      <c r="H518"/>
      <c r="I518" s="37">
        <v>28300000</v>
      </c>
      <c r="J518" s="37"/>
      <c r="K518" s="37"/>
      <c r="L518" s="38">
        <v>44373</v>
      </c>
      <c r="M518" s="12" t="s">
        <v>755</v>
      </c>
      <c r="N518" s="12"/>
      <c r="O518" s="9"/>
      <c r="P518" s="9"/>
      <c r="Q518" s="9"/>
      <c r="R518" s="9"/>
    </row>
    <row r="519" spans="1:18" ht="13.5" customHeight="1" x14ac:dyDescent="0.2">
      <c r="A519">
        <v>518</v>
      </c>
      <c r="B519">
        <v>23</v>
      </c>
      <c r="C519" t="s">
        <v>630</v>
      </c>
      <c r="D519" t="s">
        <v>45</v>
      </c>
      <c r="E519">
        <v>97416300</v>
      </c>
      <c r="F519"/>
      <c r="G519"/>
      <c r="H519"/>
      <c r="I519" s="37"/>
      <c r="J519" s="37"/>
      <c r="K519" s="37"/>
      <c r="L519" s="38">
        <v>44409</v>
      </c>
      <c r="M519" s="12" t="s">
        <v>809</v>
      </c>
      <c r="N519" s="12"/>
      <c r="O519" s="9"/>
      <c r="P519" s="9"/>
      <c r="Q519" s="9"/>
      <c r="R519" s="9"/>
    </row>
    <row r="520" spans="1:18" x14ac:dyDescent="0.2">
      <c r="A520">
        <v>519</v>
      </c>
      <c r="B520">
        <v>23</v>
      </c>
      <c r="C520" t="s">
        <v>630</v>
      </c>
      <c r="D520" t="s">
        <v>45</v>
      </c>
      <c r="E520">
        <v>100000000</v>
      </c>
      <c r="F520"/>
      <c r="G520"/>
      <c r="H520"/>
      <c r="I520" s="37"/>
      <c r="J520" s="37"/>
      <c r="K520" s="37"/>
      <c r="L520" s="38">
        <v>44412</v>
      </c>
      <c r="M520" s="12" t="s">
        <v>885</v>
      </c>
      <c r="N520" s="12"/>
      <c r="O520" s="9"/>
      <c r="P520" s="9"/>
      <c r="Q520" s="9"/>
      <c r="R520" s="9"/>
    </row>
    <row r="521" spans="1:18" x14ac:dyDescent="0.2">
      <c r="A521">
        <v>520</v>
      </c>
      <c r="B521">
        <v>24</v>
      </c>
      <c r="C521" t="s">
        <v>46</v>
      </c>
      <c r="D521" t="s">
        <v>47</v>
      </c>
      <c r="E521">
        <v>401000</v>
      </c>
      <c r="F521"/>
      <c r="G521"/>
      <c r="H521"/>
      <c r="I521" s="37"/>
      <c r="J521" s="37"/>
      <c r="K521" s="37"/>
      <c r="L521" s="38">
        <v>44216</v>
      </c>
      <c r="M521" t="s">
        <v>201</v>
      </c>
      <c r="N521"/>
      <c r="O521" s="9"/>
      <c r="P521" s="9"/>
      <c r="Q521" s="9"/>
      <c r="R521" s="9"/>
    </row>
    <row r="522" spans="1:18" x14ac:dyDescent="0.2">
      <c r="A522">
        <v>521</v>
      </c>
      <c r="B522">
        <v>24</v>
      </c>
      <c r="C522" t="s">
        <v>46</v>
      </c>
      <c r="D522" t="s">
        <v>47</v>
      </c>
      <c r="E522"/>
      <c r="F522">
        <v>600000</v>
      </c>
      <c r="G522"/>
      <c r="H522"/>
      <c r="I522" s="37"/>
      <c r="J522" s="37"/>
      <c r="K522" s="37"/>
      <c r="L522" s="38">
        <v>44250</v>
      </c>
      <c r="M522" t="s">
        <v>235</v>
      </c>
      <c r="N522"/>
      <c r="O522" s="9"/>
      <c r="P522" s="9"/>
      <c r="Q522" s="9"/>
      <c r="R522" s="9"/>
    </row>
    <row r="523" spans="1:18" x14ac:dyDescent="0.2">
      <c r="A523">
        <v>522</v>
      </c>
      <c r="B523">
        <v>24</v>
      </c>
      <c r="C523" t="s">
        <v>46</v>
      </c>
      <c r="D523" t="s">
        <v>47</v>
      </c>
      <c r="E523"/>
      <c r="F523">
        <v>1570000</v>
      </c>
      <c r="G523"/>
      <c r="H523"/>
      <c r="I523" s="37"/>
      <c r="J523" s="37"/>
      <c r="K523" s="37"/>
      <c r="L523" s="38">
        <v>44286</v>
      </c>
      <c r="M523" t="s">
        <v>411</v>
      </c>
      <c r="N523"/>
      <c r="O523" s="9"/>
      <c r="P523" s="9"/>
      <c r="Q523" s="9"/>
      <c r="R523" s="9"/>
    </row>
    <row r="524" spans="1:18" x14ac:dyDescent="0.2">
      <c r="A524">
        <v>523</v>
      </c>
      <c r="B524">
        <v>24</v>
      </c>
      <c r="C524" t="s">
        <v>46</v>
      </c>
      <c r="D524" t="s">
        <v>47</v>
      </c>
      <c r="E524">
        <v>2782500</v>
      </c>
      <c r="F524">
        <v>2026200</v>
      </c>
      <c r="G524"/>
      <c r="H524"/>
      <c r="I524" s="37">
        <f>E524-F524</f>
        <v>756300</v>
      </c>
      <c r="J524" s="37"/>
      <c r="K524" s="37"/>
      <c r="L524" s="38">
        <v>44293</v>
      </c>
      <c r="M524" t="s">
        <v>344</v>
      </c>
      <c r="N524"/>
      <c r="O524" s="9"/>
      <c r="P524" s="9"/>
      <c r="Q524" s="9"/>
      <c r="R524" s="9"/>
    </row>
    <row r="525" spans="1:18" x14ac:dyDescent="0.2">
      <c r="A525">
        <v>524</v>
      </c>
      <c r="B525">
        <v>24</v>
      </c>
      <c r="C525" t="s">
        <v>46</v>
      </c>
      <c r="D525" t="s">
        <v>47</v>
      </c>
      <c r="E525">
        <v>10000000</v>
      </c>
      <c r="F525"/>
      <c r="G525"/>
      <c r="H525"/>
      <c r="I525" s="37"/>
      <c r="J525" s="37"/>
      <c r="K525" s="37"/>
      <c r="L525" s="38">
        <v>44341</v>
      </c>
      <c r="M525" t="s">
        <v>568</v>
      </c>
      <c r="N525"/>
      <c r="O525" s="9"/>
      <c r="P525" s="9"/>
      <c r="Q525" s="9"/>
      <c r="R525" s="9"/>
    </row>
    <row r="526" spans="1:18" x14ac:dyDescent="0.2">
      <c r="A526">
        <v>525</v>
      </c>
      <c r="B526">
        <v>24</v>
      </c>
      <c r="C526" t="s">
        <v>46</v>
      </c>
      <c r="D526" t="s">
        <v>47</v>
      </c>
      <c r="E526">
        <v>22000000</v>
      </c>
      <c r="F526"/>
      <c r="G526"/>
      <c r="H526"/>
      <c r="I526" s="37"/>
      <c r="J526" s="37"/>
      <c r="K526" s="37"/>
      <c r="L526" s="38">
        <v>44371</v>
      </c>
      <c r="M526" s="12" t="s">
        <v>670</v>
      </c>
      <c r="N526"/>
      <c r="O526" s="9"/>
      <c r="P526" s="9"/>
      <c r="Q526" s="9"/>
      <c r="R526" s="9"/>
    </row>
    <row r="527" spans="1:18" x14ac:dyDescent="0.2">
      <c r="A527">
        <v>526</v>
      </c>
      <c r="B527">
        <v>24</v>
      </c>
      <c r="C527" t="s">
        <v>46</v>
      </c>
      <c r="D527" t="s">
        <v>47</v>
      </c>
      <c r="E527">
        <v>24014800</v>
      </c>
      <c r="F527">
        <v>12464800</v>
      </c>
      <c r="G527"/>
      <c r="H527"/>
      <c r="I527" s="37">
        <f>E527-F527</f>
        <v>11550000</v>
      </c>
      <c r="J527" s="37"/>
      <c r="K527" s="37"/>
      <c r="L527" s="38">
        <v>44375</v>
      </c>
      <c r="M527" s="12" t="s">
        <v>756</v>
      </c>
      <c r="N527"/>
      <c r="O527" s="9"/>
      <c r="P527" s="9"/>
      <c r="Q527" s="9"/>
      <c r="R527" s="9"/>
    </row>
    <row r="528" spans="1:18" x14ac:dyDescent="0.2">
      <c r="A528">
        <v>527</v>
      </c>
      <c r="B528">
        <v>24</v>
      </c>
      <c r="C528" t="s">
        <v>46</v>
      </c>
      <c r="D528" t="s">
        <v>47</v>
      </c>
      <c r="E528">
        <v>28975900</v>
      </c>
      <c r="F528">
        <v>16782700</v>
      </c>
      <c r="G528"/>
      <c r="H528"/>
      <c r="I528" s="37">
        <f>E528-F528</f>
        <v>12193200</v>
      </c>
      <c r="J528" s="37"/>
      <c r="K528" s="37"/>
      <c r="L528" s="38">
        <v>44388</v>
      </c>
      <c r="M528" s="12" t="s">
        <v>757</v>
      </c>
      <c r="N528"/>
      <c r="O528" s="9"/>
      <c r="P528" s="9"/>
      <c r="Q528" s="9"/>
      <c r="R528" s="9"/>
    </row>
    <row r="529" spans="1:18" x14ac:dyDescent="0.2">
      <c r="A529">
        <v>528</v>
      </c>
      <c r="B529">
        <v>24</v>
      </c>
      <c r="C529" t="s">
        <v>46</v>
      </c>
      <c r="D529" t="s">
        <v>47</v>
      </c>
      <c r="E529">
        <v>40578400</v>
      </c>
      <c r="F529">
        <v>21637700</v>
      </c>
      <c r="G529"/>
      <c r="H529"/>
      <c r="I529" s="37">
        <f>E529-F529</f>
        <v>18940700</v>
      </c>
      <c r="J529" s="37"/>
      <c r="K529" s="37"/>
      <c r="L529" s="38">
        <v>44413</v>
      </c>
      <c r="M529" s="12" t="s">
        <v>810</v>
      </c>
      <c r="N529"/>
      <c r="O529" s="9"/>
      <c r="P529" s="9"/>
      <c r="Q529" s="9"/>
      <c r="R529" s="9"/>
    </row>
    <row r="530" spans="1:18" x14ac:dyDescent="0.2">
      <c r="A530">
        <v>529</v>
      </c>
      <c r="B530">
        <v>24</v>
      </c>
      <c r="C530" t="s">
        <v>46</v>
      </c>
      <c r="D530" t="s">
        <v>47</v>
      </c>
      <c r="E530">
        <v>41911200</v>
      </c>
      <c r="F530">
        <v>22378100</v>
      </c>
      <c r="G530"/>
      <c r="H530"/>
      <c r="I530" s="37">
        <f>E530-F530</f>
        <v>19533100</v>
      </c>
      <c r="J530" s="37"/>
      <c r="K530" s="37"/>
      <c r="L530" s="38">
        <v>44416</v>
      </c>
      <c r="M530" s="12" t="s">
        <v>994</v>
      </c>
      <c r="N530"/>
      <c r="O530" s="9"/>
      <c r="P530" s="9"/>
      <c r="Q530" s="9"/>
      <c r="R530" s="9"/>
    </row>
    <row r="531" spans="1:18" x14ac:dyDescent="0.2">
      <c r="A531">
        <v>530</v>
      </c>
      <c r="B531">
        <v>24</v>
      </c>
      <c r="C531" t="s">
        <v>46</v>
      </c>
      <c r="D531" t="s">
        <v>47</v>
      </c>
      <c r="E531">
        <v>47913000</v>
      </c>
      <c r="F531">
        <v>25471700</v>
      </c>
      <c r="G531"/>
      <c r="H531"/>
      <c r="I531" s="37">
        <f>E531-F531</f>
        <v>22441300</v>
      </c>
      <c r="J531" s="37"/>
      <c r="K531" s="37"/>
      <c r="L531" s="38">
        <v>44431</v>
      </c>
      <c r="M531" s="12" t="s">
        <v>1011</v>
      </c>
      <c r="N531"/>
      <c r="O531" s="9"/>
      <c r="P531" s="9"/>
      <c r="Q531" s="9"/>
      <c r="R531" s="9"/>
    </row>
    <row r="532" spans="1:18" x14ac:dyDescent="0.2">
      <c r="A532">
        <v>531</v>
      </c>
      <c r="B532">
        <v>25</v>
      </c>
      <c r="C532" t="s">
        <v>48</v>
      </c>
      <c r="D532" t="s">
        <v>49</v>
      </c>
      <c r="E532">
        <v>3635000</v>
      </c>
      <c r="F532">
        <v>3232000</v>
      </c>
      <c r="G532"/>
      <c r="H532"/>
      <c r="I532" s="37">
        <v>403000</v>
      </c>
      <c r="J532" s="37"/>
      <c r="K532" s="37"/>
      <c r="L532" s="38">
        <v>44291</v>
      </c>
      <c r="M532" t="s">
        <v>345</v>
      </c>
      <c r="N532"/>
      <c r="O532" s="9"/>
      <c r="P532" s="9"/>
      <c r="Q532" s="9"/>
      <c r="R532" s="9"/>
    </row>
    <row r="533" spans="1:18" x14ac:dyDescent="0.2">
      <c r="A533">
        <v>532</v>
      </c>
      <c r="B533">
        <v>25</v>
      </c>
      <c r="C533" t="s">
        <v>48</v>
      </c>
      <c r="D533" t="s">
        <v>49</v>
      </c>
      <c r="E533">
        <v>3750800</v>
      </c>
      <c r="F533">
        <v>3347800</v>
      </c>
      <c r="G533"/>
      <c r="H533"/>
      <c r="I533" s="37">
        <f>E533-F533</f>
        <v>403000</v>
      </c>
      <c r="J533" s="37"/>
      <c r="K533" s="37"/>
      <c r="L533" s="38">
        <v>44292</v>
      </c>
      <c r="M533" t="s">
        <v>346</v>
      </c>
      <c r="N533"/>
      <c r="O533" s="9"/>
      <c r="P533" s="9"/>
      <c r="Q533" s="9"/>
      <c r="R533" s="9"/>
    </row>
    <row r="534" spans="1:18" x14ac:dyDescent="0.2">
      <c r="A534">
        <v>533</v>
      </c>
      <c r="B534">
        <v>25</v>
      </c>
      <c r="C534" t="s">
        <v>48</v>
      </c>
      <c r="D534" t="s">
        <v>49</v>
      </c>
      <c r="E534">
        <f>E533+3415000</f>
        <v>7165800</v>
      </c>
      <c r="F534"/>
      <c r="G534"/>
      <c r="H534"/>
      <c r="I534" s="37"/>
      <c r="J534" s="37"/>
      <c r="K534" s="37"/>
      <c r="L534" s="38">
        <v>44341</v>
      </c>
      <c r="M534" t="s">
        <v>569</v>
      </c>
      <c r="N534" t="s">
        <v>570</v>
      </c>
      <c r="O534" s="9"/>
      <c r="P534" s="9"/>
      <c r="Q534" s="9"/>
      <c r="R534" s="9"/>
    </row>
    <row r="535" spans="1:18" x14ac:dyDescent="0.2">
      <c r="A535">
        <v>534</v>
      </c>
      <c r="B535">
        <v>25</v>
      </c>
      <c r="C535" t="s">
        <v>48</v>
      </c>
      <c r="D535" t="s">
        <v>49</v>
      </c>
      <c r="E535">
        <f>E533+5400000</f>
        <v>9150800</v>
      </c>
      <c r="F535"/>
      <c r="G535"/>
      <c r="H535"/>
      <c r="I535" s="37"/>
      <c r="J535" s="37"/>
      <c r="K535" s="37"/>
      <c r="L535" s="38">
        <v>44350</v>
      </c>
      <c r="M535" t="s">
        <v>656</v>
      </c>
      <c r="N535" t="s">
        <v>570</v>
      </c>
      <c r="O535" s="9"/>
      <c r="P535" s="9"/>
      <c r="Q535" s="9"/>
      <c r="R535" s="9"/>
    </row>
    <row r="536" spans="1:18" x14ac:dyDescent="0.2">
      <c r="A536">
        <v>535</v>
      </c>
      <c r="B536">
        <v>25</v>
      </c>
      <c r="C536" t="s">
        <v>48</v>
      </c>
      <c r="D536" t="s">
        <v>49</v>
      </c>
      <c r="E536">
        <v>30198000</v>
      </c>
      <c r="F536">
        <v>21877000</v>
      </c>
      <c r="G536"/>
      <c r="H536"/>
      <c r="I536" s="37">
        <v>8613000</v>
      </c>
      <c r="J536" s="37"/>
      <c r="K536" s="37"/>
      <c r="L536" s="38">
        <v>44361</v>
      </c>
      <c r="M536" s="11" t="s">
        <v>758</v>
      </c>
      <c r="N536"/>
      <c r="O536" s="9"/>
      <c r="P536" s="9"/>
      <c r="Q536" s="9"/>
      <c r="R536" s="9"/>
    </row>
    <row r="537" spans="1:18" x14ac:dyDescent="0.2">
      <c r="A537">
        <v>536</v>
      </c>
      <c r="B537" s="9">
        <v>25</v>
      </c>
      <c r="C537" s="9" t="s">
        <v>48</v>
      </c>
      <c r="D537" s="9" t="s">
        <v>49</v>
      </c>
      <c r="E537" s="9">
        <f>F537+I537</f>
        <v>41247000</v>
      </c>
      <c r="F537" s="9">
        <f>F536</f>
        <v>21877000</v>
      </c>
      <c r="I537" s="13">
        <v>19370000</v>
      </c>
      <c r="K537" s="13">
        <v>68.78</v>
      </c>
      <c r="L537" s="10">
        <v>44374</v>
      </c>
      <c r="M537" s="11" t="s">
        <v>811</v>
      </c>
      <c r="O537" s="9"/>
      <c r="P537" s="9"/>
      <c r="Q537" s="9"/>
      <c r="R537" s="9"/>
    </row>
    <row r="538" spans="1:18" x14ac:dyDescent="0.2">
      <c r="A538">
        <v>537</v>
      </c>
      <c r="B538" s="9">
        <v>25</v>
      </c>
      <c r="C538" s="9" t="s">
        <v>48</v>
      </c>
      <c r="D538" s="9" t="s">
        <v>49</v>
      </c>
      <c r="E538" s="9">
        <v>52408800</v>
      </c>
      <c r="F538" s="9">
        <v>30609800</v>
      </c>
      <c r="I538" s="13">
        <f>E538-F538</f>
        <v>21799000</v>
      </c>
      <c r="L538" s="10">
        <v>44402</v>
      </c>
      <c r="M538" s="11" t="s">
        <v>898</v>
      </c>
      <c r="O538" s="9"/>
      <c r="P538" s="9"/>
      <c r="Q538" s="9"/>
      <c r="R538" s="9"/>
    </row>
    <row r="539" spans="1:18" x14ac:dyDescent="0.2">
      <c r="A539">
        <v>538</v>
      </c>
      <c r="B539" s="9">
        <v>25</v>
      </c>
      <c r="C539" s="9" t="s">
        <v>48</v>
      </c>
      <c r="D539" s="9" t="s">
        <v>49</v>
      </c>
      <c r="E539" s="9">
        <v>62202900</v>
      </c>
      <c r="F539" s="9">
        <v>34424400</v>
      </c>
      <c r="I539" s="13">
        <f>E539-F539</f>
        <v>27778500</v>
      </c>
      <c r="L539" s="10">
        <v>44425</v>
      </c>
      <c r="M539" s="11" t="s">
        <v>995</v>
      </c>
      <c r="O539" s="9"/>
      <c r="P539" s="9"/>
      <c r="Q539" s="9"/>
      <c r="R539" s="9"/>
    </row>
    <row r="540" spans="1:18" x14ac:dyDescent="0.2">
      <c r="A540">
        <v>539</v>
      </c>
      <c r="B540">
        <v>26</v>
      </c>
      <c r="C540" t="s">
        <v>50</v>
      </c>
      <c r="D540" t="s">
        <v>51</v>
      </c>
      <c r="E540">
        <v>5504</v>
      </c>
      <c r="F540"/>
      <c r="G540"/>
      <c r="H540"/>
      <c r="I540" s="37"/>
      <c r="J540" s="37"/>
      <c r="K540" s="37"/>
      <c r="L540" s="38">
        <v>44216</v>
      </c>
      <c r="M540" t="s">
        <v>309</v>
      </c>
      <c r="N540" t="s">
        <v>308</v>
      </c>
      <c r="O540" s="9"/>
      <c r="P540" s="9"/>
      <c r="Q540" s="9"/>
      <c r="R540" s="9"/>
    </row>
    <row r="541" spans="1:18" x14ac:dyDescent="0.2">
      <c r="A541">
        <v>540</v>
      </c>
      <c r="B541">
        <v>26</v>
      </c>
      <c r="C541" t="s">
        <v>50</v>
      </c>
      <c r="D541" t="s">
        <v>51</v>
      </c>
      <c r="E541">
        <f>6550+E540</f>
        <v>12054</v>
      </c>
      <c r="F541">
        <v>6186</v>
      </c>
      <c r="G541"/>
      <c r="H541"/>
      <c r="I541" s="37"/>
      <c r="J541" s="37"/>
      <c r="K541" s="37"/>
      <c r="L541" s="38">
        <v>44221</v>
      </c>
      <c r="M541" t="s">
        <v>307</v>
      </c>
      <c r="N541" t="s">
        <v>306</v>
      </c>
      <c r="O541" s="9"/>
      <c r="P541" s="9"/>
      <c r="Q541" s="9"/>
      <c r="R541" s="9"/>
    </row>
    <row r="542" spans="1:18" x14ac:dyDescent="0.2">
      <c r="A542">
        <v>541</v>
      </c>
      <c r="B542">
        <v>26</v>
      </c>
      <c r="C542" t="s">
        <v>50</v>
      </c>
      <c r="D542" t="s">
        <v>51</v>
      </c>
      <c r="E542">
        <v>410000</v>
      </c>
      <c r="F542"/>
      <c r="G542"/>
      <c r="H542"/>
      <c r="I542" s="37">
        <v>70000</v>
      </c>
      <c r="J542" s="37"/>
      <c r="K542" s="37"/>
      <c r="L542" s="38">
        <v>44352</v>
      </c>
      <c r="M542" t="s">
        <v>886</v>
      </c>
      <c r="N542"/>
      <c r="O542" s="9"/>
      <c r="P542" s="9"/>
      <c r="Q542" s="9"/>
      <c r="R542" s="9"/>
    </row>
    <row r="543" spans="1:18" x14ac:dyDescent="0.2">
      <c r="A543">
        <v>542</v>
      </c>
      <c r="B543">
        <v>26</v>
      </c>
      <c r="C543" t="s">
        <v>631</v>
      </c>
      <c r="D543" t="s">
        <v>51</v>
      </c>
      <c r="E543">
        <v>848800</v>
      </c>
      <c r="F543">
        <v>655854</v>
      </c>
      <c r="G543"/>
      <c r="H543"/>
      <c r="I543">
        <v>192946</v>
      </c>
      <c r="J543"/>
      <c r="K543"/>
      <c r="L543" s="38">
        <v>44356</v>
      </c>
      <c r="M543" s="12" t="s">
        <v>654</v>
      </c>
      <c r="N543" t="s">
        <v>306</v>
      </c>
      <c r="O543" s="9"/>
      <c r="P543" s="9"/>
      <c r="Q543" s="9"/>
      <c r="R543" s="9"/>
    </row>
    <row r="544" spans="1:18" x14ac:dyDescent="0.2">
      <c r="A544">
        <v>543</v>
      </c>
      <c r="B544">
        <v>26</v>
      </c>
      <c r="C544" t="s">
        <v>631</v>
      </c>
      <c r="D544" t="s">
        <v>51</v>
      </c>
      <c r="E544"/>
      <c r="F544"/>
      <c r="G544"/>
      <c r="H544"/>
      <c r="I544">
        <v>1492641</v>
      </c>
      <c r="J544"/>
      <c r="K544"/>
      <c r="L544" s="38">
        <v>44370</v>
      </c>
      <c r="M544" s="12" t="s">
        <v>887</v>
      </c>
      <c r="N544"/>
      <c r="O544" s="9"/>
      <c r="P544" s="9"/>
      <c r="Q544" s="9"/>
      <c r="R544" s="9"/>
    </row>
    <row r="545" spans="1:18" x14ac:dyDescent="0.2">
      <c r="A545">
        <v>544</v>
      </c>
      <c r="B545">
        <v>26</v>
      </c>
      <c r="C545" t="s">
        <v>631</v>
      </c>
      <c r="D545" t="s">
        <v>51</v>
      </c>
      <c r="E545">
        <v>3720000</v>
      </c>
      <c r="F545">
        <f>E545-I545</f>
        <v>2160000</v>
      </c>
      <c r="G545"/>
      <c r="H545"/>
      <c r="I545">
        <v>1560000</v>
      </c>
      <c r="J545"/>
      <c r="K545"/>
      <c r="L545" s="38">
        <v>44371</v>
      </c>
      <c r="M545" s="12" t="s">
        <v>797</v>
      </c>
      <c r="N545"/>
      <c r="O545" s="9"/>
      <c r="P545" s="9"/>
      <c r="Q545" s="9"/>
      <c r="R545" s="9"/>
    </row>
    <row r="546" spans="1:18" x14ac:dyDescent="0.2">
      <c r="A546">
        <v>545</v>
      </c>
      <c r="B546">
        <v>27</v>
      </c>
      <c r="C546" t="s">
        <v>52</v>
      </c>
      <c r="D546" t="s">
        <v>53</v>
      </c>
      <c r="E546"/>
      <c r="F546"/>
      <c r="G546"/>
      <c r="H546"/>
      <c r="I546" s="37"/>
      <c r="J546" s="37"/>
      <c r="K546" s="37"/>
      <c r="L546" s="38">
        <v>44190</v>
      </c>
      <c r="M546"/>
      <c r="N546"/>
      <c r="O546" s="9"/>
      <c r="P546" s="9"/>
      <c r="Q546" s="9"/>
      <c r="R546" s="9"/>
    </row>
    <row r="547" spans="1:18" x14ac:dyDescent="0.2">
      <c r="A547">
        <v>546</v>
      </c>
      <c r="B547">
        <v>27</v>
      </c>
      <c r="C547" t="s">
        <v>52</v>
      </c>
      <c r="D547" t="s">
        <v>53</v>
      </c>
      <c r="E547">
        <v>125000</v>
      </c>
      <c r="F547"/>
      <c r="G547"/>
      <c r="H547"/>
      <c r="I547" s="37"/>
      <c r="J547" s="37"/>
      <c r="K547" s="37"/>
      <c r="L547" s="38">
        <v>44207</v>
      </c>
      <c r="M547" t="s">
        <v>272</v>
      </c>
      <c r="N547"/>
      <c r="O547" s="9"/>
      <c r="P547" s="9"/>
      <c r="Q547" s="9"/>
      <c r="R547" s="9"/>
    </row>
    <row r="548" spans="1:18" x14ac:dyDescent="0.2">
      <c r="A548">
        <v>547</v>
      </c>
      <c r="B548">
        <v>27</v>
      </c>
      <c r="C548" t="s">
        <v>52</v>
      </c>
      <c r="D548" t="s">
        <v>53</v>
      </c>
      <c r="E548">
        <v>139000</v>
      </c>
      <c r="F548"/>
      <c r="G548"/>
      <c r="H548"/>
      <c r="I548" s="37"/>
      <c r="J548" s="37"/>
      <c r="K548" s="37"/>
      <c r="L548" s="38">
        <v>44211</v>
      </c>
      <c r="M548" t="s">
        <v>236</v>
      </c>
      <c r="N548"/>
      <c r="O548" s="9"/>
      <c r="P548" s="9"/>
      <c r="Q548" s="9"/>
      <c r="R548" s="9"/>
    </row>
    <row r="549" spans="1:18" x14ac:dyDescent="0.2">
      <c r="A549">
        <v>548</v>
      </c>
      <c r="B549">
        <v>27</v>
      </c>
      <c r="C549" t="s">
        <v>52</v>
      </c>
      <c r="D549" t="s">
        <v>53</v>
      </c>
      <c r="E549">
        <v>560100</v>
      </c>
      <c r="F549"/>
      <c r="G549"/>
      <c r="H549"/>
      <c r="I549" s="37"/>
      <c r="J549" s="37"/>
      <c r="K549" s="37"/>
      <c r="L549" s="38">
        <v>44246</v>
      </c>
      <c r="M549" t="s">
        <v>273</v>
      </c>
      <c r="N549"/>
      <c r="O549" s="9"/>
      <c r="P549" s="9"/>
      <c r="Q549" s="9"/>
      <c r="R549" s="9"/>
    </row>
    <row r="550" spans="1:18" x14ac:dyDescent="0.2">
      <c r="A550">
        <v>549</v>
      </c>
      <c r="B550">
        <v>27</v>
      </c>
      <c r="C550" t="s">
        <v>52</v>
      </c>
      <c r="D550" t="s">
        <v>53</v>
      </c>
      <c r="E550">
        <v>5079500</v>
      </c>
      <c r="F550"/>
      <c r="G550"/>
      <c r="H550"/>
      <c r="I550" s="37"/>
      <c r="J550" s="37"/>
      <c r="K550" s="37"/>
      <c r="L550" s="38">
        <v>44325</v>
      </c>
      <c r="M550" t="s">
        <v>402</v>
      </c>
      <c r="N550"/>
      <c r="O550" s="9"/>
      <c r="P550" s="9"/>
      <c r="Q550" s="9"/>
      <c r="R550" s="9"/>
    </row>
    <row r="551" spans="1:18" x14ac:dyDescent="0.2">
      <c r="A551">
        <v>550</v>
      </c>
      <c r="B551">
        <v>27</v>
      </c>
      <c r="C551" t="s">
        <v>52</v>
      </c>
      <c r="D551" t="s">
        <v>53</v>
      </c>
      <c r="E551">
        <v>10136400</v>
      </c>
      <c r="F551"/>
      <c r="G551"/>
      <c r="H551"/>
      <c r="I551" s="37"/>
      <c r="J551" s="37"/>
      <c r="K551" s="37"/>
      <c r="L551" s="38">
        <v>44339</v>
      </c>
      <c r="M551" t="s">
        <v>572</v>
      </c>
      <c r="N551"/>
      <c r="O551" s="9"/>
      <c r="P551" s="9"/>
      <c r="Q551" s="9"/>
      <c r="R551" s="9"/>
    </row>
    <row r="552" spans="1:18" x14ac:dyDescent="0.2">
      <c r="A552">
        <v>551</v>
      </c>
      <c r="B552">
        <v>27</v>
      </c>
      <c r="C552" t="s">
        <v>52</v>
      </c>
      <c r="D552" t="s">
        <v>53</v>
      </c>
      <c r="E552">
        <v>14692800</v>
      </c>
      <c r="F552">
        <v>12550800</v>
      </c>
      <c r="G552"/>
      <c r="H552"/>
      <c r="I552" s="37">
        <f>E552-F552</f>
        <v>2142000</v>
      </c>
      <c r="J552" s="37"/>
      <c r="K552" s="37"/>
      <c r="L552" s="38">
        <v>44347</v>
      </c>
      <c r="M552" t="s">
        <v>571</v>
      </c>
      <c r="N552"/>
      <c r="O552" s="9"/>
      <c r="P552" s="9"/>
      <c r="Q552" s="9"/>
      <c r="R552" s="9"/>
    </row>
    <row r="553" spans="1:18" x14ac:dyDescent="0.2">
      <c r="A553">
        <v>552</v>
      </c>
      <c r="B553">
        <v>27</v>
      </c>
      <c r="C553" t="s">
        <v>52</v>
      </c>
      <c r="D553" t="s">
        <v>53</v>
      </c>
      <c r="E553">
        <v>16446000</v>
      </c>
      <c r="F553"/>
      <c r="G553"/>
      <c r="H553"/>
      <c r="I553" s="37"/>
      <c r="J553" s="37"/>
      <c r="K553" s="37"/>
      <c r="L553" s="38">
        <v>44352</v>
      </c>
      <c r="M553" s="11" t="s">
        <v>632</v>
      </c>
      <c r="N553"/>
      <c r="O553" s="9"/>
      <c r="P553" s="9"/>
      <c r="Q553" s="9"/>
      <c r="R553" s="9"/>
    </row>
    <row r="554" spans="1:18" x14ac:dyDescent="0.2">
      <c r="A554">
        <v>553</v>
      </c>
      <c r="B554">
        <v>27</v>
      </c>
      <c r="C554" t="s">
        <v>671</v>
      </c>
      <c r="D554" t="s">
        <v>53</v>
      </c>
      <c r="E554">
        <v>20434200</v>
      </c>
      <c r="F554">
        <v>16669500</v>
      </c>
      <c r="G554"/>
      <c r="H554"/>
      <c r="I554" s="37">
        <f>E554-F554</f>
        <v>3764700</v>
      </c>
      <c r="J554" s="37"/>
      <c r="K554" s="37"/>
      <c r="L554" s="38">
        <v>44357</v>
      </c>
      <c r="M554" s="11" t="s">
        <v>655</v>
      </c>
      <c r="N554"/>
      <c r="O554" s="9"/>
      <c r="P554" s="9"/>
      <c r="Q554" s="9"/>
      <c r="R554" s="9"/>
    </row>
    <row r="555" spans="1:18" x14ac:dyDescent="0.2">
      <c r="A555">
        <v>554</v>
      </c>
      <c r="B555">
        <v>27</v>
      </c>
      <c r="C555" t="s">
        <v>671</v>
      </c>
      <c r="D555" t="s">
        <v>53</v>
      </c>
      <c r="E555">
        <v>30700000</v>
      </c>
      <c r="F555">
        <v>16700000</v>
      </c>
      <c r="G555"/>
      <c r="H555"/>
      <c r="I555" s="37">
        <v>14000000</v>
      </c>
      <c r="J555" s="37"/>
      <c r="K555" s="37"/>
      <c r="L555" s="38">
        <v>44372</v>
      </c>
      <c r="M555" s="11" t="s">
        <v>632</v>
      </c>
      <c r="N555" s="11"/>
      <c r="O555" s="9"/>
      <c r="P555" s="9"/>
      <c r="Q555" s="9"/>
      <c r="R555" s="9"/>
    </row>
    <row r="556" spans="1:18" x14ac:dyDescent="0.2">
      <c r="A556">
        <v>555</v>
      </c>
      <c r="B556">
        <v>27</v>
      </c>
      <c r="C556" t="s">
        <v>671</v>
      </c>
      <c r="D556" t="s">
        <v>53</v>
      </c>
      <c r="E556">
        <v>46948000</v>
      </c>
      <c r="F556">
        <v>26171000</v>
      </c>
      <c r="G556">
        <v>19682000</v>
      </c>
      <c r="H556">
        <v>1095000</v>
      </c>
      <c r="I556" s="37">
        <f>19682000+1095000</f>
        <v>20777000</v>
      </c>
      <c r="J556" s="37">
        <v>80.94</v>
      </c>
      <c r="K556" s="37"/>
      <c r="L556" s="38">
        <v>44406</v>
      </c>
      <c r="M556" s="11" t="s">
        <v>796</v>
      </c>
      <c r="N556" s="11"/>
      <c r="O556" s="9"/>
      <c r="P556" s="9"/>
      <c r="Q556" s="9"/>
      <c r="R556" s="9"/>
    </row>
    <row r="557" spans="1:18" x14ac:dyDescent="0.2">
      <c r="A557">
        <v>556</v>
      </c>
      <c r="B557">
        <v>27</v>
      </c>
      <c r="C557" t="s">
        <v>671</v>
      </c>
      <c r="D557" t="s">
        <v>53</v>
      </c>
      <c r="E557">
        <v>50358000</v>
      </c>
      <c r="F557">
        <v>27897500</v>
      </c>
      <c r="G557"/>
      <c r="H557"/>
      <c r="I557" s="9">
        <f>E557-F557</f>
        <v>22460500</v>
      </c>
      <c r="J557" s="37">
        <v>90</v>
      </c>
      <c r="K557" s="37"/>
      <c r="L557" s="38">
        <v>44413</v>
      </c>
      <c r="M557" s="11" t="s">
        <v>795</v>
      </c>
      <c r="N557" s="11"/>
      <c r="O557" s="9"/>
      <c r="P557" s="9"/>
      <c r="Q557" s="9"/>
      <c r="R557" s="9"/>
    </row>
    <row r="558" spans="1:18" x14ac:dyDescent="0.2">
      <c r="A558">
        <v>557</v>
      </c>
      <c r="B558">
        <v>27</v>
      </c>
      <c r="C558" t="s">
        <v>671</v>
      </c>
      <c r="D558" t="s">
        <v>53</v>
      </c>
      <c r="E558">
        <v>54218164</v>
      </c>
      <c r="F558" s="49">
        <f>39528999*73.33%</f>
        <v>28986614.966699999</v>
      </c>
      <c r="G558"/>
      <c r="H558"/>
      <c r="I558" s="52">
        <f>E558-F558</f>
        <v>25231549.033300001</v>
      </c>
      <c r="J558" s="37"/>
      <c r="K558" s="37"/>
      <c r="L558" s="38">
        <v>44427</v>
      </c>
      <c r="M558" s="11" t="s">
        <v>996</v>
      </c>
      <c r="N558" s="11"/>
      <c r="O558" s="9"/>
      <c r="P558" s="9"/>
      <c r="Q558" s="9"/>
      <c r="R558" s="9"/>
    </row>
    <row r="559" spans="1:18" x14ac:dyDescent="0.2">
      <c r="A559">
        <v>558</v>
      </c>
      <c r="B559">
        <v>28</v>
      </c>
      <c r="C559" t="s">
        <v>54</v>
      </c>
      <c r="D559" t="s">
        <v>55</v>
      </c>
      <c r="E559"/>
      <c r="F559">
        <v>3279</v>
      </c>
      <c r="G559"/>
      <c r="H559"/>
      <c r="I559" s="37"/>
      <c r="J559" s="37"/>
      <c r="K559" s="37"/>
      <c r="L559" s="38">
        <v>44193</v>
      </c>
      <c r="M559" t="s">
        <v>237</v>
      </c>
      <c r="N559" t="s">
        <v>274</v>
      </c>
      <c r="O559" s="9"/>
      <c r="P559" s="9"/>
      <c r="Q559" s="9"/>
      <c r="R559" s="9"/>
    </row>
    <row r="560" spans="1:18" x14ac:dyDescent="0.2">
      <c r="A560">
        <v>559</v>
      </c>
      <c r="B560">
        <v>28</v>
      </c>
      <c r="C560" t="s">
        <v>54</v>
      </c>
      <c r="D560" t="s">
        <v>55</v>
      </c>
      <c r="E560">
        <f>F560+I560</f>
        <v>723200</v>
      </c>
      <c r="F560">
        <v>416600</v>
      </c>
      <c r="G560"/>
      <c r="H560"/>
      <c r="I560" s="37">
        <v>306600</v>
      </c>
      <c r="J560" s="37"/>
      <c r="K560" s="37"/>
      <c r="L560" s="38">
        <v>44256</v>
      </c>
      <c r="M560" t="s">
        <v>310</v>
      </c>
      <c r="N560"/>
      <c r="O560" s="9"/>
      <c r="P560" s="9"/>
      <c r="Q560" s="9"/>
      <c r="R560" s="9"/>
    </row>
    <row r="561" spans="1:18" x14ac:dyDescent="0.2">
      <c r="A561">
        <v>560</v>
      </c>
      <c r="B561">
        <v>28</v>
      </c>
      <c r="C561" t="s">
        <v>54</v>
      </c>
      <c r="D561" t="s">
        <v>55</v>
      </c>
      <c r="E561">
        <f>F561+I560</f>
        <v>1657500</v>
      </c>
      <c r="F561">
        <v>1350900</v>
      </c>
      <c r="G561"/>
      <c r="H561"/>
      <c r="I561" s="37">
        <f>I560</f>
        <v>306600</v>
      </c>
      <c r="J561" s="37"/>
      <c r="K561" s="37"/>
      <c r="L561" s="38">
        <v>44312</v>
      </c>
      <c r="M561" t="s">
        <v>378</v>
      </c>
      <c r="N561"/>
      <c r="O561" s="9"/>
      <c r="P561" s="9"/>
      <c r="Q561" s="9"/>
      <c r="R561" s="9"/>
    </row>
    <row r="562" spans="1:18" x14ac:dyDescent="0.2">
      <c r="A562">
        <v>561</v>
      </c>
      <c r="B562">
        <v>28</v>
      </c>
      <c r="C562" t="s">
        <v>54</v>
      </c>
      <c r="D562" t="s">
        <v>55</v>
      </c>
      <c r="E562">
        <f>E561+1090000+170000+636700</f>
        <v>3554200</v>
      </c>
      <c r="F562"/>
      <c r="G562"/>
      <c r="H562"/>
      <c r="I562" s="37"/>
      <c r="J562" s="37"/>
      <c r="K562" s="37"/>
      <c r="L562" s="38">
        <v>44343</v>
      </c>
      <c r="M562" t="s">
        <v>574</v>
      </c>
      <c r="N562" t="s">
        <v>573</v>
      </c>
      <c r="O562" s="9"/>
      <c r="P562" s="9"/>
      <c r="Q562" s="9"/>
      <c r="R562" s="9"/>
    </row>
    <row r="563" spans="1:18" ht="13.5" customHeight="1" x14ac:dyDescent="0.2">
      <c r="A563">
        <v>562</v>
      </c>
      <c r="B563">
        <v>28</v>
      </c>
      <c r="C563" t="s">
        <v>633</v>
      </c>
      <c r="D563" t="s">
        <v>55</v>
      </c>
      <c r="E563">
        <v>10590000</v>
      </c>
      <c r="F563"/>
      <c r="G563"/>
      <c r="H563"/>
      <c r="I563" s="37"/>
      <c r="J563" s="37"/>
      <c r="K563" s="37"/>
      <c r="L563" s="38">
        <v>44355</v>
      </c>
      <c r="M563" s="11" t="s">
        <v>634</v>
      </c>
      <c r="N563"/>
      <c r="O563" s="9"/>
      <c r="P563" s="9"/>
      <c r="Q563" s="9"/>
      <c r="R563" s="9"/>
    </row>
    <row r="564" spans="1:18" x14ac:dyDescent="0.2">
      <c r="A564">
        <v>563</v>
      </c>
      <c r="B564">
        <v>28</v>
      </c>
      <c r="C564" t="s">
        <v>633</v>
      </c>
      <c r="D564" t="s">
        <v>55</v>
      </c>
      <c r="E564" s="9">
        <f>E563+2202700+1875100*2</f>
        <v>16542900</v>
      </c>
      <c r="I564"/>
      <c r="J564"/>
      <c r="K564"/>
      <c r="L564" s="38">
        <v>44386</v>
      </c>
      <c r="M564" s="11" t="s">
        <v>759</v>
      </c>
      <c r="N564"/>
      <c r="O564" s="9"/>
      <c r="P564" s="9"/>
      <c r="Q564" s="9"/>
      <c r="R564" s="9"/>
    </row>
    <row r="565" spans="1:18" x14ac:dyDescent="0.2">
      <c r="A565">
        <v>564</v>
      </c>
      <c r="B565">
        <v>29</v>
      </c>
      <c r="C565" s="41" t="s">
        <v>56</v>
      </c>
      <c r="D565" t="s">
        <v>57</v>
      </c>
      <c r="E565"/>
      <c r="F565"/>
      <c r="G565"/>
      <c r="H565"/>
      <c r="I565" s="37"/>
      <c r="J565" s="37"/>
      <c r="K565" s="37"/>
      <c r="L565" s="38">
        <v>44197</v>
      </c>
      <c r="M565"/>
      <c r="N565"/>
      <c r="O565" s="9"/>
      <c r="P565" s="9"/>
      <c r="Q565" s="9"/>
      <c r="R565" s="9"/>
    </row>
    <row r="566" spans="1:18" x14ac:dyDescent="0.2">
      <c r="A566">
        <v>565</v>
      </c>
      <c r="B566">
        <v>29</v>
      </c>
      <c r="C566" s="41" t="s">
        <v>56</v>
      </c>
      <c r="D566" t="s">
        <v>57</v>
      </c>
      <c r="E566">
        <v>62000</v>
      </c>
      <c r="F566"/>
      <c r="G566"/>
      <c r="H566"/>
      <c r="I566" s="37"/>
      <c r="J566" s="37"/>
      <c r="K566" s="37"/>
      <c r="L566" s="38">
        <v>44226</v>
      </c>
      <c r="M566" t="s">
        <v>238</v>
      </c>
      <c r="N566"/>
      <c r="O566" s="9"/>
      <c r="P566" s="9"/>
      <c r="Q566" s="9"/>
      <c r="R566" s="9"/>
    </row>
    <row r="567" spans="1:18" x14ac:dyDescent="0.2">
      <c r="A567">
        <v>566</v>
      </c>
      <c r="B567">
        <v>29</v>
      </c>
      <c r="C567" s="41" t="s">
        <v>56</v>
      </c>
      <c r="D567" t="s">
        <v>57</v>
      </c>
      <c r="E567">
        <v>390000</v>
      </c>
      <c r="F567">
        <v>310000</v>
      </c>
      <c r="G567"/>
      <c r="H567"/>
      <c r="I567" s="37">
        <v>80000</v>
      </c>
      <c r="J567" s="37"/>
      <c r="K567" s="37"/>
      <c r="L567" s="38">
        <v>44281</v>
      </c>
      <c r="M567" t="s">
        <v>311</v>
      </c>
      <c r="N567"/>
      <c r="O567" s="9"/>
      <c r="P567" s="9"/>
      <c r="Q567" s="9"/>
      <c r="R567" s="9"/>
    </row>
    <row r="568" spans="1:18" x14ac:dyDescent="0.2">
      <c r="A568">
        <v>567</v>
      </c>
      <c r="B568">
        <v>29</v>
      </c>
      <c r="C568" s="41" t="s">
        <v>56</v>
      </c>
      <c r="D568" t="s">
        <v>57</v>
      </c>
      <c r="E568">
        <v>630000</v>
      </c>
      <c r="F568"/>
      <c r="G568"/>
      <c r="H568"/>
      <c r="I568" s="37"/>
      <c r="J568" s="37"/>
      <c r="K568" s="37"/>
      <c r="L568" s="38">
        <v>44299</v>
      </c>
      <c r="M568" t="s">
        <v>347</v>
      </c>
      <c r="N568"/>
      <c r="O568" s="9"/>
      <c r="P568" s="9"/>
      <c r="Q568" s="9"/>
      <c r="R568" s="9"/>
    </row>
    <row r="569" spans="1:18" x14ac:dyDescent="0.2">
      <c r="A569">
        <v>568</v>
      </c>
      <c r="B569">
        <v>29</v>
      </c>
      <c r="C569" s="41" t="s">
        <v>56</v>
      </c>
      <c r="D569" t="s">
        <v>57</v>
      </c>
      <c r="E569">
        <v>766453</v>
      </c>
      <c r="F569"/>
      <c r="G569"/>
      <c r="H569"/>
      <c r="I569" s="37"/>
      <c r="J569" s="37"/>
      <c r="K569" s="37"/>
      <c r="L569" s="38">
        <v>44311</v>
      </c>
      <c r="M569" t="s">
        <v>379</v>
      </c>
      <c r="N569"/>
      <c r="O569" s="9"/>
      <c r="P569" s="9"/>
      <c r="Q569" s="9"/>
      <c r="R569" s="9"/>
    </row>
    <row r="570" spans="1:18" x14ac:dyDescent="0.2">
      <c r="A570">
        <v>569</v>
      </c>
      <c r="B570">
        <v>29</v>
      </c>
      <c r="C570" s="41" t="s">
        <v>56</v>
      </c>
      <c r="D570" t="s">
        <v>57</v>
      </c>
      <c r="E570">
        <v>1270000</v>
      </c>
      <c r="F570"/>
      <c r="G570"/>
      <c r="H570"/>
      <c r="I570" s="37"/>
      <c r="J570" s="37"/>
      <c r="K570" s="37"/>
      <c r="L570" s="38">
        <v>44333</v>
      </c>
      <c r="M570" t="s">
        <v>575</v>
      </c>
      <c r="N570"/>
      <c r="O570" s="9"/>
      <c r="P570" s="9"/>
      <c r="Q570" s="9"/>
      <c r="R570" s="9"/>
    </row>
    <row r="571" spans="1:18" x14ac:dyDescent="0.2">
      <c r="A571">
        <v>570</v>
      </c>
      <c r="B571">
        <v>29</v>
      </c>
      <c r="C571" s="41" t="s">
        <v>635</v>
      </c>
      <c r="D571" t="s">
        <v>57</v>
      </c>
      <c r="E571">
        <v>2878000</v>
      </c>
      <c r="F571">
        <v>2327000</v>
      </c>
      <c r="G571"/>
      <c r="H571"/>
      <c r="I571" s="37">
        <v>551000</v>
      </c>
      <c r="J571" s="37"/>
      <c r="K571" s="37"/>
      <c r="L571" s="38">
        <v>44355</v>
      </c>
      <c r="M571" s="11" t="s">
        <v>636</v>
      </c>
      <c r="N571"/>
      <c r="O571" s="9"/>
      <c r="P571" s="9"/>
      <c r="Q571" s="9"/>
      <c r="R571" s="9"/>
    </row>
    <row r="572" spans="1:18" x14ac:dyDescent="0.2">
      <c r="A572">
        <v>571</v>
      </c>
      <c r="B572">
        <v>29</v>
      </c>
      <c r="C572" s="41" t="s">
        <v>635</v>
      </c>
      <c r="D572" t="s">
        <v>57</v>
      </c>
      <c r="E572">
        <v>4442000</v>
      </c>
      <c r="F572">
        <v>2349900</v>
      </c>
      <c r="G572"/>
      <c r="H572"/>
      <c r="I572" s="37">
        <v>2092100</v>
      </c>
      <c r="J572" s="37"/>
      <c r="K572" s="37"/>
      <c r="L572" s="38">
        <v>44375</v>
      </c>
      <c r="M572" s="11" t="s">
        <v>760</v>
      </c>
      <c r="N572"/>
      <c r="O572" s="9"/>
      <c r="P572" s="9"/>
      <c r="Q572" s="9"/>
      <c r="R572" s="9"/>
    </row>
    <row r="573" spans="1:18" x14ac:dyDescent="0.2">
      <c r="A573">
        <v>572</v>
      </c>
      <c r="B573">
        <v>29</v>
      </c>
      <c r="C573" s="41" t="s">
        <v>635</v>
      </c>
      <c r="D573" t="s">
        <v>57</v>
      </c>
      <c r="E573">
        <v>6117556</v>
      </c>
      <c r="F573">
        <v>3509353</v>
      </c>
      <c r="G573" s="37">
        <v>2608203</v>
      </c>
      <c r="H573"/>
      <c r="I573" s="37">
        <v>2608203</v>
      </c>
      <c r="J573" s="37"/>
      <c r="K573" s="37"/>
      <c r="L573" s="38">
        <v>44405</v>
      </c>
      <c r="M573" s="11" t="s">
        <v>813</v>
      </c>
      <c r="N573"/>
      <c r="O573" s="9"/>
      <c r="P573" s="9"/>
      <c r="Q573" s="9"/>
      <c r="R573" s="9"/>
    </row>
    <row r="574" spans="1:18" x14ac:dyDescent="0.2">
      <c r="A574">
        <v>573</v>
      </c>
      <c r="B574">
        <v>29</v>
      </c>
      <c r="C574" s="41" t="s">
        <v>635</v>
      </c>
      <c r="D574" t="s">
        <v>57</v>
      </c>
      <c r="E574">
        <v>7972563</v>
      </c>
      <c r="F574"/>
      <c r="G574" s="37"/>
      <c r="H574"/>
      <c r="I574" s="37"/>
      <c r="J574" s="37"/>
      <c r="K574" s="37"/>
      <c r="L574" s="38">
        <v>44434</v>
      </c>
      <c r="M574" s="11" t="s">
        <v>1012</v>
      </c>
      <c r="N574"/>
      <c r="O574" s="9"/>
      <c r="P574" s="9"/>
      <c r="Q574" s="9"/>
      <c r="R574" s="9"/>
    </row>
    <row r="575" spans="1:18" x14ac:dyDescent="0.2">
      <c r="A575">
        <v>574</v>
      </c>
      <c r="B575">
        <v>29</v>
      </c>
      <c r="C575" s="41" t="s">
        <v>635</v>
      </c>
      <c r="D575" t="s">
        <v>57</v>
      </c>
      <c r="E575">
        <v>8180890</v>
      </c>
      <c r="F575">
        <f>4032126+213507+212163</f>
        <v>4457796</v>
      </c>
      <c r="G575" s="37">
        <f>3618428+104666</f>
        <v>3723094</v>
      </c>
      <c r="H575"/>
      <c r="I575" s="37">
        <f>3618428+104666</f>
        <v>3723094</v>
      </c>
      <c r="J575" s="37"/>
      <c r="K575" s="37"/>
      <c r="L575" s="38">
        <v>44438</v>
      </c>
      <c r="M575" s="11" t="s">
        <v>1013</v>
      </c>
      <c r="N575"/>
      <c r="O575" s="9"/>
      <c r="P575" s="9"/>
      <c r="Q575" s="9"/>
      <c r="R575" s="9"/>
    </row>
    <row r="576" spans="1:18" x14ac:dyDescent="0.2">
      <c r="A576">
        <v>575</v>
      </c>
      <c r="B576">
        <v>30</v>
      </c>
      <c r="C576" s="41" t="s">
        <v>58</v>
      </c>
      <c r="D576" t="s">
        <v>59</v>
      </c>
      <c r="E576"/>
      <c r="F576">
        <v>23000</v>
      </c>
      <c r="G576"/>
      <c r="H576"/>
      <c r="I576" s="37"/>
      <c r="J576" s="37"/>
      <c r="K576" s="37"/>
      <c r="L576" s="38">
        <v>44203</v>
      </c>
      <c r="M576" t="s">
        <v>239</v>
      </c>
      <c r="N576"/>
      <c r="O576" s="9"/>
      <c r="P576" s="9"/>
      <c r="Q576" s="9"/>
      <c r="R576" s="9"/>
    </row>
    <row r="577" spans="1:18" x14ac:dyDescent="0.2">
      <c r="A577">
        <v>576</v>
      </c>
      <c r="B577">
        <v>30</v>
      </c>
      <c r="C577" s="41" t="s">
        <v>58</v>
      </c>
      <c r="D577" t="s">
        <v>59</v>
      </c>
      <c r="E577">
        <v>57200</v>
      </c>
      <c r="F577"/>
      <c r="G577"/>
      <c r="H577"/>
      <c r="I577" s="37"/>
      <c r="J577" s="37"/>
      <c r="K577" s="37"/>
      <c r="L577" s="38">
        <v>44211</v>
      </c>
      <c r="M577" s="11" t="s">
        <v>240</v>
      </c>
      <c r="N577"/>
      <c r="O577" s="9"/>
      <c r="P577" s="9"/>
      <c r="Q577" s="9"/>
      <c r="R577" s="9"/>
    </row>
    <row r="578" spans="1:18" x14ac:dyDescent="0.2">
      <c r="A578">
        <v>577</v>
      </c>
      <c r="B578">
        <v>30</v>
      </c>
      <c r="C578" s="41" t="s">
        <v>58</v>
      </c>
      <c r="D578" t="s">
        <v>59</v>
      </c>
      <c r="E578">
        <v>80000</v>
      </c>
      <c r="F578"/>
      <c r="G578"/>
      <c r="H578"/>
      <c r="I578" s="37"/>
      <c r="J578" s="37"/>
      <c r="K578" s="37"/>
      <c r="L578" s="38">
        <v>44262</v>
      </c>
      <c r="M578" s="11" t="s">
        <v>275</v>
      </c>
      <c r="N578"/>
      <c r="O578" s="9"/>
      <c r="P578" s="9"/>
      <c r="Q578" s="9"/>
      <c r="R578" s="9"/>
    </row>
    <row r="579" spans="1:18" x14ac:dyDescent="0.2">
      <c r="A579">
        <v>578</v>
      </c>
      <c r="B579">
        <v>30</v>
      </c>
      <c r="C579" s="41" t="s">
        <v>58</v>
      </c>
      <c r="D579" t="s">
        <v>59</v>
      </c>
      <c r="E579">
        <v>404400</v>
      </c>
      <c r="F579">
        <v>321700</v>
      </c>
      <c r="G579"/>
      <c r="H579"/>
      <c r="I579" s="37">
        <f>E579-F579</f>
        <v>82700</v>
      </c>
      <c r="J579" s="37"/>
      <c r="K579" s="37"/>
      <c r="L579" s="38">
        <v>44295</v>
      </c>
      <c r="M579" s="11" t="s">
        <v>348</v>
      </c>
      <c r="N579"/>
      <c r="O579" s="9"/>
      <c r="P579" s="9"/>
      <c r="Q579" s="9"/>
      <c r="R579" s="9"/>
    </row>
    <row r="580" spans="1:18" x14ac:dyDescent="0.2">
      <c r="A580">
        <v>579</v>
      </c>
      <c r="B580">
        <v>30</v>
      </c>
      <c r="C580" s="41" t="s">
        <v>58</v>
      </c>
      <c r="D580" t="s">
        <v>59</v>
      </c>
      <c r="E580">
        <v>500000</v>
      </c>
      <c r="F580">
        <v>370000</v>
      </c>
      <c r="G580"/>
      <c r="H580"/>
      <c r="I580" s="37">
        <f>E580-F580</f>
        <v>130000</v>
      </c>
      <c r="J580" s="37"/>
      <c r="K580" s="37"/>
      <c r="L580" s="38">
        <v>44301</v>
      </c>
      <c r="M580" s="11" t="s">
        <v>349</v>
      </c>
      <c r="N580"/>
      <c r="O580" s="9"/>
      <c r="P580" s="9"/>
      <c r="Q580" s="9"/>
      <c r="R580" s="9"/>
    </row>
    <row r="581" spans="1:18" x14ac:dyDescent="0.2">
      <c r="A581">
        <v>580</v>
      </c>
      <c r="B581">
        <v>30</v>
      </c>
      <c r="C581" s="41" t="s">
        <v>58</v>
      </c>
      <c r="D581" t="s">
        <v>59</v>
      </c>
      <c r="E581">
        <v>1050000</v>
      </c>
      <c r="F581">
        <v>765000</v>
      </c>
      <c r="G581"/>
      <c r="H581"/>
      <c r="I581" s="37">
        <v>285000</v>
      </c>
      <c r="J581" s="37"/>
      <c r="K581" s="37"/>
      <c r="L581" s="38">
        <v>44323</v>
      </c>
      <c r="M581" s="11" t="s">
        <v>412</v>
      </c>
      <c r="N581"/>
      <c r="O581" s="9"/>
      <c r="P581" s="9"/>
      <c r="Q581" s="9"/>
      <c r="R581" s="9"/>
    </row>
    <row r="582" spans="1:18" x14ac:dyDescent="0.2">
      <c r="A582">
        <v>581</v>
      </c>
      <c r="B582">
        <v>30</v>
      </c>
      <c r="C582" s="41" t="s">
        <v>58</v>
      </c>
      <c r="D582" t="s">
        <v>59</v>
      </c>
      <c r="E582">
        <v>1410000</v>
      </c>
      <c r="F582"/>
      <c r="G582"/>
      <c r="H582"/>
      <c r="I582" s="37"/>
      <c r="J582" s="37"/>
      <c r="K582" s="37"/>
      <c r="L582" s="38">
        <v>44327</v>
      </c>
      <c r="M582" s="11" t="s">
        <v>425</v>
      </c>
      <c r="N582"/>
      <c r="O582" s="9"/>
      <c r="P582" s="9"/>
      <c r="Q582" s="9"/>
      <c r="R582" s="9"/>
    </row>
    <row r="583" spans="1:18" x14ac:dyDescent="0.2">
      <c r="A583">
        <v>582</v>
      </c>
      <c r="B583">
        <v>30</v>
      </c>
      <c r="C583" s="41" t="s">
        <v>58</v>
      </c>
      <c r="D583" t="s">
        <v>59</v>
      </c>
      <c r="E583">
        <v>1580600</v>
      </c>
      <c r="F583">
        <v>1225000</v>
      </c>
      <c r="G583"/>
      <c r="H583"/>
      <c r="I583" s="37">
        <v>355600</v>
      </c>
      <c r="J583" s="37"/>
      <c r="K583" s="37"/>
      <c r="L583" s="38">
        <v>44331</v>
      </c>
      <c r="M583" s="11" t="s">
        <v>576</v>
      </c>
      <c r="N583"/>
      <c r="O583" s="9"/>
      <c r="P583" s="9"/>
      <c r="Q583" s="9"/>
      <c r="R583" s="9"/>
    </row>
    <row r="584" spans="1:18" x14ac:dyDescent="0.2">
      <c r="A584">
        <v>583</v>
      </c>
      <c r="B584">
        <v>30</v>
      </c>
      <c r="C584" s="41" t="s">
        <v>58</v>
      </c>
      <c r="D584" t="s">
        <v>59</v>
      </c>
      <c r="E584">
        <v>2036000</v>
      </c>
      <c r="F584">
        <v>1664000</v>
      </c>
      <c r="G584"/>
      <c r="H584"/>
      <c r="I584" s="37">
        <v>372000</v>
      </c>
      <c r="J584" s="37"/>
      <c r="K584" s="37"/>
      <c r="L584" s="38">
        <v>44335</v>
      </c>
      <c r="M584" s="11" t="s">
        <v>577</v>
      </c>
      <c r="N584"/>
      <c r="O584" s="9"/>
      <c r="P584" s="9"/>
      <c r="Q584" s="9"/>
      <c r="R584" s="9"/>
    </row>
    <row r="585" spans="1:18" x14ac:dyDescent="0.2">
      <c r="A585">
        <v>584</v>
      </c>
      <c r="B585">
        <v>30</v>
      </c>
      <c r="C585" s="41" t="s">
        <v>58</v>
      </c>
      <c r="D585" t="s">
        <v>59</v>
      </c>
      <c r="E585">
        <v>2349616</v>
      </c>
      <c r="F585">
        <v>1969347</v>
      </c>
      <c r="G585"/>
      <c r="H585"/>
      <c r="I585" s="37">
        <v>380269</v>
      </c>
      <c r="J585" s="37"/>
      <c r="K585" s="37"/>
      <c r="L585" s="38">
        <v>44345</v>
      </c>
      <c r="M585" s="11" t="s">
        <v>578</v>
      </c>
      <c r="N585"/>
      <c r="O585" s="9"/>
      <c r="P585" s="9"/>
      <c r="Q585" s="9"/>
      <c r="R585" s="9"/>
    </row>
    <row r="586" spans="1:18" x14ac:dyDescent="0.2">
      <c r="A586">
        <v>585</v>
      </c>
      <c r="B586">
        <v>30</v>
      </c>
      <c r="C586" s="41" t="s">
        <v>637</v>
      </c>
      <c r="D586" t="s">
        <v>59</v>
      </c>
      <c r="E586">
        <v>3269000</v>
      </c>
      <c r="F586">
        <v>2771000</v>
      </c>
      <c r="G586"/>
      <c r="H586"/>
      <c r="I586" s="37">
        <v>498000</v>
      </c>
      <c r="J586" s="37"/>
      <c r="K586" s="37"/>
      <c r="L586" s="38">
        <v>44354</v>
      </c>
      <c r="M586" s="11" t="s">
        <v>638</v>
      </c>
      <c r="N586"/>
      <c r="O586" s="9"/>
      <c r="P586" s="9"/>
      <c r="Q586" s="9"/>
      <c r="R586" s="9"/>
    </row>
    <row r="587" spans="1:18" x14ac:dyDescent="0.2">
      <c r="A587">
        <v>586</v>
      </c>
      <c r="B587">
        <v>30</v>
      </c>
      <c r="C587" s="41" t="s">
        <v>637</v>
      </c>
      <c r="D587" t="s">
        <v>59</v>
      </c>
      <c r="E587">
        <v>5080000</v>
      </c>
      <c r="F587">
        <v>2780000</v>
      </c>
      <c r="G587"/>
      <c r="H587"/>
      <c r="I587" s="37">
        <v>2300000</v>
      </c>
      <c r="J587" s="37"/>
      <c r="K587" s="37"/>
      <c r="L587" s="38">
        <v>44372</v>
      </c>
      <c r="M587" s="11" t="s">
        <v>761</v>
      </c>
      <c r="N587"/>
      <c r="O587" s="9"/>
      <c r="P587" s="9"/>
      <c r="Q587" s="9"/>
      <c r="R587" s="9"/>
    </row>
    <row r="588" spans="1:18" x14ac:dyDescent="0.2">
      <c r="A588">
        <v>587</v>
      </c>
      <c r="B588">
        <v>30</v>
      </c>
      <c r="C588" s="41" t="s">
        <v>637</v>
      </c>
      <c r="D588" t="s">
        <v>59</v>
      </c>
      <c r="E588">
        <v>6260000</v>
      </c>
      <c r="F588">
        <v>3580000</v>
      </c>
      <c r="G588" s="37">
        <v>2680000</v>
      </c>
      <c r="H588"/>
      <c r="I588" s="37">
        <v>2680000</v>
      </c>
      <c r="J588" s="37"/>
      <c r="K588" s="37"/>
      <c r="L588" s="38">
        <v>44382</v>
      </c>
      <c r="M588" s="11" t="s">
        <v>762</v>
      </c>
      <c r="N588"/>
      <c r="O588" s="9"/>
      <c r="P588" s="9"/>
      <c r="Q588" s="9"/>
      <c r="R588" s="9"/>
    </row>
    <row r="589" spans="1:18" x14ac:dyDescent="0.2">
      <c r="A589">
        <v>588</v>
      </c>
      <c r="B589">
        <v>30</v>
      </c>
      <c r="C589" s="41" t="s">
        <v>637</v>
      </c>
      <c r="D589" t="s">
        <v>59</v>
      </c>
      <c r="E589">
        <v>7001900</v>
      </c>
      <c r="F589">
        <v>4204600</v>
      </c>
      <c r="G589" s="37">
        <v>2797300</v>
      </c>
      <c r="H589"/>
      <c r="I589" s="37">
        <v>2797300</v>
      </c>
      <c r="J589" s="37"/>
      <c r="K589" s="37"/>
      <c r="L589" s="38">
        <v>44400</v>
      </c>
      <c r="M589" s="11" t="s">
        <v>892</v>
      </c>
      <c r="N589"/>
      <c r="O589" s="9"/>
      <c r="P589" s="9"/>
      <c r="Q589" s="9"/>
      <c r="R589" s="9"/>
    </row>
    <row r="590" spans="1:18" x14ac:dyDescent="0.2">
      <c r="A590">
        <v>589</v>
      </c>
      <c r="B590">
        <v>30</v>
      </c>
      <c r="C590" s="41" t="s">
        <v>637</v>
      </c>
      <c r="D590" t="s">
        <v>59</v>
      </c>
      <c r="E590">
        <v>7530000</v>
      </c>
      <c r="F590">
        <v>4270000</v>
      </c>
      <c r="G590" s="37">
        <v>3260000</v>
      </c>
      <c r="H590"/>
      <c r="I590" s="37">
        <v>3260000</v>
      </c>
      <c r="J590" s="37"/>
      <c r="K590" s="37"/>
      <c r="L590" s="38">
        <v>44404</v>
      </c>
      <c r="M590" s="11" t="s">
        <v>891</v>
      </c>
      <c r="N590"/>
      <c r="O590" s="9"/>
      <c r="P590" s="9"/>
      <c r="Q590" s="9"/>
      <c r="R590" s="9"/>
    </row>
    <row r="591" spans="1:18" x14ac:dyDescent="0.2">
      <c r="A591">
        <v>590</v>
      </c>
      <c r="B591">
        <v>30</v>
      </c>
      <c r="C591" s="41" t="s">
        <v>637</v>
      </c>
      <c r="D591" t="s">
        <v>59</v>
      </c>
      <c r="E591">
        <v>8000000</v>
      </c>
      <c r="F591"/>
      <c r="G591" s="37"/>
      <c r="H591"/>
      <c r="I591" s="37"/>
      <c r="J591" s="37"/>
      <c r="K591" s="37"/>
      <c r="L591" s="38">
        <v>44411</v>
      </c>
      <c r="M591" s="11" t="s">
        <v>890</v>
      </c>
      <c r="N591"/>
      <c r="O591" s="9"/>
      <c r="P591" s="9"/>
      <c r="Q591" s="9"/>
      <c r="R591" s="9"/>
    </row>
    <row r="592" spans="1:18" x14ac:dyDescent="0.2">
      <c r="A592">
        <v>591</v>
      </c>
      <c r="B592">
        <v>30</v>
      </c>
      <c r="C592" s="41" t="s">
        <v>637</v>
      </c>
      <c r="D592" t="s">
        <v>59</v>
      </c>
      <c r="E592">
        <v>8198000</v>
      </c>
      <c r="F592">
        <v>4434000</v>
      </c>
      <c r="G592" s="37">
        <v>3764000</v>
      </c>
      <c r="H592"/>
      <c r="I592" s="37">
        <v>3764000</v>
      </c>
      <c r="J592" s="37"/>
      <c r="K592" s="37"/>
      <c r="L592" s="38">
        <v>44413</v>
      </c>
      <c r="M592" s="11" t="s">
        <v>812</v>
      </c>
      <c r="N592"/>
      <c r="O592" s="9"/>
      <c r="P592" s="9"/>
      <c r="Q592" s="9"/>
      <c r="R592" s="9"/>
    </row>
    <row r="593" spans="1:18" x14ac:dyDescent="0.2">
      <c r="A593">
        <v>592</v>
      </c>
      <c r="B593">
        <v>30</v>
      </c>
      <c r="C593" s="41" t="s">
        <v>637</v>
      </c>
      <c r="D593" t="s">
        <v>59</v>
      </c>
      <c r="E593">
        <v>9618600</v>
      </c>
      <c r="F593">
        <f>4756600+540800</f>
        <v>5297400</v>
      </c>
      <c r="G593" s="37">
        <v>4320600</v>
      </c>
      <c r="H593"/>
      <c r="I593" s="37">
        <v>4320600</v>
      </c>
      <c r="J593" s="37"/>
      <c r="K593" s="37"/>
      <c r="L593" s="38">
        <v>44439</v>
      </c>
      <c r="M593" s="11" t="s">
        <v>1014</v>
      </c>
      <c r="N593"/>
      <c r="O593" s="9"/>
      <c r="P593" s="9"/>
      <c r="Q593" s="9"/>
      <c r="R593" s="9"/>
    </row>
    <row r="594" spans="1:18" x14ac:dyDescent="0.2">
      <c r="A594">
        <v>593</v>
      </c>
      <c r="B594">
        <v>31</v>
      </c>
      <c r="C594" s="37" t="s">
        <v>60</v>
      </c>
      <c r="D594" t="s">
        <v>61</v>
      </c>
      <c r="E594">
        <v>122859</v>
      </c>
      <c r="F594"/>
      <c r="G594"/>
      <c r="H594"/>
      <c r="I594" s="42" t="s">
        <v>241</v>
      </c>
      <c r="J594" s="42"/>
      <c r="K594" s="42"/>
      <c r="L594" s="38">
        <v>44201</v>
      </c>
      <c r="M594" t="s">
        <v>196</v>
      </c>
      <c r="N594"/>
      <c r="O594" s="9"/>
      <c r="P594" s="9"/>
      <c r="Q594" s="9"/>
      <c r="R594" s="9"/>
    </row>
    <row r="595" spans="1:18" x14ac:dyDescent="0.2">
      <c r="A595">
        <v>594</v>
      </c>
      <c r="B595">
        <v>31</v>
      </c>
      <c r="C595" s="37" t="s">
        <v>60</v>
      </c>
      <c r="D595" t="s">
        <v>61</v>
      </c>
      <c r="E595">
        <f>50000+E594</f>
        <v>172859</v>
      </c>
      <c r="F595">
        <v>50000</v>
      </c>
      <c r="G595"/>
      <c r="H595"/>
      <c r="I595" s="37"/>
      <c r="J595" s="37"/>
      <c r="K595" s="37"/>
      <c r="L595" s="38">
        <v>44265</v>
      </c>
      <c r="M595" t="s">
        <v>313</v>
      </c>
      <c r="N595" t="s">
        <v>312</v>
      </c>
      <c r="O595" s="9"/>
      <c r="P595" s="9"/>
      <c r="Q595" s="9"/>
      <c r="R595" s="9"/>
    </row>
    <row r="596" spans="1:18" x14ac:dyDescent="0.2">
      <c r="A596">
        <v>595</v>
      </c>
      <c r="B596">
        <v>31</v>
      </c>
      <c r="C596" s="37" t="s">
        <v>60</v>
      </c>
      <c r="D596" t="s">
        <v>61</v>
      </c>
      <c r="E596">
        <f>80000+62000+E595+572000-E594</f>
        <v>764000</v>
      </c>
      <c r="F596"/>
      <c r="G596"/>
      <c r="H596"/>
      <c r="I596" s="37"/>
      <c r="J596" s="37"/>
      <c r="K596" s="37"/>
      <c r="L596" s="38">
        <v>44283</v>
      </c>
      <c r="M596" s="6" t="s">
        <v>776</v>
      </c>
      <c r="N596" t="s">
        <v>775</v>
      </c>
      <c r="O596" s="9"/>
      <c r="P596" s="9"/>
      <c r="Q596" s="9"/>
      <c r="R596" s="9"/>
    </row>
    <row r="597" spans="1:18" x14ac:dyDescent="0.2">
      <c r="A597">
        <v>596</v>
      </c>
      <c r="B597">
        <v>31</v>
      </c>
      <c r="C597" s="37" t="s">
        <v>60</v>
      </c>
      <c r="D597" t="s">
        <v>61</v>
      </c>
      <c r="E597">
        <f>E596+570000</f>
        <v>1334000</v>
      </c>
      <c r="F597"/>
      <c r="G597"/>
      <c r="H597"/>
      <c r="I597" s="37"/>
      <c r="J597" s="37"/>
      <c r="K597" s="37"/>
      <c r="L597" s="38">
        <v>44315</v>
      </c>
      <c r="M597" t="s">
        <v>769</v>
      </c>
      <c r="N597" t="s">
        <v>770</v>
      </c>
      <c r="O597" s="9"/>
      <c r="P597" s="9"/>
      <c r="Q597" s="9"/>
      <c r="R597" s="9"/>
    </row>
    <row r="598" spans="1:18" x14ac:dyDescent="0.2">
      <c r="A598">
        <v>597</v>
      </c>
      <c r="B598">
        <v>31</v>
      </c>
      <c r="C598" s="37" t="s">
        <v>60</v>
      </c>
      <c r="D598" t="s">
        <v>61</v>
      </c>
      <c r="E598" s="9">
        <f>E597+520000-80000</f>
        <v>1774000</v>
      </c>
      <c r="L598" s="10">
        <v>44318</v>
      </c>
      <c r="M598" s="9" t="s">
        <v>764</v>
      </c>
      <c r="N598" s="9" t="s">
        <v>763</v>
      </c>
      <c r="O598" s="9"/>
      <c r="P598" s="9"/>
      <c r="Q598" s="9"/>
      <c r="R598" s="9"/>
    </row>
    <row r="599" spans="1:18" x14ac:dyDescent="0.2">
      <c r="A599">
        <v>598</v>
      </c>
      <c r="B599">
        <v>31</v>
      </c>
      <c r="C599" s="37" t="s">
        <v>60</v>
      </c>
      <c r="D599" t="s">
        <v>61</v>
      </c>
      <c r="E599" s="9">
        <f>E598+1986000</f>
        <v>3760000</v>
      </c>
      <c r="L599" s="10">
        <v>44320</v>
      </c>
      <c r="M599" s="9" t="s">
        <v>772</v>
      </c>
      <c r="N599" s="9" t="s">
        <v>771</v>
      </c>
      <c r="O599" s="9"/>
      <c r="P599" s="9"/>
      <c r="Q599" s="9"/>
      <c r="R599" s="9"/>
    </row>
    <row r="600" spans="1:18" x14ac:dyDescent="0.2">
      <c r="A600">
        <v>599</v>
      </c>
      <c r="B600">
        <v>31</v>
      </c>
      <c r="C600" s="37" t="s">
        <v>60</v>
      </c>
      <c r="D600" t="s">
        <v>61</v>
      </c>
      <c r="E600" s="9">
        <f>E599+370000</f>
        <v>4130000</v>
      </c>
      <c r="L600" s="10">
        <v>44326</v>
      </c>
      <c r="M600" s="9" t="s">
        <v>773</v>
      </c>
      <c r="N600" s="9" t="s">
        <v>774</v>
      </c>
      <c r="O600" s="9"/>
      <c r="P600" s="9"/>
      <c r="Q600" s="9"/>
      <c r="R600" s="9"/>
    </row>
    <row r="601" spans="1:18" x14ac:dyDescent="0.2">
      <c r="A601">
        <v>600</v>
      </c>
      <c r="B601">
        <v>31</v>
      </c>
      <c r="C601" s="37" t="s">
        <v>60</v>
      </c>
      <c r="D601" t="s">
        <v>61</v>
      </c>
      <c r="E601" s="9">
        <f>E600+355000</f>
        <v>4485000</v>
      </c>
      <c r="L601" s="10">
        <v>44335</v>
      </c>
      <c r="M601" s="9" t="s">
        <v>767</v>
      </c>
      <c r="N601" s="9" t="s">
        <v>768</v>
      </c>
      <c r="O601" s="9"/>
      <c r="P601" s="9"/>
      <c r="Q601" s="9"/>
      <c r="R601" s="9"/>
    </row>
    <row r="602" spans="1:18" x14ac:dyDescent="0.2">
      <c r="A602">
        <v>601</v>
      </c>
      <c r="B602" s="9">
        <v>31</v>
      </c>
      <c r="C602" s="13" t="s">
        <v>60</v>
      </c>
      <c r="D602" s="9" t="s">
        <v>61</v>
      </c>
      <c r="E602" s="9">
        <f>E601+96000</f>
        <v>4581000</v>
      </c>
      <c r="L602" s="10">
        <v>44377</v>
      </c>
      <c r="M602" s="9" t="s">
        <v>766</v>
      </c>
      <c r="N602" s="9" t="s">
        <v>765</v>
      </c>
      <c r="O602" s="9"/>
      <c r="P602" s="9"/>
      <c r="Q602" s="9"/>
      <c r="R602" s="9"/>
    </row>
    <row r="603" spans="1:18" x14ac:dyDescent="0.2">
      <c r="A603">
        <v>602</v>
      </c>
      <c r="B603" s="9">
        <v>31</v>
      </c>
      <c r="C603" s="13" t="s">
        <v>60</v>
      </c>
      <c r="D603" s="9" t="s">
        <v>61</v>
      </c>
      <c r="E603" s="9">
        <f>E602-E595+720000-E597+1823000</f>
        <v>5617141</v>
      </c>
      <c r="I603" s="9"/>
      <c r="J603" s="9"/>
      <c r="K603" s="9"/>
      <c r="L603" s="10">
        <v>44415</v>
      </c>
      <c r="M603" s="51" t="s">
        <v>899</v>
      </c>
      <c r="N603" s="9" t="s">
        <v>900</v>
      </c>
      <c r="O603" s="9"/>
      <c r="P603" s="9"/>
      <c r="Q603" s="9"/>
      <c r="R603" s="9"/>
    </row>
  </sheetData>
  <autoFilter ref="A1:N603" xr:uid="{8F1FD73B-2D4C-4F79-9EEF-CEEDD5D6659D}"/>
  <phoneticPr fontId="1" type="noConversion"/>
  <hyperlinks>
    <hyperlink ref="M327" r:id="rId1" display="http://www.chinanews.com/sh/2021/03-15/9432873.shtml" xr:uid="{C4C3C96D-2530-447B-829F-BC5C4B001ACA}"/>
    <hyperlink ref="M8" r:id="rId2" display="https://news.ifeng.com/c/84LX4zrZx0r" xr:uid="{B7DEFAA0-FD23-4B0B-8629-C933CC0DB28D}"/>
    <hyperlink ref="M10" r:id="rId3" xr:uid="{DE4D4FAE-132B-4A57-BB40-2388528E6F55}"/>
    <hyperlink ref="M243" r:id="rId4" display="http://www.xinghe.gov.cn/information/xinghe11661/msg2323558309577.html" xr:uid="{277A4121-676C-4FBB-A1A0-207DF2D71F41}"/>
    <hyperlink ref="M256" r:id="rId5" xr:uid="{328BB58C-9CEF-4F13-B1CC-12B735F09036}"/>
    <hyperlink ref="M292" r:id="rId6" xr:uid="{8316B30A-1522-492F-8164-06E3C92F9D71}"/>
    <hyperlink ref="M325" r:id="rId7" xr:uid="{B95AA427-2200-4A1C-942A-8238D04434DB}"/>
    <hyperlink ref="M337" r:id="rId8" xr:uid="{262543F0-003A-4536-898A-48B8DD836B85}"/>
    <hyperlink ref="M370" r:id="rId9" xr:uid="{4589DDA8-5A7B-4FC1-BCCE-9D1FF9B343F8}"/>
    <hyperlink ref="M172" r:id="rId10" xr:uid="{CDF83055-FD45-47F6-9501-316D1F0412E9}"/>
    <hyperlink ref="M502" r:id="rId11" xr:uid="{430D8A99-1361-4D9E-91E3-EE93EA59D2FB}"/>
    <hyperlink ref="M425" r:id="rId12" xr:uid="{E7CF82BB-C6EC-436B-9344-A00EC06D5051}"/>
    <hyperlink ref="M324" r:id="rId13" xr:uid="{215801B8-DA89-48C6-B133-BBEED2E735E1}"/>
    <hyperlink ref="M313" r:id="rId14" xr:uid="{20592001-C5B9-45D6-B04A-16DB4DAEB90C}"/>
    <hyperlink ref="M576" r:id="rId15" display="https://xw.qq.com/cmsid/20210108A0F1DW00" xr:uid="{498402C8-A5A0-41D6-9D6B-EB21905DF619}"/>
    <hyperlink ref="M577" r:id="rId16" xr:uid="{93591A72-88A8-4181-A643-B3E3B6FD1B9C}"/>
    <hyperlink ref="M9" r:id="rId17" xr:uid="{65D1AA79-0ABC-424A-B513-748CE70A802F}"/>
    <hyperlink ref="M293" r:id="rId18" xr:uid="{C4954EBE-3116-45E2-91E3-7B7FB4B98411}"/>
    <hyperlink ref="M248" r:id="rId19" xr:uid="{DD8C7525-87D4-43E5-9C4B-44EA4D4E029F}"/>
    <hyperlink ref="M168" r:id="rId20" xr:uid="{F14983DF-BBE7-4A4D-AD59-32C3186D94F0}"/>
    <hyperlink ref="M206" r:id="rId21" xr:uid="{9D69066E-4581-4E25-A431-851BBB66CFF2}"/>
    <hyperlink ref="M304" r:id="rId22" xr:uid="{E6274A25-C57C-4D53-A3CD-147C1DD75D30}"/>
    <hyperlink ref="M305" r:id="rId23" xr:uid="{38B9E1FC-360F-452E-9C39-86318FE5DF95}"/>
    <hyperlink ref="M363" r:id="rId24" xr:uid="{82552FDF-61C7-456D-A46E-E82D265E11D6}"/>
    <hyperlink ref="M383" r:id="rId25" xr:uid="{D2C914AC-A031-4ED7-B2C9-0B699E113292}"/>
    <hyperlink ref="M409" r:id="rId26" xr:uid="{A4A2D139-D06E-4C1B-95B7-C53AF9A40D38}"/>
    <hyperlink ref="M419" r:id="rId27" xr:uid="{12B94C35-FF2D-4222-82C7-5BA656372881}"/>
    <hyperlink ref="M443" r:id="rId28" xr:uid="{AC7C3923-BCA0-4053-A3A2-F97A68FFEEBF}"/>
    <hyperlink ref="M441" r:id="rId29" xr:uid="{9FC874DD-1A14-4518-8A82-7E368C2D256B}"/>
    <hyperlink ref="M462" r:id="rId30" xr:uid="{7C7D0781-257D-441D-B937-4E5E4757BF98}"/>
    <hyperlink ref="M476" r:id="rId31" xr:uid="{9CD63537-2E06-4B09-B81E-A2FC781CF973}"/>
    <hyperlink ref="M477" r:id="rId32" xr:uid="{6251C30F-5706-42EB-B26A-9F51755BB3D6}"/>
    <hyperlink ref="M543" r:id="rId33" display="http://www.lasa.gov.cn/lasa/lsyw/202106/046b8922d2f3474ca0b95e5523de94fa.shtml；_x000a_" xr:uid="{3BEEB5A8-2ED4-4FB6-8176-A08A7642561F}"/>
    <hyperlink ref="M553" r:id="rId34" xr:uid="{7061C515-BABF-4240-A132-3233AB56394C}"/>
    <hyperlink ref="M563" r:id="rId35" xr:uid="{A5BFB536-DA13-4B80-BC20-FABC18294172}"/>
    <hyperlink ref="M571" r:id="rId36" xr:uid="{947C1C6A-52B5-4446-841F-13E953092DE1}"/>
    <hyperlink ref="M586" r:id="rId37" xr:uid="{F0E3B094-C6A1-4AB3-A372-C6D2F2A16EBA}"/>
    <hyperlink ref="M287" r:id="rId38" xr:uid="{9C3967F4-B462-4BCB-8100-06346E1C3841}"/>
    <hyperlink ref="M307" r:id="rId39" xr:uid="{88837746-E1BB-484F-9041-4F2D0E6418C3}"/>
    <hyperlink ref="M420" r:id="rId40" xr:uid="{BDE12C95-568A-4CFD-B35E-03A965CFF001}"/>
    <hyperlink ref="M448" r:id="rId41" xr:uid="{D3D8021B-33DD-43D8-A281-933A021743C5}"/>
    <hyperlink ref="M463" r:id="rId42" xr:uid="{328A458B-8818-4FBE-9A93-8AB79CEB4AF5}"/>
    <hyperlink ref="M478" r:id="rId43" xr:uid="{EBBB7B3B-0505-4C4F-B2C6-02A2C2DE180A}"/>
    <hyperlink ref="M493" r:id="rId44" xr:uid="{950837EC-789B-49A9-BEA7-54C6B4351D20}"/>
    <hyperlink ref="M526" r:id="rId45" xr:uid="{36E3CC00-AE5A-4D40-8915-FAE19311B32D}"/>
    <hyperlink ref="M555" r:id="rId46" xr:uid="{9CE40253-938B-46F0-B5D3-4735ADC6B91D}"/>
    <hyperlink ref="M111" r:id="rId47" xr:uid="{30173477-F61C-4747-885D-CAAB0BACB007}"/>
    <hyperlink ref="M87" r:id="rId48" xr:uid="{7CA5C77D-4FD0-4834-8BBF-6F3E1F23B4B4}"/>
    <hyperlink ref="M86" r:id="rId49" xr:uid="{E7D01C5D-A810-4153-A9FA-AB63BAB5B964}"/>
    <hyperlink ref="M84" r:id="rId50" xr:uid="{700B6F8B-6B91-4A5B-AB07-62F20E3CE7B3}"/>
    <hyperlink ref="M230" r:id="rId51" xr:uid="{9910D458-6B29-4906-A500-B968B39671D2}"/>
    <hyperlink ref="M224" r:id="rId52" xr:uid="{E8DE0FE2-4958-49CD-AFBE-2DD520E7712C}"/>
    <hyperlink ref="M450" r:id="rId53" xr:uid="{48224D3A-3F0C-43E2-A237-518EF9928CF4}"/>
    <hyperlink ref="M267" r:id="rId54" xr:uid="{5988EA55-4292-49B4-ADE1-C518E899A403}"/>
    <hyperlink ref="M311" r:id="rId55" xr:uid="{108129EC-117A-495E-92CB-8C8D3E67B8B1}"/>
    <hyperlink ref="M331" r:id="rId56" xr:uid="{BB3FFE16-C810-4656-B379-CC3CB0006228}"/>
    <hyperlink ref="M332" r:id="rId57" xr:uid="{03E3DCC9-A949-4172-A7BE-D8B11E4E1A86}"/>
    <hyperlink ref="M355" r:id="rId58" xr:uid="{13990070-1EB5-4528-A231-2F8477A7F527}"/>
    <hyperlink ref="M403" r:id="rId59" xr:uid="{6879F868-1CCC-47B1-BBAD-836D7D13A7C7}"/>
    <hyperlink ref="M310" r:id="rId60" xr:uid="{9AB1EC8E-0F7D-476B-9D4D-6AA8462EF1F5}"/>
    <hyperlink ref="M410" r:id="rId61" xr:uid="{6A88D60E-C84C-4253-B62D-1DC9EF3961D8}"/>
    <hyperlink ref="M411" r:id="rId62" xr:uid="{F2DD19DC-F814-4830-BDE2-C43B140FADE7}"/>
    <hyperlink ref="M449" r:id="rId63" xr:uid="{84099484-C899-480E-BF74-FD4178FF8FC2}"/>
    <hyperlink ref="M480" r:id="rId64" xr:uid="{A0EB9363-4AA0-42C9-B9AF-B92D6CAE5E41}"/>
    <hyperlink ref="M497" r:id="rId65" xr:uid="{D04E8520-8DE9-49C5-8340-91EBA6D80496}"/>
    <hyperlink ref="M557" r:id="rId66" xr:uid="{057584C2-FCB5-4E13-BEC3-6AF9E12FDA63}"/>
    <hyperlink ref="M556" r:id="rId67" xr:uid="{320B9D60-9B7D-44E3-8B8E-C02A8642294B}"/>
    <hyperlink ref="M545" r:id="rId68" xr:uid="{4632ED5B-DC43-4F47-B997-38EE7E571497}"/>
    <hyperlink ref="M171" r:id="rId69" xr:uid="{2234E437-2AE2-4189-A2F1-EEA338C69B8D}"/>
    <hyperlink ref="M270" r:id="rId70" xr:uid="{FCB8300D-8586-4AAA-8F21-D354433ABDBB}"/>
    <hyperlink ref="M269" r:id="rId71" xr:uid="{DFD80264-D5D1-4443-8FB0-6E0138E67FE5}"/>
    <hyperlink ref="M344" r:id="rId72" xr:uid="{608AFB34-2EFE-48F4-ABBA-12FB4D91792E}"/>
    <hyperlink ref="M345" r:id="rId73" xr:uid="{7EC6CE92-758E-4519-800F-AD7038FCCD74}"/>
    <hyperlink ref="M356" r:id="rId74" xr:uid="{1374E898-1D0C-4D01-8261-C7C78C58528F}"/>
    <hyperlink ref="M366" r:id="rId75" xr:uid="{64829724-EA5C-4C3F-B6C9-C8124ED2835F}"/>
    <hyperlink ref="M389" r:id="rId76" xr:uid="{241570EC-6BC2-498F-8042-F20609849C1E}"/>
    <hyperlink ref="M412" r:id="rId77" xr:uid="{F00F3990-55A2-4230-9A68-D81E8AE8072C}"/>
    <hyperlink ref="M422" r:id="rId78" xr:uid="{7918CD88-5AB7-4BFE-ABC9-25B9655AF51C}"/>
    <hyperlink ref="M452" r:id="rId79" xr:uid="{3DA681C4-868F-4AA0-B28B-9F5C74E5153E}"/>
    <hyperlink ref="M466" r:id="rId80" xr:uid="{304BA4EE-41DA-4741-84E3-A391ABE22318}"/>
    <hyperlink ref="M519" r:id="rId81" xr:uid="{191E5E10-E786-4EC5-BD97-5981BA23A08E}"/>
    <hyperlink ref="M529" r:id="rId82" xr:uid="{AE92C0C9-81F4-41D5-8898-2CD13D38CB66}"/>
    <hyperlink ref="M537" r:id="rId83" xr:uid="{94AF296B-DCCE-4A4D-91F6-24F4C46CA728}"/>
    <hyperlink ref="M592" r:id="rId84" xr:uid="{C3FF98C2-60BC-4395-B8FF-E862C586F7BB}"/>
    <hyperlink ref="M573" r:id="rId85" xr:uid="{C1F75AA8-263F-4FFB-A45C-AAE579E4E7C2}"/>
    <hyperlink ref="M133" r:id="rId86" xr:uid="{3A0800A6-63E5-4E4A-9C52-3E98065E7818}"/>
  </hyperlinks>
  <pageMargins left="0.7" right="0.7" top="0.75" bottom="0.75" header="0.3" footer="0.3"/>
  <pageSetup paperSize="9" orientation="portrait" r:id="rId87"/>
  <legacyDrawing r:id="rId8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CE8D-A251-4DF8-9967-429243DA34FF}">
  <dimension ref="A1:D32"/>
  <sheetViews>
    <sheetView workbookViewId="0">
      <selection activeCell="A28" sqref="A28:A30"/>
    </sheetView>
  </sheetViews>
  <sheetFormatPr defaultRowHeight="14.25" x14ac:dyDescent="0.2"/>
  <cols>
    <col min="3" max="3" width="9.625" customWidth="1"/>
  </cols>
  <sheetData>
    <row r="1" spans="1:4" ht="15.75" x14ac:dyDescent="0.2">
      <c r="A1" s="2" t="s">
        <v>107</v>
      </c>
      <c r="B1" s="2" t="s">
        <v>139</v>
      </c>
      <c r="C1" s="2" t="s">
        <v>141</v>
      </c>
      <c r="D1" s="4" t="s">
        <v>142</v>
      </c>
    </row>
    <row r="2" spans="1:4" ht="15.75" x14ac:dyDescent="0.2">
      <c r="A2" s="3" t="s">
        <v>108</v>
      </c>
      <c r="B2" s="3" t="s">
        <v>2</v>
      </c>
      <c r="C2" s="3">
        <v>218421</v>
      </c>
      <c r="D2" s="5" t="s">
        <v>143</v>
      </c>
    </row>
    <row r="3" spans="1:4" ht="15.75" x14ac:dyDescent="0.2">
      <c r="A3" s="3" t="s">
        <v>109</v>
      </c>
      <c r="B3" s="3" t="s">
        <v>4</v>
      </c>
      <c r="C3" s="3">
        <v>103050</v>
      </c>
      <c r="D3" s="5" t="s">
        <v>143</v>
      </c>
    </row>
    <row r="4" spans="1:4" ht="15.75" x14ac:dyDescent="0.2">
      <c r="A4" s="3" t="s">
        <v>110</v>
      </c>
      <c r="B4" s="3" t="s">
        <v>6</v>
      </c>
      <c r="C4" s="3">
        <v>762376</v>
      </c>
      <c r="D4" s="5" t="s">
        <v>143</v>
      </c>
    </row>
    <row r="5" spans="1:4" ht="15.75" x14ac:dyDescent="0.2">
      <c r="A5" s="3" t="s">
        <v>111</v>
      </c>
      <c r="B5" s="3" t="s">
        <v>8</v>
      </c>
      <c r="C5" s="3">
        <v>359742</v>
      </c>
      <c r="D5" s="5" t="s">
        <v>143</v>
      </c>
    </row>
    <row r="6" spans="1:4" ht="15.75" x14ac:dyDescent="0.2">
      <c r="A6" s="3" t="s">
        <v>112</v>
      </c>
      <c r="B6" s="3" t="s">
        <v>140</v>
      </c>
      <c r="C6" s="3">
        <v>206495</v>
      </c>
      <c r="D6" s="5" t="s">
        <v>143</v>
      </c>
    </row>
    <row r="7" spans="1:4" ht="15.75" x14ac:dyDescent="0.2">
      <c r="A7" s="3" t="s">
        <v>113</v>
      </c>
      <c r="B7" s="3" t="s">
        <v>11</v>
      </c>
      <c r="C7" s="3">
        <v>281752</v>
      </c>
      <c r="D7" s="5" t="s">
        <v>143</v>
      </c>
    </row>
    <row r="8" spans="1:4" ht="15.75" x14ac:dyDescent="0.2">
      <c r="A8" s="3" t="s">
        <v>114</v>
      </c>
      <c r="B8" s="3" t="s">
        <v>13</v>
      </c>
      <c r="C8" s="3">
        <v>146715</v>
      </c>
      <c r="D8" s="5" t="s">
        <v>143</v>
      </c>
    </row>
    <row r="9" spans="1:4" ht="15.75" x14ac:dyDescent="0.2">
      <c r="A9" s="3" t="s">
        <v>115</v>
      </c>
      <c r="B9" s="3" t="s">
        <v>15</v>
      </c>
      <c r="C9" s="3">
        <v>154672</v>
      </c>
      <c r="D9" s="5" t="s">
        <v>143</v>
      </c>
    </row>
    <row r="10" spans="1:4" ht="15.75" x14ac:dyDescent="0.2">
      <c r="A10" s="3" t="s">
        <v>116</v>
      </c>
      <c r="B10" s="3" t="s">
        <v>17</v>
      </c>
      <c r="C10" s="3">
        <v>171056</v>
      </c>
      <c r="D10" s="5" t="s">
        <v>143</v>
      </c>
    </row>
    <row r="11" spans="1:4" ht="15.75" x14ac:dyDescent="0.2">
      <c r="A11" s="3" t="s">
        <v>117</v>
      </c>
      <c r="B11" s="3" t="s">
        <v>19</v>
      </c>
      <c r="C11" s="3">
        <v>680873</v>
      </c>
      <c r="D11" s="5" t="s">
        <v>143</v>
      </c>
    </row>
    <row r="12" spans="1:4" ht="15.75" x14ac:dyDescent="0.2">
      <c r="A12" s="3" t="s">
        <v>118</v>
      </c>
      <c r="B12" s="3" t="s">
        <v>21</v>
      </c>
      <c r="C12" s="3">
        <v>588367</v>
      </c>
      <c r="D12" s="5" t="s">
        <v>143</v>
      </c>
    </row>
    <row r="13" spans="1:4" ht="15.75" x14ac:dyDescent="0.2">
      <c r="A13" s="3" t="s">
        <v>119</v>
      </c>
      <c r="B13" s="3" t="s">
        <v>23</v>
      </c>
      <c r="C13" s="3">
        <v>621458</v>
      </c>
      <c r="D13" s="5" t="s">
        <v>143</v>
      </c>
    </row>
    <row r="14" spans="1:4" ht="15.75" x14ac:dyDescent="0.2">
      <c r="A14" s="3" t="s">
        <v>120</v>
      </c>
      <c r="B14" s="3" t="s">
        <v>25</v>
      </c>
      <c r="C14" s="3">
        <v>463533</v>
      </c>
      <c r="D14" s="5" t="s">
        <v>143</v>
      </c>
    </row>
    <row r="15" spans="1:4" ht="15.75" x14ac:dyDescent="0.2">
      <c r="A15" s="3" t="s">
        <v>121</v>
      </c>
      <c r="B15" s="3" t="s">
        <v>27</v>
      </c>
      <c r="C15" s="3">
        <v>475967</v>
      </c>
      <c r="D15" s="5" t="s">
        <v>143</v>
      </c>
    </row>
    <row r="16" spans="1:4" ht="15.75" x14ac:dyDescent="0.2">
      <c r="A16" s="3" t="s">
        <v>122</v>
      </c>
      <c r="B16" s="3" t="s">
        <v>29</v>
      </c>
      <c r="C16" s="3">
        <v>1138710</v>
      </c>
      <c r="D16" s="5" t="s">
        <v>143</v>
      </c>
    </row>
    <row r="17" spans="1:4" ht="15.75" x14ac:dyDescent="0.2">
      <c r="A17" s="3" t="s">
        <v>123</v>
      </c>
      <c r="B17" s="3" t="s">
        <v>31</v>
      </c>
      <c r="C17" s="3">
        <v>1175008</v>
      </c>
      <c r="D17" s="5" t="s">
        <v>143</v>
      </c>
    </row>
    <row r="18" spans="1:4" ht="15.75" x14ac:dyDescent="0.2">
      <c r="A18" s="3" t="s">
        <v>124</v>
      </c>
      <c r="B18" s="3" t="s">
        <v>33</v>
      </c>
      <c r="C18" s="3">
        <v>535497</v>
      </c>
      <c r="D18" s="5" t="s">
        <v>143</v>
      </c>
    </row>
    <row r="19" spans="1:4" ht="15.75" x14ac:dyDescent="0.2">
      <c r="A19" s="3" t="s">
        <v>125</v>
      </c>
      <c r="B19" s="3" t="s">
        <v>35</v>
      </c>
      <c r="C19" s="3">
        <v>620917</v>
      </c>
      <c r="D19" s="5" t="s">
        <v>143</v>
      </c>
    </row>
    <row r="20" spans="1:4" ht="15.75" x14ac:dyDescent="0.2">
      <c r="A20" s="3" t="s">
        <v>126</v>
      </c>
      <c r="B20" s="3" t="s">
        <v>37</v>
      </c>
      <c r="C20" s="3">
        <v>1657629</v>
      </c>
      <c r="D20" s="5" t="s">
        <v>143</v>
      </c>
    </row>
    <row r="21" spans="1:4" ht="15.75" x14ac:dyDescent="0.2">
      <c r="A21" s="3" t="s">
        <v>127</v>
      </c>
      <c r="B21" s="3" t="s">
        <v>39</v>
      </c>
      <c r="C21" s="3">
        <v>649903</v>
      </c>
      <c r="D21" s="5" t="s">
        <v>143</v>
      </c>
    </row>
    <row r="22" spans="1:4" ht="15.75" x14ac:dyDescent="0.2">
      <c r="A22" s="3" t="s">
        <v>128</v>
      </c>
      <c r="B22" s="3" t="s">
        <v>41</v>
      </c>
      <c r="C22" s="3">
        <v>121846</v>
      </c>
      <c r="D22" s="5" t="s">
        <v>143</v>
      </c>
    </row>
    <row r="23" spans="1:4" ht="15.75" x14ac:dyDescent="0.2">
      <c r="A23" s="3" t="s">
        <v>129</v>
      </c>
      <c r="B23" s="3" t="s">
        <v>43</v>
      </c>
      <c r="C23" s="3">
        <v>284248</v>
      </c>
      <c r="D23" s="5" t="s">
        <v>143</v>
      </c>
    </row>
    <row r="24" spans="1:4" ht="15.75" x14ac:dyDescent="0.2">
      <c r="A24" s="3" t="s">
        <v>130</v>
      </c>
      <c r="B24" s="3" t="s">
        <v>45</v>
      </c>
      <c r="C24" s="3">
        <v>776794</v>
      </c>
      <c r="D24" s="5" t="s">
        <v>143</v>
      </c>
    </row>
    <row r="25" spans="1:4" ht="15.75" x14ac:dyDescent="0.2">
      <c r="A25" s="3" t="s">
        <v>131</v>
      </c>
      <c r="B25" s="3" t="s">
        <v>47</v>
      </c>
      <c r="C25" s="3">
        <v>575163</v>
      </c>
      <c r="D25" s="5" t="s">
        <v>143</v>
      </c>
    </row>
    <row r="26" spans="1:4" ht="15.75" x14ac:dyDescent="0.2">
      <c r="A26" s="3" t="s">
        <v>132</v>
      </c>
      <c r="B26" s="3" t="s">
        <v>49</v>
      </c>
      <c r="C26" s="3">
        <v>591465</v>
      </c>
      <c r="D26" s="5" t="s">
        <v>143</v>
      </c>
    </row>
    <row r="27" spans="1:4" ht="15.75" x14ac:dyDescent="0.2">
      <c r="A27" s="3" t="s">
        <v>133</v>
      </c>
      <c r="B27" s="3" t="s">
        <v>51</v>
      </c>
      <c r="C27" s="3">
        <v>52151</v>
      </c>
      <c r="D27" s="5" t="s">
        <v>143</v>
      </c>
    </row>
    <row r="28" spans="1:4" ht="15.75" x14ac:dyDescent="0.2">
      <c r="A28" s="3" t="s">
        <v>134</v>
      </c>
      <c r="B28" s="3" t="s">
        <v>53</v>
      </c>
      <c r="C28" s="3">
        <v>445082</v>
      </c>
      <c r="D28" s="5" t="s">
        <v>143</v>
      </c>
    </row>
    <row r="29" spans="1:4" ht="15.75" x14ac:dyDescent="0.2">
      <c r="A29" s="3" t="s">
        <v>135</v>
      </c>
      <c r="B29" s="3" t="s">
        <v>55</v>
      </c>
      <c r="C29" s="3">
        <v>307412</v>
      </c>
      <c r="D29" s="5" t="s">
        <v>143</v>
      </c>
    </row>
    <row r="30" spans="1:4" ht="15.75" x14ac:dyDescent="0.2">
      <c r="A30" s="3" t="s">
        <v>136</v>
      </c>
      <c r="B30" s="3" t="s">
        <v>57</v>
      </c>
      <c r="C30" s="3">
        <v>78272</v>
      </c>
      <c r="D30" s="5" t="s">
        <v>143</v>
      </c>
    </row>
    <row r="31" spans="1:4" ht="15.75" x14ac:dyDescent="0.2">
      <c r="A31" s="3" t="s">
        <v>137</v>
      </c>
      <c r="B31" s="3" t="s">
        <v>59</v>
      </c>
      <c r="C31" s="3">
        <v>100240</v>
      </c>
      <c r="D31" s="5" t="s">
        <v>143</v>
      </c>
    </row>
    <row r="32" spans="1:4" ht="15.75" x14ac:dyDescent="0.2">
      <c r="A32" s="3" t="s">
        <v>138</v>
      </c>
      <c r="B32" s="3" t="s">
        <v>61</v>
      </c>
      <c r="C32" s="3">
        <v>206484</v>
      </c>
      <c r="D32" s="5" t="s">
        <v>143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65-BE27-4CFC-9C5E-83E268A37F98}">
  <dimension ref="A1:E33"/>
  <sheetViews>
    <sheetView workbookViewId="0">
      <selection activeCell="D3" sqref="D3"/>
    </sheetView>
  </sheetViews>
  <sheetFormatPr defaultRowHeight="14.25" x14ac:dyDescent="0.2"/>
  <cols>
    <col min="4" max="4" width="9" customWidth="1"/>
  </cols>
  <sheetData>
    <row r="1" spans="1:5" x14ac:dyDescent="0.2">
      <c r="A1" t="s">
        <v>99</v>
      </c>
      <c r="C1" t="s">
        <v>100</v>
      </c>
      <c r="D1" t="s">
        <v>95</v>
      </c>
      <c r="E1" t="s">
        <v>96</v>
      </c>
    </row>
    <row r="2" spans="1:5" x14ac:dyDescent="0.2">
      <c r="A2" t="s">
        <v>101</v>
      </c>
      <c r="C2">
        <v>14544524</v>
      </c>
    </row>
    <row r="3" spans="1:5" x14ac:dyDescent="0.2">
      <c r="A3" t="s">
        <v>1</v>
      </c>
      <c r="B3" t="s">
        <v>2</v>
      </c>
      <c r="C3">
        <v>128757</v>
      </c>
      <c r="D3">
        <f>'by NIP vaccines in 2015'!$B$2*C3/'live births in 2015'!$C$2</f>
        <v>3587905.9141063676</v>
      </c>
      <c r="E3" t="s">
        <v>102</v>
      </c>
    </row>
    <row r="4" spans="1:5" x14ac:dyDescent="0.2">
      <c r="A4" t="s">
        <v>3</v>
      </c>
      <c r="B4" t="s">
        <v>4</v>
      </c>
      <c r="C4">
        <v>74089</v>
      </c>
      <c r="D4">
        <f>'by NIP vaccines in 2015'!$B$2*C4/'live births in 2015'!$C$2</f>
        <v>2064542.9861695026</v>
      </c>
      <c r="E4" t="s">
        <v>102</v>
      </c>
    </row>
    <row r="5" spans="1:5" x14ac:dyDescent="0.2">
      <c r="A5" t="s">
        <v>5</v>
      </c>
      <c r="B5" t="s">
        <v>6</v>
      </c>
      <c r="C5">
        <v>818774</v>
      </c>
      <c r="D5">
        <f>'by NIP vaccines in 2015'!$B$2*C5/'live births in 2015'!$C$2</f>
        <v>22815723.237699907</v>
      </c>
      <c r="E5" t="s">
        <v>102</v>
      </c>
    </row>
    <row r="6" spans="1:5" x14ac:dyDescent="0.2">
      <c r="A6" t="s">
        <v>7</v>
      </c>
      <c r="B6" t="s">
        <v>8</v>
      </c>
      <c r="C6">
        <v>297998</v>
      </c>
      <c r="D6">
        <f>'by NIP vaccines in 2015'!$B$2*C6/'live births in 2015'!$C$2</f>
        <v>8303927.4493182451</v>
      </c>
      <c r="E6" t="s">
        <v>102</v>
      </c>
    </row>
    <row r="7" spans="1:5" x14ac:dyDescent="0.2">
      <c r="A7" t="s">
        <v>9</v>
      </c>
      <c r="B7" t="s">
        <v>62</v>
      </c>
      <c r="C7">
        <v>186107</v>
      </c>
      <c r="D7">
        <f>'by NIP vaccines in 2015'!$B$2*C7/'live births in 2015'!$C$2</f>
        <v>5186004.6906699734</v>
      </c>
      <c r="E7" t="s">
        <v>102</v>
      </c>
    </row>
    <row r="8" spans="1:5" x14ac:dyDescent="0.2">
      <c r="A8" t="s">
        <v>10</v>
      </c>
      <c r="B8" t="s">
        <v>11</v>
      </c>
      <c r="C8">
        <v>271675</v>
      </c>
      <c r="D8">
        <f>'by NIP vaccines in 2015'!$B$2*C8/'live births in 2015'!$C$2</f>
        <v>7570418.2235905416</v>
      </c>
      <c r="E8" t="s">
        <v>102</v>
      </c>
    </row>
    <row r="9" spans="1:5" x14ac:dyDescent="0.2">
      <c r="A9" t="s">
        <v>12</v>
      </c>
      <c r="B9" t="s">
        <v>13</v>
      </c>
      <c r="C9">
        <v>155972</v>
      </c>
      <c r="D9">
        <f>'by NIP vaccines in 2015'!$B$2*C9/'live births in 2015'!$C$2</f>
        <v>4346271.3579455744</v>
      </c>
      <c r="E9" t="s">
        <v>102</v>
      </c>
    </row>
    <row r="10" spans="1:5" x14ac:dyDescent="0.2">
      <c r="A10" t="s">
        <v>14</v>
      </c>
      <c r="B10" t="s">
        <v>15</v>
      </c>
      <c r="C10">
        <v>172675</v>
      </c>
      <c r="D10">
        <f>'by NIP vaccines in 2015'!$B$2*C10/'live births in 2015'!$C$2</f>
        <v>4811712.4017980928</v>
      </c>
      <c r="E10" t="s">
        <v>102</v>
      </c>
    </row>
    <row r="11" spans="1:5" x14ac:dyDescent="0.2">
      <c r="A11" t="s">
        <v>16</v>
      </c>
      <c r="B11" t="s">
        <v>17</v>
      </c>
      <c r="C11">
        <v>87791</v>
      </c>
      <c r="D11">
        <f>'by NIP vaccines in 2015'!$B$2*C11/'live births in 2015'!$C$2</f>
        <v>2446359.0181917264</v>
      </c>
      <c r="E11" t="s">
        <v>102</v>
      </c>
    </row>
    <row r="12" spans="1:5" x14ac:dyDescent="0.2">
      <c r="A12" t="s">
        <v>18</v>
      </c>
      <c r="B12" t="s">
        <v>19</v>
      </c>
      <c r="C12">
        <v>734398</v>
      </c>
      <c r="D12">
        <f>'by NIP vaccines in 2015'!$B$2*C12/'live births in 2015'!$C$2</f>
        <v>20464525.637502335</v>
      </c>
      <c r="E12" t="s">
        <v>102</v>
      </c>
    </row>
    <row r="13" spans="1:5" x14ac:dyDescent="0.2">
      <c r="A13" t="s">
        <v>20</v>
      </c>
      <c r="B13" t="s">
        <v>21</v>
      </c>
      <c r="C13">
        <v>416883</v>
      </c>
      <c r="D13">
        <f>'by NIP vaccines in 2015'!$B$2*C13/'live births in 2015'!$C$2</f>
        <v>11616743.021275774</v>
      </c>
      <c r="E13" t="s">
        <v>102</v>
      </c>
    </row>
    <row r="14" spans="1:5" x14ac:dyDescent="0.2">
      <c r="A14" t="s">
        <v>22</v>
      </c>
      <c r="B14" t="s">
        <v>23</v>
      </c>
      <c r="C14">
        <v>722064</v>
      </c>
      <c r="D14">
        <f>'by NIP vaccines in 2015'!$B$2*C14/'live births in 2015'!$C$2</f>
        <v>20120829.904108517</v>
      </c>
      <c r="E14" t="s">
        <v>102</v>
      </c>
    </row>
    <row r="15" spans="1:5" x14ac:dyDescent="0.2">
      <c r="A15" t="s">
        <v>24</v>
      </c>
      <c r="B15" t="s">
        <v>25</v>
      </c>
      <c r="C15">
        <v>546793</v>
      </c>
      <c r="D15">
        <f>'by NIP vaccines in 2015'!$B$2*C15/'live births in 2015'!$C$2</f>
        <v>15236778.105205644</v>
      </c>
      <c r="E15" t="s">
        <v>102</v>
      </c>
    </row>
    <row r="16" spans="1:5" x14ac:dyDescent="0.2">
      <c r="A16" t="s">
        <v>26</v>
      </c>
      <c r="B16" t="s">
        <v>27</v>
      </c>
      <c r="C16">
        <v>628241</v>
      </c>
      <c r="D16">
        <f>'by NIP vaccines in 2015'!$B$2*C16/'live births in 2015'!$C$2</f>
        <v>17506384.890795052</v>
      </c>
      <c r="E16" t="s">
        <v>102</v>
      </c>
    </row>
    <row r="17" spans="1:5" x14ac:dyDescent="0.2">
      <c r="A17" t="s">
        <v>28</v>
      </c>
      <c r="B17" t="s">
        <v>29</v>
      </c>
      <c r="C17">
        <v>1050086</v>
      </c>
      <c r="D17">
        <f>'by NIP vaccines in 2015'!$B$2*C17/'live births in 2015'!$C$2</f>
        <v>29261397.591744907</v>
      </c>
      <c r="E17" t="s">
        <v>102</v>
      </c>
    </row>
    <row r="18" spans="1:5" x14ac:dyDescent="0.2">
      <c r="A18" t="s">
        <v>30</v>
      </c>
      <c r="B18" t="s">
        <v>31</v>
      </c>
      <c r="C18">
        <v>1472256</v>
      </c>
      <c r="D18">
        <f>'by NIP vaccines in 2015'!$B$2*C18/'live births in 2015'!$C$2</f>
        <v>41025466.650190547</v>
      </c>
      <c r="E18" t="s">
        <v>102</v>
      </c>
    </row>
    <row r="19" spans="1:5" x14ac:dyDescent="0.2">
      <c r="A19" t="s">
        <v>32</v>
      </c>
      <c r="B19" t="s">
        <v>33</v>
      </c>
      <c r="C19">
        <v>645105</v>
      </c>
      <c r="D19">
        <f>'by NIP vaccines in 2015'!$B$2*C19/'live births in 2015'!$C$2</f>
        <v>17976312.314822402</v>
      </c>
      <c r="E19" t="s">
        <v>102</v>
      </c>
    </row>
    <row r="20" spans="1:5" x14ac:dyDescent="0.2">
      <c r="A20" t="s">
        <v>34</v>
      </c>
      <c r="B20" t="s">
        <v>35</v>
      </c>
      <c r="C20">
        <v>781066</v>
      </c>
      <c r="D20">
        <f>'by NIP vaccines in 2015'!$B$2*C20/'live births in 2015'!$C$2</f>
        <v>21764962.842466071</v>
      </c>
      <c r="E20" t="s">
        <v>102</v>
      </c>
    </row>
    <row r="21" spans="1:5" x14ac:dyDescent="0.2">
      <c r="A21" t="s">
        <v>36</v>
      </c>
      <c r="B21" t="s">
        <v>37</v>
      </c>
      <c r="C21">
        <v>1285983</v>
      </c>
      <c r="D21">
        <f>'by NIP vaccines in 2015'!$B$2*C21/'live births in 2015'!$C$2</f>
        <v>35834836.250768878</v>
      </c>
      <c r="E21" t="s">
        <v>102</v>
      </c>
    </row>
    <row r="22" spans="1:5" x14ac:dyDescent="0.2">
      <c r="A22" t="s">
        <v>38</v>
      </c>
      <c r="B22" t="s">
        <v>39</v>
      </c>
      <c r="C22">
        <v>772491</v>
      </c>
      <c r="D22">
        <f>'by NIP vaccines in 2015'!$B$2*C22/'live births in 2015'!$C$2</f>
        <v>21526014.33315425</v>
      </c>
      <c r="E22" t="s">
        <v>102</v>
      </c>
    </row>
    <row r="23" spans="1:5" x14ac:dyDescent="0.2">
      <c r="A23" t="s">
        <v>40</v>
      </c>
      <c r="B23" t="s">
        <v>41</v>
      </c>
      <c r="C23">
        <v>107876</v>
      </c>
      <c r="D23">
        <f>'by NIP vaccines in 2015'!$B$2*C23/'live births in 2015'!$C$2</f>
        <v>3006041.9114311337</v>
      </c>
      <c r="E23" t="s">
        <v>102</v>
      </c>
    </row>
    <row r="24" spans="1:5" x14ac:dyDescent="0.2">
      <c r="A24" t="s">
        <v>42</v>
      </c>
      <c r="B24" t="s">
        <v>43</v>
      </c>
      <c r="C24">
        <v>306455</v>
      </c>
      <c r="D24">
        <f>'by NIP vaccines in 2015'!$B$2*C24/'live births in 2015'!$C$2</f>
        <v>8539587.8042162117</v>
      </c>
      <c r="E24" t="s">
        <v>102</v>
      </c>
    </row>
    <row r="25" spans="1:5" x14ac:dyDescent="0.2">
      <c r="A25" t="s">
        <v>44</v>
      </c>
      <c r="B25" t="s">
        <v>45</v>
      </c>
      <c r="C25">
        <v>743295</v>
      </c>
      <c r="D25">
        <f>'by NIP vaccines in 2015'!$B$2*C25/'live births in 2015'!$C$2</f>
        <v>20712446.907163825</v>
      </c>
      <c r="E25" t="s">
        <v>102</v>
      </c>
    </row>
    <row r="26" spans="1:5" x14ac:dyDescent="0.2">
      <c r="A26" t="s">
        <v>46</v>
      </c>
      <c r="B26" t="s">
        <v>47</v>
      </c>
      <c r="C26">
        <v>399553</v>
      </c>
      <c r="D26">
        <f>'by NIP vaccines in 2015'!$B$2*C26/'live births in 2015'!$C$2</f>
        <v>11133830.173885237</v>
      </c>
      <c r="E26" t="s">
        <v>102</v>
      </c>
    </row>
    <row r="27" spans="1:5" x14ac:dyDescent="0.2">
      <c r="A27" t="s">
        <v>48</v>
      </c>
      <c r="B27" t="s">
        <v>49</v>
      </c>
      <c r="C27">
        <v>507910</v>
      </c>
      <c r="D27">
        <f>'by NIP vaccines in 2015'!$B$2*C27/'live births in 2015'!$C$2</f>
        <v>14153275.494410129</v>
      </c>
      <c r="E27" t="s">
        <v>102</v>
      </c>
    </row>
    <row r="28" spans="1:5" x14ac:dyDescent="0.2">
      <c r="A28" t="s">
        <v>50</v>
      </c>
      <c r="B28" t="s">
        <v>51</v>
      </c>
      <c r="C28">
        <v>53506</v>
      </c>
      <c r="D28">
        <f>'by NIP vaccines in 2015'!$B$2*C28/'live births in 2015'!$C$2</f>
        <v>1490982.966675018</v>
      </c>
      <c r="E28" t="s">
        <v>102</v>
      </c>
    </row>
    <row r="29" spans="1:5" x14ac:dyDescent="0.2">
      <c r="A29" t="s">
        <v>52</v>
      </c>
      <c r="B29" t="s">
        <v>53</v>
      </c>
      <c r="C29">
        <v>356988</v>
      </c>
      <c r="D29">
        <f>'by NIP vaccines in 2015'!$B$2*C29/'live births in 2015'!$C$2</f>
        <v>9947725.9990913421</v>
      </c>
      <c r="E29" t="s">
        <v>102</v>
      </c>
    </row>
    <row r="30" spans="1:5" x14ac:dyDescent="0.2">
      <c r="A30" t="s">
        <v>54</v>
      </c>
      <c r="B30" t="s">
        <v>55</v>
      </c>
      <c r="C30">
        <v>278642</v>
      </c>
      <c r="D30">
        <f>'by NIP vaccines in 2015'!$B$2*C30/'live births in 2015'!$C$2</f>
        <v>7764558.662584764</v>
      </c>
      <c r="E30" t="s">
        <v>102</v>
      </c>
    </row>
    <row r="31" spans="1:5" x14ac:dyDescent="0.2">
      <c r="A31" t="s">
        <v>56</v>
      </c>
      <c r="B31" t="s">
        <v>57</v>
      </c>
      <c r="C31">
        <v>62601</v>
      </c>
      <c r="D31">
        <f>'by NIP vaccines in 2015'!$B$2*C31/'live births in 2015'!$C$2</f>
        <v>1744421.6479800921</v>
      </c>
      <c r="E31" t="s">
        <v>102</v>
      </c>
    </row>
    <row r="32" spans="1:5" x14ac:dyDescent="0.2">
      <c r="A32" t="s">
        <v>58</v>
      </c>
      <c r="B32" t="s">
        <v>59</v>
      </c>
      <c r="C32">
        <v>73599</v>
      </c>
      <c r="D32">
        <f>'by NIP vaccines in 2015'!$B$2*C32/'live births in 2015'!$C$2</f>
        <v>2050888.7856373987</v>
      </c>
      <c r="E32" t="s">
        <v>102</v>
      </c>
    </row>
    <row r="33" spans="1:5" x14ac:dyDescent="0.2">
      <c r="A33" t="s">
        <v>60</v>
      </c>
      <c r="B33" t="s">
        <v>61</v>
      </c>
      <c r="C33">
        <v>404895</v>
      </c>
      <c r="D33">
        <f>'by NIP vaccines in 2015'!$B$2*C33/'live births in 2015'!$C$2</f>
        <v>11282688.825400542</v>
      </c>
      <c r="E33" t="s">
        <v>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vaccination capacity</vt:lpstr>
      <vt:lpstr>by NIP vaccines in 2015</vt:lpstr>
      <vt:lpstr>capacity China</vt:lpstr>
      <vt:lpstr>capacity province</vt:lpstr>
      <vt:lpstr>live births in 2019</vt:lpstr>
      <vt:lpstr>live births in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Zheng</dc:creator>
  <cp:lastModifiedBy>Wen Zheng</cp:lastModifiedBy>
  <dcterms:created xsi:type="dcterms:W3CDTF">2020-10-22T07:51:16Z</dcterms:created>
  <dcterms:modified xsi:type="dcterms:W3CDTF">2021-09-01T07:01:27Z</dcterms:modified>
</cp:coreProperties>
</file>