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97F0B9D-4B7F-4869-8529-7D221C31EE54}" xr6:coauthVersionLast="47" xr6:coauthVersionMax="47" xr10:uidLastSave="{00000000-0000-0000-0000-000000000000}"/>
  <bookViews>
    <workbookView xWindow="-28920" yWindow="-120" windowWidth="29040" windowHeight="15840" activeTab="4" xr2:uid="{51CAC96F-31B0-419B-A87D-9392A077AFC8}"/>
  </bookViews>
  <sheets>
    <sheet name="DimensionDungeon" sheetId="1" r:id="rId1"/>
    <sheet name="Balance" sheetId="2" r:id="rId2"/>
    <sheet name="Gacha" sheetId="3" r:id="rId3"/>
    <sheet name="Level" sheetId="4" r:id="rId4"/>
    <sheet name="Rewar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5" l="1"/>
  <c r="S7" i="5"/>
  <c r="U7" i="5" s="1"/>
  <c r="T7" i="5"/>
  <c r="V7" i="5" s="1"/>
  <c r="S6" i="5"/>
  <c r="X7" i="5" l="1"/>
  <c r="W7" i="5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N132" i="4"/>
  <c r="L133" i="4"/>
  <c r="M133" i="4" s="1"/>
  <c r="L134" i="4"/>
  <c r="N134" i="4" s="1"/>
  <c r="L135" i="4"/>
  <c r="M135" i="4" s="1"/>
  <c r="L136" i="4"/>
  <c r="M136" i="4" s="1"/>
  <c r="N136" i="4"/>
  <c r="L107" i="4"/>
  <c r="M107" i="4" s="1"/>
  <c r="L108" i="4"/>
  <c r="M108" i="4" s="1"/>
  <c r="L109" i="4"/>
  <c r="M109" i="4" s="1"/>
  <c r="N109" i="4"/>
  <c r="L110" i="4"/>
  <c r="M110" i="4"/>
  <c r="N110" i="4"/>
  <c r="L111" i="4"/>
  <c r="M111" i="4" s="1"/>
  <c r="L112" i="4"/>
  <c r="M112" i="4" s="1"/>
  <c r="L113" i="4"/>
  <c r="M113" i="4" s="1"/>
  <c r="N113" i="4"/>
  <c r="L114" i="4"/>
  <c r="M114" i="4" s="1"/>
  <c r="N114" i="4"/>
  <c r="L115" i="4"/>
  <c r="M115" i="4" s="1"/>
  <c r="L116" i="4"/>
  <c r="M116" i="4" s="1"/>
  <c r="L117" i="4"/>
  <c r="M117" i="4" s="1"/>
  <c r="N117" i="4"/>
  <c r="L118" i="4"/>
  <c r="N118" i="4" s="1"/>
  <c r="M118" i="4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N125" i="4"/>
  <c r="L126" i="4"/>
  <c r="M126" i="4"/>
  <c r="N126" i="4"/>
  <c r="E68" i="4"/>
  <c r="F68" i="4" s="1"/>
  <c r="E69" i="4"/>
  <c r="F69" i="4" s="1"/>
  <c r="E76" i="4"/>
  <c r="F76" i="4"/>
  <c r="C63" i="5"/>
  <c r="C64" i="5"/>
  <c r="G64" i="5" s="1"/>
  <c r="C65" i="5"/>
  <c r="G65" i="5" s="1"/>
  <c r="C66" i="5"/>
  <c r="G66" i="5" s="1"/>
  <c r="C67" i="5"/>
  <c r="G67" i="5" s="1"/>
  <c r="C68" i="5"/>
  <c r="G68" i="5"/>
  <c r="C69" i="5"/>
  <c r="G69" i="5" s="1"/>
  <c r="C70" i="5"/>
  <c r="G70" i="5" s="1"/>
  <c r="C71" i="5"/>
  <c r="G71" i="5" s="1"/>
  <c r="C72" i="5"/>
  <c r="G72" i="5" s="1"/>
  <c r="C73" i="5"/>
  <c r="G73" i="5" s="1"/>
  <c r="C74" i="5"/>
  <c r="G74" i="5" s="1"/>
  <c r="C75" i="5"/>
  <c r="G75" i="5" s="1"/>
  <c r="R15" i="1"/>
  <c r="R16" i="1"/>
  <c r="R17" i="1"/>
  <c r="R18" i="1"/>
  <c r="R19" i="1"/>
  <c r="R20" i="1"/>
  <c r="R21" i="1"/>
  <c r="R22" i="1"/>
  <c r="R34" i="1" s="1"/>
  <c r="R46" i="1" s="1"/>
  <c r="R58" i="1" s="1"/>
  <c r="R70" i="1" s="1"/>
  <c r="R23" i="1"/>
  <c r="R24" i="1"/>
  <c r="R36" i="1" s="1"/>
  <c r="R48" i="1" s="1"/>
  <c r="R60" i="1" s="1"/>
  <c r="R72" i="1" s="1"/>
  <c r="R25" i="1"/>
  <c r="R37" i="1" s="1"/>
  <c r="R49" i="1" s="1"/>
  <c r="R61" i="1" s="1"/>
  <c r="R73" i="1" s="1"/>
  <c r="R26" i="1"/>
  <c r="R27" i="1"/>
  <c r="R28" i="1"/>
  <c r="R29" i="1"/>
  <c r="R30" i="1"/>
  <c r="R31" i="1"/>
  <c r="R32" i="1"/>
  <c r="R33" i="1"/>
  <c r="R35" i="1"/>
  <c r="R38" i="1"/>
  <c r="R50" i="1" s="1"/>
  <c r="R62" i="1" s="1"/>
  <c r="R39" i="1"/>
  <c r="R40" i="1"/>
  <c r="R41" i="1"/>
  <c r="R42" i="1"/>
  <c r="R54" i="1" s="1"/>
  <c r="R66" i="1" s="1"/>
  <c r="R43" i="1"/>
  <c r="R44" i="1"/>
  <c r="R45" i="1"/>
  <c r="R57" i="1" s="1"/>
  <c r="R69" i="1" s="1"/>
  <c r="R47" i="1"/>
  <c r="R59" i="1" s="1"/>
  <c r="R71" i="1" s="1"/>
  <c r="R51" i="1"/>
  <c r="R63" i="1" s="1"/>
  <c r="R52" i="1"/>
  <c r="R64" i="1" s="1"/>
  <c r="R53" i="1"/>
  <c r="R65" i="1" s="1"/>
  <c r="R55" i="1"/>
  <c r="R67" i="1" s="1"/>
  <c r="R56" i="1"/>
  <c r="R68" i="1" s="1"/>
  <c r="R14" i="1"/>
  <c r="F65" i="3"/>
  <c r="R65" i="3" s="1"/>
  <c r="F66" i="3"/>
  <c r="R66" i="3" s="1"/>
  <c r="F67" i="3"/>
  <c r="F68" i="3"/>
  <c r="AA67" i="2" s="1"/>
  <c r="F69" i="3"/>
  <c r="E71" i="4" s="1"/>
  <c r="F71" i="4" s="1"/>
  <c r="F70" i="3"/>
  <c r="L70" i="3" s="1"/>
  <c r="F71" i="3"/>
  <c r="L71" i="3" s="1"/>
  <c r="F72" i="3"/>
  <c r="R72" i="3" s="1"/>
  <c r="F73" i="3"/>
  <c r="AA72" i="2" s="1"/>
  <c r="F74" i="3"/>
  <c r="L74" i="3" s="1"/>
  <c r="F75" i="3"/>
  <c r="AA74" i="2" s="1"/>
  <c r="F76" i="3"/>
  <c r="L76" i="3" s="1"/>
  <c r="F64" i="3"/>
  <c r="O65" i="3"/>
  <c r="P65" i="3"/>
  <c r="Q65" i="3"/>
  <c r="S65" i="3"/>
  <c r="T65" i="3"/>
  <c r="U65" i="3"/>
  <c r="V65" i="3"/>
  <c r="O66" i="3"/>
  <c r="P66" i="3"/>
  <c r="Q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S70" i="3"/>
  <c r="T70" i="3"/>
  <c r="U70" i="3"/>
  <c r="V70" i="3"/>
  <c r="O71" i="3"/>
  <c r="P71" i="3"/>
  <c r="Q71" i="3"/>
  <c r="S71" i="3"/>
  <c r="T71" i="3"/>
  <c r="U71" i="3"/>
  <c r="V71" i="3"/>
  <c r="O72" i="3"/>
  <c r="P72" i="3"/>
  <c r="Q72" i="3"/>
  <c r="S72" i="3"/>
  <c r="T72" i="3"/>
  <c r="U72" i="3"/>
  <c r="V72" i="3"/>
  <c r="O73" i="3"/>
  <c r="P73" i="3"/>
  <c r="Q73" i="3"/>
  <c r="S73" i="3"/>
  <c r="T73" i="3"/>
  <c r="U73" i="3"/>
  <c r="V73" i="3"/>
  <c r="O74" i="3"/>
  <c r="P74" i="3"/>
  <c r="Q74" i="3"/>
  <c r="S74" i="3"/>
  <c r="T74" i="3"/>
  <c r="U74" i="3"/>
  <c r="V74" i="3"/>
  <c r="O75" i="3"/>
  <c r="P75" i="3"/>
  <c r="Q75" i="3"/>
  <c r="S75" i="3"/>
  <c r="T75" i="3"/>
  <c r="U75" i="3"/>
  <c r="V75" i="3"/>
  <c r="O76" i="3"/>
  <c r="P76" i="3"/>
  <c r="Q76" i="3"/>
  <c r="S76" i="3"/>
  <c r="T76" i="3"/>
  <c r="U76" i="3"/>
  <c r="V76" i="3"/>
  <c r="L65" i="3"/>
  <c r="L66" i="3"/>
  <c r="L67" i="3"/>
  <c r="L69" i="3"/>
  <c r="Z70" i="2"/>
  <c r="Q59" i="2"/>
  <c r="X64" i="2"/>
  <c r="Y64" i="2"/>
  <c r="Z64" i="2"/>
  <c r="AA64" i="2"/>
  <c r="AB64" i="2"/>
  <c r="AC64" i="2"/>
  <c r="AD64" i="2"/>
  <c r="AE64" i="2"/>
  <c r="X65" i="2"/>
  <c r="Y65" i="2"/>
  <c r="Z65" i="2"/>
  <c r="AA65" i="2"/>
  <c r="AB65" i="2"/>
  <c r="AC65" i="2"/>
  <c r="AD65" i="2"/>
  <c r="AE65" i="2"/>
  <c r="X66" i="2"/>
  <c r="Y66" i="2"/>
  <c r="Z66" i="2"/>
  <c r="AA66" i="2"/>
  <c r="AB66" i="2"/>
  <c r="AC66" i="2"/>
  <c r="AD66" i="2"/>
  <c r="AE66" i="2"/>
  <c r="X67" i="2"/>
  <c r="Y67" i="2"/>
  <c r="Z67" i="2"/>
  <c r="AB67" i="2"/>
  <c r="AC67" i="2"/>
  <c r="AD67" i="2"/>
  <c r="AE67" i="2"/>
  <c r="X68" i="2"/>
  <c r="Y68" i="2"/>
  <c r="Z68" i="2"/>
  <c r="AA68" i="2"/>
  <c r="AB68" i="2"/>
  <c r="AC68" i="2"/>
  <c r="AD68" i="2"/>
  <c r="AE68" i="2"/>
  <c r="X69" i="2"/>
  <c r="Y69" i="2"/>
  <c r="Z69" i="2"/>
  <c r="AB69" i="2"/>
  <c r="AC69" i="2"/>
  <c r="AD69" i="2"/>
  <c r="AE69" i="2"/>
  <c r="X70" i="2"/>
  <c r="Y70" i="2"/>
  <c r="AB70" i="2"/>
  <c r="AC70" i="2"/>
  <c r="AD70" i="2"/>
  <c r="AE70" i="2"/>
  <c r="X71" i="2"/>
  <c r="Y71" i="2"/>
  <c r="Z71" i="2"/>
  <c r="AB71" i="2"/>
  <c r="AC71" i="2"/>
  <c r="AD71" i="2"/>
  <c r="AE71" i="2"/>
  <c r="X72" i="2"/>
  <c r="Y72" i="2"/>
  <c r="Z72" i="2"/>
  <c r="AB72" i="2"/>
  <c r="AC72" i="2"/>
  <c r="AD72" i="2"/>
  <c r="AE72" i="2"/>
  <c r="X73" i="2"/>
  <c r="Y73" i="2"/>
  <c r="Z73" i="2"/>
  <c r="AB73" i="2"/>
  <c r="AC73" i="2"/>
  <c r="AD73" i="2"/>
  <c r="AE73" i="2"/>
  <c r="X74" i="2"/>
  <c r="Y74" i="2"/>
  <c r="Z74" i="2"/>
  <c r="AB74" i="2"/>
  <c r="AC74" i="2"/>
  <c r="AD74" i="2"/>
  <c r="AE74" i="2"/>
  <c r="X75" i="2"/>
  <c r="Y75" i="2"/>
  <c r="Z75" i="2"/>
  <c r="AB75" i="2"/>
  <c r="AC75" i="2"/>
  <c r="AD75" i="2"/>
  <c r="AE75" i="2"/>
  <c r="E67" i="4" l="1"/>
  <c r="F67" i="4" s="1"/>
  <c r="E75" i="4"/>
  <c r="F75" i="4" s="1"/>
  <c r="E74" i="4"/>
  <c r="F74" i="4" s="1"/>
  <c r="E73" i="4"/>
  <c r="F73" i="4" s="1"/>
  <c r="E72" i="4"/>
  <c r="F72" i="4" s="1"/>
  <c r="AA70" i="2"/>
  <c r="E78" i="4"/>
  <c r="F78" i="4" s="1"/>
  <c r="E70" i="4"/>
  <c r="F70" i="4" s="1"/>
  <c r="E77" i="4"/>
  <c r="F77" i="4" s="1"/>
  <c r="N129" i="4"/>
  <c r="N128" i="4"/>
  <c r="N122" i="4"/>
  <c r="M134" i="4"/>
  <c r="N121" i="4"/>
  <c r="N133" i="4"/>
  <c r="N130" i="4"/>
  <c r="N135" i="4"/>
  <c r="N131" i="4"/>
  <c r="N127" i="4"/>
  <c r="N124" i="4"/>
  <c r="N120" i="4"/>
  <c r="N116" i="4"/>
  <c r="N112" i="4"/>
  <c r="N108" i="4"/>
  <c r="N123" i="4"/>
  <c r="N119" i="4"/>
  <c r="N115" i="4"/>
  <c r="N111" i="4"/>
  <c r="N107" i="4"/>
  <c r="AA69" i="2"/>
  <c r="R71" i="3"/>
  <c r="W71" i="3" s="1"/>
  <c r="L68" i="3"/>
  <c r="R68" i="3"/>
  <c r="W68" i="3" s="1"/>
  <c r="R70" i="3"/>
  <c r="W70" i="3" s="1"/>
  <c r="AA75" i="2"/>
  <c r="L72" i="3"/>
  <c r="W65" i="3"/>
  <c r="W66" i="3"/>
  <c r="L73" i="3"/>
  <c r="R73" i="3"/>
  <c r="W73" i="3" s="1"/>
  <c r="R76" i="3"/>
  <c r="W76" i="3" s="1"/>
  <c r="AA73" i="2"/>
  <c r="R74" i="3"/>
  <c r="W74" i="3" s="1"/>
  <c r="W72" i="3"/>
  <c r="AA71" i="2"/>
  <c r="L75" i="3"/>
  <c r="R75" i="3"/>
  <c r="W75" i="3" s="1"/>
  <c r="W69" i="3"/>
  <c r="W67" i="3"/>
  <c r="Q25" i="2"/>
  <c r="Q27" i="2" s="1"/>
  <c r="Q29" i="2" s="1"/>
  <c r="Q31" i="2" s="1"/>
  <c r="Q33" i="2" s="1"/>
  <c r="Q35" i="2" s="1"/>
  <c r="Q37" i="2" s="1"/>
  <c r="Q39" i="2" s="1"/>
  <c r="Q41" i="2" s="1"/>
  <c r="Q43" i="2" s="1"/>
  <c r="Q45" i="2" s="1"/>
  <c r="Q47" i="2" s="1"/>
  <c r="Q49" i="2" s="1"/>
  <c r="Q51" i="2" s="1"/>
  <c r="Q53" i="2" s="1"/>
  <c r="Q55" i="2" s="1"/>
  <c r="Q57" i="2" s="1"/>
  <c r="Q26" i="2"/>
  <c r="Q28" i="2" s="1"/>
  <c r="Q30" i="2" s="1"/>
  <c r="Q32" i="2" s="1"/>
  <c r="Q34" i="2" s="1"/>
  <c r="Q36" i="2" s="1"/>
  <c r="Q38" i="2" s="1"/>
  <c r="Q40" i="2" s="1"/>
  <c r="Q42" i="2" s="1"/>
  <c r="Q44" i="2" s="1"/>
  <c r="Q46" i="2" s="1"/>
  <c r="Q48" i="2" s="1"/>
  <c r="Q50" i="2" s="1"/>
  <c r="Q52" i="2" s="1"/>
  <c r="Q54" i="2" s="1"/>
  <c r="Q56" i="2" s="1"/>
  <c r="Q58" i="2" s="1"/>
  <c r="T64" i="2" s="1"/>
  <c r="V64" i="2" s="1"/>
  <c r="U64" i="2" l="1"/>
  <c r="W64" i="2" s="1"/>
  <c r="T66" i="2"/>
  <c r="V66" i="2" s="1"/>
  <c r="U66" i="2"/>
  <c r="W66" i="2" s="1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R5" i="5"/>
  <c r="R6" i="5"/>
  <c r="R4" i="5"/>
  <c r="V4" i="5" s="1"/>
  <c r="T65" i="2" l="1"/>
  <c r="V65" i="2" s="1"/>
  <c r="U65" i="2"/>
  <c r="W65" i="2" s="1"/>
  <c r="T68" i="2"/>
  <c r="V68" i="2" s="1"/>
  <c r="U68" i="2"/>
  <c r="W68" i="2" s="1"/>
  <c r="K10" i="5"/>
  <c r="K12" i="5" s="1"/>
  <c r="T5" i="5" s="1"/>
  <c r="K9" i="5"/>
  <c r="K11" i="5" s="1"/>
  <c r="K5" i="5"/>
  <c r="K6" i="5" s="1"/>
  <c r="S4" i="5" s="1"/>
  <c r="W4" i="5" s="1"/>
  <c r="T67" i="2" l="1"/>
  <c r="V67" i="2" s="1"/>
  <c r="U67" i="2"/>
  <c r="W67" i="2" s="1"/>
  <c r="U70" i="2"/>
  <c r="W70" i="2" s="1"/>
  <c r="T70" i="2"/>
  <c r="V70" i="2" s="1"/>
  <c r="U4" i="5"/>
  <c r="T6" i="5"/>
  <c r="X6" i="5" s="1"/>
  <c r="X5" i="5"/>
  <c r="S5" i="5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  <c r="C27" i="5"/>
  <c r="G27" i="5" s="1"/>
  <c r="C28" i="5"/>
  <c r="G28" i="5" s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62" i="5"/>
  <c r="G62" i="5" s="1"/>
  <c r="G63" i="5"/>
  <c r="C4" i="5"/>
  <c r="G4" i="5" s="1"/>
  <c r="H7" i="4"/>
  <c r="L64" i="3"/>
  <c r="E40" i="3"/>
  <c r="E41" i="3"/>
  <c r="E42" i="3"/>
  <c r="E43" i="3"/>
  <c r="E44" i="3"/>
  <c r="E45" i="3"/>
  <c r="E46" i="3"/>
  <c r="D28" i="3"/>
  <c r="D29" i="3"/>
  <c r="D30" i="3"/>
  <c r="D31" i="3"/>
  <c r="D32" i="3"/>
  <c r="D33" i="3"/>
  <c r="D34" i="3"/>
  <c r="D35" i="3"/>
  <c r="D36" i="3"/>
  <c r="D37" i="3"/>
  <c r="D38" i="3"/>
  <c r="D39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4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U69" i="2" l="1"/>
  <c r="W69" i="2" s="1"/>
  <c r="T69" i="2"/>
  <c r="V69" i="2" s="1"/>
  <c r="U72" i="2"/>
  <c r="W72" i="2" s="1"/>
  <c r="T72" i="2"/>
  <c r="V72" i="2" s="1"/>
  <c r="U6" i="5"/>
  <c r="W6" i="5"/>
  <c r="U5" i="5"/>
  <c r="W5" i="5"/>
  <c r="V5" i="5"/>
  <c r="V6" i="5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Y14" i="2"/>
  <c r="Z14" i="2"/>
  <c r="AA14" i="2"/>
  <c r="AB14" i="2"/>
  <c r="AC14" i="2"/>
  <c r="AD14" i="2"/>
  <c r="AE14" i="2"/>
  <c r="Y15" i="2"/>
  <c r="Z15" i="2"/>
  <c r="AA15" i="2"/>
  <c r="AB15" i="2"/>
  <c r="AC15" i="2"/>
  <c r="AD15" i="2"/>
  <c r="AE15" i="2"/>
  <c r="Y16" i="2"/>
  <c r="Z16" i="2"/>
  <c r="AA16" i="2"/>
  <c r="AB16" i="2"/>
  <c r="AC16" i="2"/>
  <c r="AD16" i="2"/>
  <c r="AE16" i="2"/>
  <c r="Y17" i="2"/>
  <c r="Z17" i="2"/>
  <c r="AA17" i="2"/>
  <c r="AB17" i="2"/>
  <c r="AC17" i="2"/>
  <c r="AD17" i="2"/>
  <c r="AE17" i="2"/>
  <c r="Y18" i="2"/>
  <c r="Z18" i="2"/>
  <c r="AA18" i="2"/>
  <c r="AB18" i="2"/>
  <c r="AC18" i="2"/>
  <c r="AD18" i="2"/>
  <c r="AE18" i="2"/>
  <c r="Y19" i="2"/>
  <c r="Z19" i="2"/>
  <c r="AA19" i="2"/>
  <c r="AB19" i="2"/>
  <c r="AC19" i="2"/>
  <c r="AD19" i="2"/>
  <c r="AE19" i="2"/>
  <c r="Y20" i="2"/>
  <c r="Z20" i="2"/>
  <c r="AA20" i="2"/>
  <c r="AB20" i="2"/>
  <c r="AC20" i="2"/>
  <c r="AD20" i="2"/>
  <c r="AE20" i="2"/>
  <c r="Y21" i="2"/>
  <c r="Z21" i="2"/>
  <c r="AA21" i="2"/>
  <c r="AB21" i="2"/>
  <c r="AC21" i="2"/>
  <c r="AD21" i="2"/>
  <c r="AE21" i="2"/>
  <c r="Y22" i="2"/>
  <c r="Z22" i="2"/>
  <c r="AA22" i="2"/>
  <c r="AB22" i="2"/>
  <c r="AC22" i="2"/>
  <c r="AD22" i="2"/>
  <c r="AE22" i="2"/>
  <c r="Y23" i="2"/>
  <c r="Z23" i="2"/>
  <c r="AA23" i="2"/>
  <c r="AB23" i="2"/>
  <c r="AC23" i="2"/>
  <c r="AD23" i="2"/>
  <c r="AE23" i="2"/>
  <c r="Y24" i="2"/>
  <c r="Z24" i="2"/>
  <c r="AA24" i="2"/>
  <c r="AB24" i="2"/>
  <c r="AC24" i="2"/>
  <c r="AD24" i="2"/>
  <c r="AE24" i="2"/>
  <c r="Y25" i="2"/>
  <c r="Z25" i="2"/>
  <c r="AA25" i="2"/>
  <c r="AB25" i="2"/>
  <c r="AC25" i="2"/>
  <c r="AD25" i="2"/>
  <c r="AE25" i="2"/>
  <c r="Y26" i="2"/>
  <c r="Z26" i="2"/>
  <c r="AA26" i="2"/>
  <c r="AB26" i="2"/>
  <c r="AC26" i="2"/>
  <c r="AD26" i="2"/>
  <c r="AE26" i="2"/>
  <c r="Y27" i="2"/>
  <c r="Z27" i="2"/>
  <c r="AA27" i="2"/>
  <c r="AB27" i="2"/>
  <c r="AC27" i="2"/>
  <c r="AD27" i="2"/>
  <c r="AE27" i="2"/>
  <c r="Y28" i="2"/>
  <c r="Z28" i="2"/>
  <c r="AA28" i="2"/>
  <c r="AB28" i="2"/>
  <c r="AC28" i="2"/>
  <c r="AD28" i="2"/>
  <c r="AE28" i="2"/>
  <c r="Y29" i="2"/>
  <c r="Z29" i="2"/>
  <c r="AA29" i="2"/>
  <c r="AB29" i="2"/>
  <c r="AC29" i="2"/>
  <c r="AD29" i="2"/>
  <c r="AE29" i="2"/>
  <c r="Y30" i="2"/>
  <c r="Z30" i="2"/>
  <c r="AA30" i="2"/>
  <c r="AB30" i="2"/>
  <c r="AC30" i="2"/>
  <c r="AD30" i="2"/>
  <c r="AE30" i="2"/>
  <c r="Y31" i="2"/>
  <c r="Z31" i="2"/>
  <c r="AA31" i="2"/>
  <c r="AB31" i="2"/>
  <c r="AC31" i="2"/>
  <c r="AD31" i="2"/>
  <c r="AE31" i="2"/>
  <c r="Y32" i="2"/>
  <c r="Z32" i="2"/>
  <c r="AA32" i="2"/>
  <c r="AB32" i="2"/>
  <c r="AC32" i="2"/>
  <c r="AD32" i="2"/>
  <c r="AE32" i="2"/>
  <c r="Y33" i="2"/>
  <c r="Z33" i="2"/>
  <c r="AA33" i="2"/>
  <c r="AB33" i="2"/>
  <c r="AC33" i="2"/>
  <c r="AD33" i="2"/>
  <c r="AE33" i="2"/>
  <c r="Y34" i="2"/>
  <c r="Z34" i="2"/>
  <c r="AA34" i="2"/>
  <c r="AB34" i="2"/>
  <c r="AC34" i="2"/>
  <c r="AD34" i="2"/>
  <c r="AE34" i="2"/>
  <c r="Y35" i="2"/>
  <c r="Z35" i="2"/>
  <c r="AA35" i="2"/>
  <c r="AB35" i="2"/>
  <c r="AC35" i="2"/>
  <c r="AD35" i="2"/>
  <c r="AE35" i="2"/>
  <c r="Y36" i="2"/>
  <c r="Z36" i="2"/>
  <c r="AA36" i="2"/>
  <c r="AB36" i="2"/>
  <c r="AC36" i="2"/>
  <c r="AD36" i="2"/>
  <c r="AE36" i="2"/>
  <c r="Y37" i="2"/>
  <c r="Z37" i="2"/>
  <c r="AA37" i="2"/>
  <c r="AB37" i="2"/>
  <c r="AC37" i="2"/>
  <c r="AD37" i="2"/>
  <c r="AE37" i="2"/>
  <c r="Y38" i="2"/>
  <c r="Z38" i="2"/>
  <c r="AA38" i="2"/>
  <c r="AB38" i="2"/>
  <c r="AC38" i="2"/>
  <c r="AD38" i="2"/>
  <c r="AE38" i="2"/>
  <c r="Y39" i="2"/>
  <c r="Z39" i="2"/>
  <c r="AA39" i="2"/>
  <c r="AB39" i="2"/>
  <c r="AC39" i="2"/>
  <c r="AD39" i="2"/>
  <c r="AE39" i="2"/>
  <c r="Y40" i="2"/>
  <c r="Z40" i="2"/>
  <c r="AA40" i="2"/>
  <c r="AB40" i="2"/>
  <c r="AC40" i="2"/>
  <c r="AD40" i="2"/>
  <c r="AE40" i="2"/>
  <c r="Y41" i="2"/>
  <c r="Z41" i="2"/>
  <c r="AA41" i="2"/>
  <c r="AB41" i="2"/>
  <c r="AC41" i="2"/>
  <c r="AD41" i="2"/>
  <c r="AE41" i="2"/>
  <c r="Y42" i="2"/>
  <c r="Z42" i="2"/>
  <c r="AA42" i="2"/>
  <c r="AB42" i="2"/>
  <c r="AC42" i="2"/>
  <c r="AD42" i="2"/>
  <c r="AE42" i="2"/>
  <c r="Y43" i="2"/>
  <c r="Z43" i="2"/>
  <c r="AA43" i="2"/>
  <c r="AB43" i="2"/>
  <c r="AC43" i="2"/>
  <c r="AD43" i="2"/>
  <c r="AE43" i="2"/>
  <c r="Y44" i="2"/>
  <c r="Z44" i="2"/>
  <c r="AA44" i="2"/>
  <c r="AB44" i="2"/>
  <c r="AC44" i="2"/>
  <c r="AD44" i="2"/>
  <c r="AE44" i="2"/>
  <c r="Y45" i="2"/>
  <c r="Z45" i="2"/>
  <c r="AA45" i="2"/>
  <c r="AB45" i="2"/>
  <c r="AC45" i="2"/>
  <c r="AD45" i="2"/>
  <c r="AE45" i="2"/>
  <c r="Y46" i="2"/>
  <c r="Z46" i="2"/>
  <c r="AA46" i="2"/>
  <c r="AB46" i="2"/>
  <c r="AC46" i="2"/>
  <c r="AD46" i="2"/>
  <c r="AE46" i="2"/>
  <c r="Y47" i="2"/>
  <c r="Z47" i="2"/>
  <c r="AA47" i="2"/>
  <c r="AB47" i="2"/>
  <c r="AC47" i="2"/>
  <c r="AD47" i="2"/>
  <c r="AE47" i="2"/>
  <c r="Y48" i="2"/>
  <c r="Z48" i="2"/>
  <c r="AA48" i="2"/>
  <c r="AB48" i="2"/>
  <c r="AC48" i="2"/>
  <c r="AD48" i="2"/>
  <c r="AE48" i="2"/>
  <c r="Y49" i="2"/>
  <c r="Z49" i="2"/>
  <c r="AA49" i="2"/>
  <c r="AB49" i="2"/>
  <c r="AC49" i="2"/>
  <c r="AD49" i="2"/>
  <c r="AE49" i="2"/>
  <c r="Y50" i="2"/>
  <c r="Z50" i="2"/>
  <c r="AA50" i="2"/>
  <c r="AB50" i="2"/>
  <c r="AC50" i="2"/>
  <c r="AD50" i="2"/>
  <c r="AE50" i="2"/>
  <c r="Y51" i="2"/>
  <c r="Z51" i="2"/>
  <c r="AA51" i="2"/>
  <c r="AB51" i="2"/>
  <c r="AC51" i="2"/>
  <c r="AD51" i="2"/>
  <c r="AE51" i="2"/>
  <c r="Y52" i="2"/>
  <c r="Z52" i="2"/>
  <c r="AA52" i="2"/>
  <c r="AB52" i="2"/>
  <c r="AC52" i="2"/>
  <c r="AD52" i="2"/>
  <c r="AE52" i="2"/>
  <c r="Y53" i="2"/>
  <c r="Z53" i="2"/>
  <c r="AA53" i="2"/>
  <c r="AB53" i="2"/>
  <c r="AC53" i="2"/>
  <c r="AD53" i="2"/>
  <c r="AE53" i="2"/>
  <c r="Y54" i="2"/>
  <c r="Z54" i="2"/>
  <c r="AA54" i="2"/>
  <c r="AB54" i="2"/>
  <c r="AC54" i="2"/>
  <c r="AD54" i="2"/>
  <c r="AE54" i="2"/>
  <c r="Y55" i="2"/>
  <c r="Z55" i="2"/>
  <c r="AA55" i="2"/>
  <c r="AB55" i="2"/>
  <c r="AC55" i="2"/>
  <c r="AD55" i="2"/>
  <c r="AE55" i="2"/>
  <c r="Y56" i="2"/>
  <c r="Z56" i="2"/>
  <c r="AA56" i="2"/>
  <c r="AB56" i="2"/>
  <c r="AC56" i="2"/>
  <c r="AD56" i="2"/>
  <c r="AE56" i="2"/>
  <c r="Y57" i="2"/>
  <c r="Z57" i="2"/>
  <c r="AA57" i="2"/>
  <c r="AB57" i="2"/>
  <c r="AC57" i="2"/>
  <c r="AD57" i="2"/>
  <c r="AE57" i="2"/>
  <c r="Z58" i="2"/>
  <c r="AA58" i="2"/>
  <c r="AB58" i="2"/>
  <c r="AC58" i="2"/>
  <c r="AD58" i="2"/>
  <c r="AE58" i="2"/>
  <c r="X59" i="2"/>
  <c r="Z59" i="2"/>
  <c r="AA59" i="2"/>
  <c r="AB59" i="2"/>
  <c r="AC59" i="2"/>
  <c r="AD59" i="2"/>
  <c r="AE59" i="2"/>
  <c r="Z60" i="2"/>
  <c r="AA60" i="2"/>
  <c r="AB60" i="2"/>
  <c r="AC60" i="2"/>
  <c r="AD60" i="2"/>
  <c r="AE60" i="2"/>
  <c r="Z61" i="2"/>
  <c r="AA61" i="2"/>
  <c r="AB61" i="2"/>
  <c r="AC61" i="2"/>
  <c r="AD61" i="2"/>
  <c r="AE61" i="2"/>
  <c r="X62" i="2"/>
  <c r="Z62" i="2"/>
  <c r="AA62" i="2"/>
  <c r="AB62" i="2"/>
  <c r="AC62" i="2"/>
  <c r="AD62" i="2"/>
  <c r="AE62" i="2"/>
  <c r="X63" i="2"/>
  <c r="Z63" i="2"/>
  <c r="AA63" i="2"/>
  <c r="AB63" i="2"/>
  <c r="AC63" i="2"/>
  <c r="AD63" i="2"/>
  <c r="AE63" i="2"/>
  <c r="Y4" i="2"/>
  <c r="Z4" i="2"/>
  <c r="AA4" i="2"/>
  <c r="AB4" i="2"/>
  <c r="AC4" i="2"/>
  <c r="AD4" i="2"/>
  <c r="AE4" i="2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Q16" i="4"/>
  <c r="Q21" i="4" s="1"/>
  <c r="Q26" i="4" s="1"/>
  <c r="Q31" i="4" s="1"/>
  <c r="Q36" i="4" s="1"/>
  <c r="Q41" i="4" s="1"/>
  <c r="Q46" i="4" s="1"/>
  <c r="L16" i="4"/>
  <c r="Q15" i="4"/>
  <c r="Q20" i="4" s="1"/>
  <c r="Q25" i="4" s="1"/>
  <c r="Q30" i="4" s="1"/>
  <c r="Q35" i="4" s="1"/>
  <c r="Q40" i="4" s="1"/>
  <c r="Q45" i="4" s="1"/>
  <c r="L15" i="4"/>
  <c r="Q14" i="4"/>
  <c r="Q19" i="4" s="1"/>
  <c r="Q24" i="4" s="1"/>
  <c r="Q29" i="4" s="1"/>
  <c r="Q34" i="4" s="1"/>
  <c r="Q39" i="4" s="1"/>
  <c r="Q44" i="4" s="1"/>
  <c r="L14" i="4"/>
  <c r="Q13" i="4"/>
  <c r="Q18" i="4" s="1"/>
  <c r="Q23" i="4" s="1"/>
  <c r="Q28" i="4" s="1"/>
  <c r="Q33" i="4" s="1"/>
  <c r="Q38" i="4" s="1"/>
  <c r="Q43" i="4" s="1"/>
  <c r="L13" i="4"/>
  <c r="X12" i="4"/>
  <c r="Q12" i="4"/>
  <c r="Q17" i="4" s="1"/>
  <c r="Q22" i="4" s="1"/>
  <c r="Q27" i="4" s="1"/>
  <c r="Q32" i="4" s="1"/>
  <c r="Q37" i="4" s="1"/>
  <c r="Q42" i="4" s="1"/>
  <c r="L12" i="4"/>
  <c r="L11" i="4"/>
  <c r="L10" i="4"/>
  <c r="L9" i="4"/>
  <c r="L8" i="4"/>
  <c r="T7" i="4"/>
  <c r="L7" i="4"/>
  <c r="V64" i="3"/>
  <c r="U64" i="3"/>
  <c r="T64" i="3"/>
  <c r="S64" i="3"/>
  <c r="R64" i="3"/>
  <c r="Q64" i="3"/>
  <c r="O64" i="3"/>
  <c r="Y63" i="2"/>
  <c r="V63" i="3"/>
  <c r="U63" i="3"/>
  <c r="T63" i="3"/>
  <c r="S63" i="3"/>
  <c r="R63" i="3"/>
  <c r="Q63" i="3"/>
  <c r="O63" i="3"/>
  <c r="Y62" i="2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O60" i="3"/>
  <c r="Y59" i="2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L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X55" i="2"/>
  <c r="V55" i="3"/>
  <c r="U55" i="3"/>
  <c r="T55" i="3"/>
  <c r="S55" i="3"/>
  <c r="R55" i="3"/>
  <c r="Q55" i="3"/>
  <c r="P55" i="3"/>
  <c r="L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X52" i="2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X49" i="2"/>
  <c r="V49" i="3"/>
  <c r="U49" i="3"/>
  <c r="T49" i="3"/>
  <c r="S49" i="3"/>
  <c r="R49" i="3"/>
  <c r="Q49" i="3"/>
  <c r="P49" i="3"/>
  <c r="X48" i="2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O47" i="3"/>
  <c r="V46" i="3"/>
  <c r="U46" i="3"/>
  <c r="T46" i="3"/>
  <c r="S46" i="3"/>
  <c r="R46" i="3"/>
  <c r="Q46" i="3"/>
  <c r="P46" i="3"/>
  <c r="L46" i="3"/>
  <c r="V45" i="3"/>
  <c r="U45" i="3"/>
  <c r="T45" i="3"/>
  <c r="S45" i="3"/>
  <c r="R45" i="3"/>
  <c r="Q45" i="3"/>
  <c r="P45" i="3"/>
  <c r="X44" i="2"/>
  <c r="V44" i="3"/>
  <c r="U44" i="3"/>
  <c r="T44" i="3"/>
  <c r="S44" i="3"/>
  <c r="R44" i="3"/>
  <c r="Q44" i="3"/>
  <c r="P44" i="3"/>
  <c r="X43" i="2"/>
  <c r="V43" i="3"/>
  <c r="U43" i="3"/>
  <c r="T43" i="3"/>
  <c r="S43" i="3"/>
  <c r="R43" i="3"/>
  <c r="Q43" i="3"/>
  <c r="P43" i="3"/>
  <c r="X42" i="2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O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X37" i="2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X34" i="2"/>
  <c r="V34" i="3"/>
  <c r="U34" i="3"/>
  <c r="T34" i="3"/>
  <c r="S34" i="3"/>
  <c r="R34" i="3"/>
  <c r="Q34" i="3"/>
  <c r="P34" i="3"/>
  <c r="X33" i="2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O32" i="3"/>
  <c r="V31" i="3"/>
  <c r="U31" i="3"/>
  <c r="T31" i="3"/>
  <c r="S31" i="3"/>
  <c r="R31" i="3"/>
  <c r="Q31" i="3"/>
  <c r="P31" i="3"/>
  <c r="X30" i="2"/>
  <c r="V30" i="3"/>
  <c r="U30" i="3"/>
  <c r="T30" i="3"/>
  <c r="S30" i="3"/>
  <c r="R30" i="3"/>
  <c r="Q30" i="3"/>
  <c r="P30" i="3"/>
  <c r="X29" i="2"/>
  <c r="V29" i="3"/>
  <c r="U29" i="3"/>
  <c r="T29" i="3"/>
  <c r="S29" i="3"/>
  <c r="R29" i="3"/>
  <c r="Q29" i="3"/>
  <c r="P29" i="3"/>
  <c r="X28" i="2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X25" i="2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X22" i="2"/>
  <c r="V22" i="3"/>
  <c r="U22" i="3"/>
  <c r="T22" i="3"/>
  <c r="S22" i="3"/>
  <c r="R22" i="3"/>
  <c r="Q22" i="3"/>
  <c r="P22" i="3"/>
  <c r="L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X19" i="2"/>
  <c r="V19" i="3"/>
  <c r="U19" i="3"/>
  <c r="T19" i="3"/>
  <c r="S19" i="3"/>
  <c r="R19" i="3"/>
  <c r="Q19" i="3"/>
  <c r="P19" i="3"/>
  <c r="X18" i="2"/>
  <c r="V18" i="3"/>
  <c r="U18" i="3"/>
  <c r="T18" i="3"/>
  <c r="S18" i="3"/>
  <c r="R18" i="3"/>
  <c r="Q18" i="3"/>
  <c r="P18" i="3"/>
  <c r="X17" i="2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X14" i="2"/>
  <c r="V14" i="3"/>
  <c r="U14" i="3"/>
  <c r="T14" i="3"/>
  <c r="S14" i="3"/>
  <c r="R14" i="3"/>
  <c r="Q14" i="3"/>
  <c r="P14" i="3"/>
  <c r="X13" i="2"/>
  <c r="V13" i="3"/>
  <c r="U13" i="3"/>
  <c r="T13" i="3"/>
  <c r="S13" i="3"/>
  <c r="R13" i="3"/>
  <c r="Q13" i="3"/>
  <c r="P13" i="3"/>
  <c r="L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X10" i="2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X7" i="2"/>
  <c r="V7" i="3"/>
  <c r="U7" i="3"/>
  <c r="T7" i="3"/>
  <c r="S7" i="3"/>
  <c r="R7" i="3"/>
  <c r="Q7" i="3"/>
  <c r="P7" i="3"/>
  <c r="X6" i="2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C5" i="3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N14" i="2"/>
  <c r="N13" i="2"/>
  <c r="F13" i="2"/>
  <c r="F18" i="2" s="1"/>
  <c r="F23" i="2" s="1"/>
  <c r="F28" i="2" s="1"/>
  <c r="F33" i="2" s="1"/>
  <c r="F38" i="2" s="1"/>
  <c r="F43" i="2" s="1"/>
  <c r="N12" i="2"/>
  <c r="F12" i="2"/>
  <c r="F17" i="2" s="1"/>
  <c r="F22" i="2" s="1"/>
  <c r="F27" i="2" s="1"/>
  <c r="F32" i="2" s="1"/>
  <c r="F37" i="2" s="1"/>
  <c r="F42" i="2" s="1"/>
  <c r="F11" i="2"/>
  <c r="F16" i="2" s="1"/>
  <c r="F21" i="2" s="1"/>
  <c r="F26" i="2" s="1"/>
  <c r="F31" i="2" s="1"/>
  <c r="F36" i="2" s="1"/>
  <c r="F41" i="2" s="1"/>
  <c r="F10" i="2"/>
  <c r="F15" i="2" s="1"/>
  <c r="F20" i="2" s="1"/>
  <c r="F25" i="2" s="1"/>
  <c r="F30" i="2" s="1"/>
  <c r="F35" i="2" s="1"/>
  <c r="F40" i="2" s="1"/>
  <c r="F9" i="2"/>
  <c r="F14" i="2" s="1"/>
  <c r="F19" i="2" s="1"/>
  <c r="F24" i="2" s="1"/>
  <c r="F29" i="2" s="1"/>
  <c r="F34" i="2" s="1"/>
  <c r="F39" i="2" s="1"/>
  <c r="H5" i="2"/>
  <c r="H6" i="2" s="1"/>
  <c r="H7" i="2" s="1"/>
  <c r="H8" i="2" s="1"/>
  <c r="H9" i="2" s="1"/>
  <c r="H10" i="2" s="1"/>
  <c r="H11" i="2" s="1"/>
  <c r="H12" i="2" s="1"/>
  <c r="H13" i="2" s="1"/>
  <c r="I4" i="2"/>
  <c r="T71" i="2" l="1"/>
  <c r="V71" i="2" s="1"/>
  <c r="U71" i="2"/>
  <c r="W71" i="2" s="1"/>
  <c r="U74" i="2"/>
  <c r="W74" i="2" s="1"/>
  <c r="T74" i="2"/>
  <c r="V74" i="2" s="1"/>
  <c r="T4" i="2"/>
  <c r="V4" i="2" s="1"/>
  <c r="U4" i="2"/>
  <c r="W4" i="2" s="1"/>
  <c r="I5" i="2"/>
  <c r="L52" i="3"/>
  <c r="O52" i="3"/>
  <c r="W52" i="3" s="1"/>
  <c r="L7" i="3"/>
  <c r="L28" i="3"/>
  <c r="O28" i="3"/>
  <c r="W28" i="3" s="1"/>
  <c r="O37" i="3"/>
  <c r="W37" i="3" s="1"/>
  <c r="X21" i="2"/>
  <c r="X39" i="2"/>
  <c r="X57" i="2"/>
  <c r="O8" i="3"/>
  <c r="L31" i="3"/>
  <c r="W47" i="3"/>
  <c r="X9" i="2"/>
  <c r="X45" i="2"/>
  <c r="X27" i="2"/>
  <c r="X12" i="2"/>
  <c r="L10" i="3"/>
  <c r="O23" i="3"/>
  <c r="W23" i="3" s="1"/>
  <c r="X15" i="2"/>
  <c r="X51" i="2"/>
  <c r="X36" i="2"/>
  <c r="W17" i="3"/>
  <c r="X58" i="2"/>
  <c r="X61" i="2"/>
  <c r="X60" i="2"/>
  <c r="W32" i="3"/>
  <c r="W10" i="3"/>
  <c r="W41" i="3"/>
  <c r="O56" i="3"/>
  <c r="W56" i="3" s="1"/>
  <c r="X54" i="2"/>
  <c r="O11" i="3"/>
  <c r="W11" i="3" s="1"/>
  <c r="O26" i="3"/>
  <c r="W26" i="3" s="1"/>
  <c r="L37" i="3"/>
  <c r="L41" i="3"/>
  <c r="Y60" i="2"/>
  <c r="O6" i="3"/>
  <c r="W6" i="3" s="1"/>
  <c r="X24" i="2"/>
  <c r="O21" i="3"/>
  <c r="W21" i="3" s="1"/>
  <c r="O25" i="3"/>
  <c r="W25" i="3" s="1"/>
  <c r="O29" i="3"/>
  <c r="W29" i="3" s="1"/>
  <c r="O36" i="3"/>
  <c r="W36" i="3" s="1"/>
  <c r="L40" i="3"/>
  <c r="O44" i="3"/>
  <c r="W44" i="3" s="1"/>
  <c r="L51" i="3"/>
  <c r="O9" i="3"/>
  <c r="W9" i="3" s="1"/>
  <c r="O13" i="3"/>
  <c r="W13" i="3" s="1"/>
  <c r="L17" i="3"/>
  <c r="L32" i="3"/>
  <c r="O40" i="3"/>
  <c r="W40" i="3" s="1"/>
  <c r="L47" i="3"/>
  <c r="O58" i="3"/>
  <c r="W58" i="3" s="1"/>
  <c r="Y61" i="2"/>
  <c r="Y58" i="2"/>
  <c r="O48" i="3"/>
  <c r="W48" i="3" s="1"/>
  <c r="O24" i="3"/>
  <c r="W24" i="3" s="1"/>
  <c r="O43" i="3"/>
  <c r="W43" i="3" s="1"/>
  <c r="P64" i="3"/>
  <c r="W64" i="3" s="1"/>
  <c r="X46" i="2"/>
  <c r="X40" i="2"/>
  <c r="X31" i="2"/>
  <c r="X16" i="2"/>
  <c r="O33" i="3"/>
  <c r="W33" i="3" s="1"/>
  <c r="L29" i="3"/>
  <c r="L39" i="3"/>
  <c r="L43" i="3"/>
  <c r="L50" i="3"/>
  <c r="O54" i="3"/>
  <c r="W54" i="3" s="1"/>
  <c r="L14" i="3"/>
  <c r="L20" i="3"/>
  <c r="L35" i="3"/>
  <c r="L8" i="3"/>
  <c r="L16" i="3"/>
  <c r="O20" i="3"/>
  <c r="W20" i="3" s="1"/>
  <c r="O31" i="3"/>
  <c r="W31" i="3" s="1"/>
  <c r="O35" i="3"/>
  <c r="W35" i="3" s="1"/>
  <c r="O46" i="3"/>
  <c r="W46" i="3" s="1"/>
  <c r="O50" i="3"/>
  <c r="W50" i="3" s="1"/>
  <c r="O62" i="3"/>
  <c r="W62" i="3" s="1"/>
  <c r="L5" i="3"/>
  <c r="O5" i="3"/>
  <c r="W5" i="3" s="1"/>
  <c r="W8" i="3"/>
  <c r="O12" i="3"/>
  <c r="W12" i="3" s="1"/>
  <c r="O16" i="3"/>
  <c r="W16" i="3" s="1"/>
  <c r="L23" i="3"/>
  <c r="L27" i="3"/>
  <c r="O57" i="3"/>
  <c r="W57" i="3" s="1"/>
  <c r="O59" i="3"/>
  <c r="W59" i="3" s="1"/>
  <c r="L25" i="3"/>
  <c r="O19" i="3"/>
  <c r="W19" i="3" s="1"/>
  <c r="O34" i="3"/>
  <c r="W34" i="3" s="1"/>
  <c r="L38" i="3"/>
  <c r="O42" i="3"/>
  <c r="W42" i="3" s="1"/>
  <c r="O49" i="3"/>
  <c r="W49" i="3" s="1"/>
  <c r="L53" i="3"/>
  <c r="P60" i="3"/>
  <c r="W60" i="3" s="1"/>
  <c r="P63" i="3"/>
  <c r="W63" i="3" s="1"/>
  <c r="X56" i="2"/>
  <c r="X53" i="2"/>
  <c r="X50" i="2"/>
  <c r="X47" i="2"/>
  <c r="X41" i="2"/>
  <c r="X38" i="2"/>
  <c r="X35" i="2"/>
  <c r="X32" i="2"/>
  <c r="X26" i="2"/>
  <c r="X23" i="2"/>
  <c r="X20" i="2"/>
  <c r="X11" i="2"/>
  <c r="X8" i="2"/>
  <c r="X5" i="2"/>
  <c r="O18" i="3"/>
  <c r="W18" i="3" s="1"/>
  <c r="O55" i="3"/>
  <c r="W55" i="3" s="1"/>
  <c r="O7" i="3"/>
  <c r="W7" i="3" s="1"/>
  <c r="L15" i="3"/>
  <c r="L19" i="3"/>
  <c r="L34" i="3"/>
  <c r="O38" i="3"/>
  <c r="W38" i="3" s="1"/>
  <c r="L49" i="3"/>
  <c r="O53" i="3"/>
  <c r="W53" i="3" s="1"/>
  <c r="X4" i="2"/>
  <c r="O14" i="3"/>
  <c r="W14" i="3" s="1"/>
  <c r="L44" i="3"/>
  <c r="L11" i="3"/>
  <c r="O22" i="3"/>
  <c r="W22" i="3" s="1"/>
  <c r="L26" i="3"/>
  <c r="O30" i="3"/>
  <c r="W30" i="3" s="1"/>
  <c r="O45" i="3"/>
  <c r="W45" i="3" s="1"/>
  <c r="L56" i="3"/>
  <c r="U8" i="4"/>
  <c r="U7" i="4"/>
  <c r="O15" i="3"/>
  <c r="W15" i="3" s="1"/>
  <c r="O27" i="3"/>
  <c r="W27" i="3" s="1"/>
  <c r="O39" i="3"/>
  <c r="W39" i="3" s="1"/>
  <c r="O51" i="3"/>
  <c r="W51" i="3" s="1"/>
  <c r="L12" i="3"/>
  <c r="L24" i="3"/>
  <c r="L36" i="3"/>
  <c r="L48" i="3"/>
  <c r="L63" i="3"/>
  <c r="L60" i="3"/>
  <c r="L61" i="3"/>
  <c r="L62" i="3"/>
  <c r="L59" i="3"/>
  <c r="L9" i="3"/>
  <c r="L21" i="3"/>
  <c r="L33" i="3"/>
  <c r="L45" i="3"/>
  <c r="L57" i="3"/>
  <c r="L6" i="3"/>
  <c r="L18" i="3"/>
  <c r="L30" i="3"/>
  <c r="L42" i="3"/>
  <c r="L54" i="3"/>
  <c r="T73" i="2" l="1"/>
  <c r="V73" i="2" s="1"/>
  <c r="U73" i="2"/>
  <c r="W73" i="2" s="1"/>
  <c r="U5" i="2"/>
  <c r="W5" i="2" s="1"/>
  <c r="T5" i="2"/>
  <c r="V5" i="2" s="1"/>
  <c r="I6" i="2"/>
  <c r="T6" i="2" s="1"/>
  <c r="V6" i="2" s="1"/>
  <c r="U6" i="2"/>
  <c r="W6" i="2" s="1"/>
  <c r="O61" i="3"/>
  <c r="W61" i="3" s="1"/>
  <c r="U9" i="4"/>
  <c r="T75" i="2" l="1"/>
  <c r="V75" i="2" s="1"/>
  <c r="U75" i="2"/>
  <c r="W75" i="2" s="1"/>
  <c r="I7" i="2"/>
  <c r="U10" i="4"/>
  <c r="T7" i="2" l="1"/>
  <c r="V7" i="2" s="1"/>
  <c r="U7" i="2"/>
  <c r="W7" i="2" s="1"/>
  <c r="I8" i="2"/>
  <c r="U11" i="4"/>
  <c r="AB20" i="4" s="1"/>
  <c r="T8" i="2" l="1"/>
  <c r="V8" i="2" s="1"/>
  <c r="U8" i="2"/>
  <c r="W8" i="2" s="1"/>
  <c r="I9" i="2"/>
  <c r="U12" i="4"/>
  <c r="T9" i="2" l="1"/>
  <c r="V9" i="2" s="1"/>
  <c r="U9" i="2"/>
  <c r="W9" i="2" s="1"/>
  <c r="I10" i="2"/>
  <c r="U13" i="4"/>
  <c r="T10" i="2" l="1"/>
  <c r="V10" i="2" s="1"/>
  <c r="U10" i="2"/>
  <c r="W10" i="2" s="1"/>
  <c r="I11" i="2"/>
  <c r="U14" i="4"/>
  <c r="T11" i="2" l="1"/>
  <c r="V11" i="2" s="1"/>
  <c r="U11" i="2"/>
  <c r="W11" i="2" s="1"/>
  <c r="I12" i="2"/>
  <c r="U15" i="4"/>
  <c r="U12" i="2" l="1"/>
  <c r="W12" i="2" s="1"/>
  <c r="T12" i="2"/>
  <c r="V12" i="2" s="1"/>
  <c r="I13" i="2"/>
  <c r="U16" i="4"/>
  <c r="AB21" i="4" s="1"/>
  <c r="U13" i="2" l="1"/>
  <c r="W13" i="2" s="1"/>
  <c r="T13" i="2"/>
  <c r="V13" i="2" s="1"/>
  <c r="I14" i="2"/>
  <c r="U17" i="4"/>
  <c r="T14" i="2" l="1"/>
  <c r="V14" i="2" s="1"/>
  <c r="U14" i="2"/>
  <c r="W14" i="2" s="1"/>
  <c r="I15" i="2"/>
  <c r="U18" i="4"/>
  <c r="U15" i="2" l="1"/>
  <c r="W15" i="2" s="1"/>
  <c r="T15" i="2"/>
  <c r="V15" i="2" s="1"/>
  <c r="I16" i="2"/>
  <c r="U19" i="4"/>
  <c r="U16" i="2" l="1"/>
  <c r="W16" i="2" s="1"/>
  <c r="T16" i="2"/>
  <c r="V16" i="2" s="1"/>
  <c r="I17" i="2"/>
  <c r="U20" i="4"/>
  <c r="T17" i="2" l="1"/>
  <c r="V17" i="2" s="1"/>
  <c r="U17" i="2"/>
  <c r="W17" i="2" s="1"/>
  <c r="I18" i="2"/>
  <c r="U21" i="4"/>
  <c r="AB22" i="4" s="1"/>
  <c r="T18" i="2" l="1"/>
  <c r="V18" i="2" s="1"/>
  <c r="U18" i="2"/>
  <c r="W18" i="2" s="1"/>
  <c r="I19" i="2"/>
  <c r="U22" i="4"/>
  <c r="T19" i="2" l="1"/>
  <c r="V19" i="2" s="1"/>
  <c r="U19" i="2"/>
  <c r="W19" i="2" s="1"/>
  <c r="I20" i="2"/>
  <c r="U23" i="4"/>
  <c r="T20" i="2" l="1"/>
  <c r="V20" i="2" s="1"/>
  <c r="U20" i="2"/>
  <c r="W20" i="2" s="1"/>
  <c r="I21" i="2"/>
  <c r="U24" i="4"/>
  <c r="T21" i="2" l="1"/>
  <c r="V21" i="2" s="1"/>
  <c r="U21" i="2"/>
  <c r="W21" i="2" s="1"/>
  <c r="I22" i="2"/>
  <c r="U25" i="4"/>
  <c r="T22" i="2" l="1"/>
  <c r="V22" i="2" s="1"/>
  <c r="U22" i="2"/>
  <c r="W22" i="2" s="1"/>
  <c r="I23" i="2"/>
  <c r="U26" i="4"/>
  <c r="AB23" i="4" s="1"/>
  <c r="U23" i="2" l="1"/>
  <c r="W23" i="2" s="1"/>
  <c r="T23" i="2"/>
  <c r="V23" i="2" s="1"/>
  <c r="I24" i="2"/>
  <c r="U27" i="4"/>
  <c r="T24" i="2" l="1"/>
  <c r="V24" i="2" s="1"/>
  <c r="U24" i="2"/>
  <c r="W24" i="2" s="1"/>
  <c r="T25" i="2"/>
  <c r="V25" i="2" s="1"/>
  <c r="U25" i="2"/>
  <c r="W25" i="2" s="1"/>
  <c r="I25" i="2"/>
  <c r="U28" i="4"/>
  <c r="T26" i="2" l="1"/>
  <c r="V26" i="2" s="1"/>
  <c r="U26" i="2"/>
  <c r="W26" i="2" s="1"/>
  <c r="T27" i="2"/>
  <c r="V27" i="2" s="1"/>
  <c r="U27" i="2"/>
  <c r="W27" i="2" s="1"/>
  <c r="I26" i="2"/>
  <c r="U29" i="4"/>
  <c r="T29" i="2" l="1"/>
  <c r="V29" i="2" s="1"/>
  <c r="T28" i="2"/>
  <c r="V28" i="2" s="1"/>
  <c r="U28" i="2"/>
  <c r="W28" i="2" s="1"/>
  <c r="U29" i="2"/>
  <c r="W29" i="2" s="1"/>
  <c r="I27" i="2"/>
  <c r="U30" i="4"/>
  <c r="T30" i="2" l="1"/>
  <c r="V30" i="2" s="1"/>
  <c r="T31" i="2"/>
  <c r="V31" i="2" s="1"/>
  <c r="U30" i="2"/>
  <c r="W30" i="2" s="1"/>
  <c r="U31" i="2"/>
  <c r="W31" i="2" s="1"/>
  <c r="I28" i="2"/>
  <c r="U31" i="4"/>
  <c r="AB24" i="4" s="1"/>
  <c r="T32" i="2" l="1"/>
  <c r="V32" i="2" s="1"/>
  <c r="U32" i="2"/>
  <c r="W32" i="2" s="1"/>
  <c r="T33" i="2"/>
  <c r="V33" i="2" s="1"/>
  <c r="U33" i="2"/>
  <c r="W33" i="2" s="1"/>
  <c r="I29" i="2"/>
  <c r="U32" i="4"/>
  <c r="T34" i="2" l="1"/>
  <c r="V34" i="2" s="1"/>
  <c r="U34" i="2"/>
  <c r="W34" i="2" s="1"/>
  <c r="T35" i="2"/>
  <c r="V35" i="2" s="1"/>
  <c r="U35" i="2"/>
  <c r="W35" i="2" s="1"/>
  <c r="I30" i="2"/>
  <c r="U33" i="4"/>
  <c r="T36" i="2" l="1"/>
  <c r="V36" i="2" s="1"/>
  <c r="U36" i="2"/>
  <c r="W36" i="2" s="1"/>
  <c r="T37" i="2"/>
  <c r="V37" i="2" s="1"/>
  <c r="U37" i="2"/>
  <c r="W37" i="2" s="1"/>
  <c r="I31" i="2"/>
  <c r="U34" i="4"/>
  <c r="T38" i="2" l="1"/>
  <c r="V38" i="2" s="1"/>
  <c r="U38" i="2"/>
  <c r="W38" i="2" s="1"/>
  <c r="U39" i="2"/>
  <c r="W39" i="2" s="1"/>
  <c r="T39" i="2"/>
  <c r="V39" i="2" s="1"/>
  <c r="I32" i="2"/>
  <c r="U35" i="4"/>
  <c r="T41" i="2" l="1"/>
  <c r="V41" i="2" s="1"/>
  <c r="U40" i="2"/>
  <c r="W40" i="2" s="1"/>
  <c r="U41" i="2"/>
  <c r="W41" i="2" s="1"/>
  <c r="T40" i="2"/>
  <c r="V40" i="2" s="1"/>
  <c r="I33" i="2"/>
  <c r="U36" i="4"/>
  <c r="AB25" i="4" s="1"/>
  <c r="T43" i="2" l="1"/>
  <c r="V43" i="2" s="1"/>
  <c r="U42" i="2"/>
  <c r="W42" i="2" s="1"/>
  <c r="U43" i="2"/>
  <c r="W43" i="2" s="1"/>
  <c r="T42" i="2"/>
  <c r="V42" i="2" s="1"/>
  <c r="I34" i="2"/>
  <c r="U37" i="4"/>
  <c r="U44" i="2" l="1"/>
  <c r="W44" i="2" s="1"/>
  <c r="T44" i="2"/>
  <c r="V44" i="2" s="1"/>
  <c r="T45" i="2"/>
  <c r="V45" i="2" s="1"/>
  <c r="U45" i="2"/>
  <c r="W45" i="2" s="1"/>
  <c r="I35" i="2"/>
  <c r="U38" i="4"/>
  <c r="T46" i="2" l="1"/>
  <c r="V46" i="2" s="1"/>
  <c r="U46" i="2"/>
  <c r="W46" i="2" s="1"/>
  <c r="U47" i="2"/>
  <c r="W47" i="2" s="1"/>
  <c r="T47" i="2"/>
  <c r="V47" i="2" s="1"/>
  <c r="I36" i="2"/>
  <c r="U39" i="4"/>
  <c r="U48" i="2" l="1"/>
  <c r="W48" i="2" s="1"/>
  <c r="T48" i="2"/>
  <c r="V48" i="2" s="1"/>
  <c r="U49" i="2"/>
  <c r="W49" i="2" s="1"/>
  <c r="T49" i="2"/>
  <c r="V49" i="2" s="1"/>
  <c r="I37" i="2"/>
  <c r="U40" i="4"/>
  <c r="U50" i="2" l="1"/>
  <c r="W50" i="2" s="1"/>
  <c r="T50" i="2"/>
  <c r="V50" i="2" s="1"/>
  <c r="T51" i="2"/>
  <c r="V51" i="2" s="1"/>
  <c r="U51" i="2"/>
  <c r="W51" i="2" s="1"/>
  <c r="I38" i="2"/>
  <c r="U41" i="4"/>
  <c r="AB26" i="4" s="1"/>
  <c r="T52" i="2" l="1"/>
  <c r="V52" i="2" s="1"/>
  <c r="U52" i="2"/>
  <c r="W52" i="2" s="1"/>
  <c r="U53" i="2"/>
  <c r="W53" i="2" s="1"/>
  <c r="T53" i="2"/>
  <c r="V53" i="2" s="1"/>
  <c r="I39" i="2"/>
  <c r="U42" i="4"/>
  <c r="U54" i="2" l="1"/>
  <c r="W54" i="2" s="1"/>
  <c r="T54" i="2"/>
  <c r="V54" i="2" s="1"/>
  <c r="U55" i="2"/>
  <c r="W55" i="2" s="1"/>
  <c r="T55" i="2"/>
  <c r="V55" i="2" s="1"/>
  <c r="I40" i="2"/>
  <c r="U43" i="4"/>
  <c r="T56" i="2" l="1"/>
  <c r="V56" i="2" s="1"/>
  <c r="U56" i="2"/>
  <c r="W56" i="2" s="1"/>
  <c r="U57" i="2"/>
  <c r="W57" i="2" s="1"/>
  <c r="T57" i="2"/>
  <c r="V57" i="2" s="1"/>
  <c r="I41" i="2"/>
  <c r="U44" i="4"/>
  <c r="U58" i="2" l="1"/>
  <c r="W58" i="2" s="1"/>
  <c r="T58" i="2"/>
  <c r="V58" i="2" s="1"/>
  <c r="T59" i="2"/>
  <c r="V59" i="2" s="1"/>
  <c r="U59" i="2"/>
  <c r="W59" i="2" s="1"/>
  <c r="I42" i="2"/>
  <c r="U45" i="4"/>
  <c r="U46" i="4"/>
  <c r="U60" i="2" l="1"/>
  <c r="W60" i="2" s="1"/>
  <c r="T60" i="2"/>
  <c r="V60" i="2" s="1"/>
  <c r="U61" i="2"/>
  <c r="W61" i="2" s="1"/>
  <c r="T61" i="2"/>
  <c r="V61" i="2" s="1"/>
  <c r="I43" i="2"/>
  <c r="U62" i="2" s="1"/>
  <c r="W62" i="2" s="1"/>
  <c r="AB27" i="4"/>
  <c r="T62" i="2" l="1"/>
  <c r="V62" i="2" s="1"/>
  <c r="U63" i="2"/>
  <c r="W63" i="2" s="1"/>
  <c r="T63" i="2"/>
  <c r="V63" i="2" s="1"/>
  <c r="E12" i="4"/>
  <c r="F12" i="4" s="1"/>
  <c r="E11" i="4"/>
  <c r="F11" i="4" s="1"/>
  <c r="E28" i="4"/>
  <c r="F28" i="4" s="1"/>
  <c r="E42" i="4"/>
  <c r="F42" i="4" s="1"/>
  <c r="E49" i="4"/>
  <c r="F49" i="4" s="1"/>
  <c r="E45" i="4"/>
  <c r="F45" i="4" s="1"/>
  <c r="E31" i="4"/>
  <c r="F31" i="4" s="1"/>
  <c r="E65" i="4"/>
  <c r="F65" i="4" s="1"/>
  <c r="E7" i="4"/>
  <c r="F7" i="4" s="1"/>
  <c r="E10" i="4"/>
  <c r="F10" i="4" s="1"/>
  <c r="E15" i="4"/>
  <c r="F15" i="4" s="1"/>
  <c r="E38" i="4"/>
  <c r="F38" i="4" s="1"/>
  <c r="E55" i="4"/>
  <c r="F55" i="4" s="1"/>
  <c r="E47" i="4"/>
  <c r="E32" i="4"/>
  <c r="F32" i="4" s="1"/>
  <c r="E48" i="4"/>
  <c r="F48" i="4" s="1"/>
  <c r="E8" i="4"/>
  <c r="F8" i="4" s="1"/>
  <c r="E56" i="4"/>
  <c r="F56" i="4" s="1"/>
  <c r="E29" i="4"/>
  <c r="F29" i="4" s="1"/>
  <c r="E20" i="4"/>
  <c r="F20" i="4" s="1"/>
  <c r="E18" i="4"/>
  <c r="F18" i="4" s="1"/>
  <c r="E60" i="4"/>
  <c r="F60" i="4" s="1"/>
  <c r="E64" i="4"/>
  <c r="F64" i="4" s="1"/>
  <c r="E19" i="4"/>
  <c r="F19" i="4" s="1"/>
  <c r="E39" i="4"/>
  <c r="F39" i="4" s="1"/>
  <c r="E62" i="4"/>
  <c r="F62" i="4" s="1"/>
  <c r="E37" i="4"/>
  <c r="F37" i="4" s="1"/>
  <c r="E54" i="4"/>
  <c r="F54" i="4" s="1"/>
  <c r="E22" i="4"/>
  <c r="F22" i="4" s="1"/>
  <c r="E27" i="4"/>
  <c r="F27" i="4" s="1"/>
  <c r="E24" i="4"/>
  <c r="F24" i="4" s="1"/>
  <c r="E50" i="4"/>
  <c r="F50" i="4" s="1"/>
  <c r="E25" i="4"/>
  <c r="F25" i="4" s="1"/>
  <c r="E59" i="4"/>
  <c r="F59" i="4" s="1"/>
  <c r="E43" i="4"/>
  <c r="F43" i="4" s="1"/>
  <c r="E14" i="4"/>
  <c r="F14" i="4" s="1"/>
  <c r="E35" i="4"/>
  <c r="F35" i="4" s="1"/>
  <c r="E63" i="4"/>
  <c r="F63" i="4" s="1"/>
  <c r="E9" i="4"/>
  <c r="F9" i="4" s="1"/>
  <c r="E17" i="4"/>
  <c r="F17" i="4" s="1"/>
  <c r="E52" i="4"/>
  <c r="F52" i="4" s="1"/>
  <c r="E44" i="4"/>
  <c r="F44" i="4" s="1"/>
  <c r="E23" i="4"/>
  <c r="F23" i="4" s="1"/>
  <c r="E26" i="4"/>
  <c r="F26" i="4" s="1"/>
  <c r="E21" i="4"/>
  <c r="F21" i="4" s="1"/>
  <c r="E57" i="4"/>
  <c r="F57" i="4" s="1"/>
  <c r="E34" i="4"/>
  <c r="F34" i="4" s="1"/>
  <c r="E51" i="4"/>
  <c r="F51" i="4" s="1"/>
  <c r="E46" i="4"/>
  <c r="F46" i="4" s="1"/>
  <c r="E40" i="4"/>
  <c r="F40" i="4" s="1"/>
  <c r="E36" i="4"/>
  <c r="F36" i="4" s="1"/>
  <c r="E58" i="4"/>
  <c r="F58" i="4" s="1"/>
  <c r="E53" i="4"/>
  <c r="F53" i="4" s="1"/>
  <c r="E30" i="4"/>
  <c r="F30" i="4" s="1"/>
  <c r="E61" i="4"/>
  <c r="F61" i="4" s="1"/>
  <c r="E66" i="4"/>
  <c r="F66" i="4" s="1"/>
  <c r="E16" i="4"/>
  <c r="F16" i="4" s="1"/>
  <c r="E13" i="4"/>
  <c r="F13" i="4" s="1"/>
  <c r="E33" i="4"/>
  <c r="F33" i="4" s="1"/>
  <c r="E41" i="4"/>
  <c r="F41" i="4" s="1"/>
  <c r="F47" i="4" l="1"/>
  <c r="M47" i="4"/>
  <c r="M27" i="4"/>
  <c r="M54" i="4"/>
  <c r="M39" i="4"/>
  <c r="M34" i="4"/>
  <c r="M84" i="4"/>
  <c r="M56" i="4"/>
  <c r="M71" i="4"/>
  <c r="M41" i="4"/>
  <c r="M64" i="4"/>
  <c r="M37" i="4"/>
  <c r="M96" i="4"/>
  <c r="M68" i="4"/>
  <c r="M95" i="4"/>
  <c r="M43" i="4"/>
  <c r="M22" i="4"/>
  <c r="M82" i="4"/>
  <c r="M62" i="4"/>
  <c r="M18" i="4"/>
  <c r="M73" i="4"/>
  <c r="M86" i="4"/>
  <c r="M81" i="4"/>
  <c r="M103" i="4"/>
  <c r="M52" i="4"/>
  <c r="M76" i="4"/>
  <c r="M83" i="4"/>
  <c r="M46" i="4"/>
  <c r="M49" i="4"/>
  <c r="M61" i="4"/>
  <c r="M77" i="4"/>
  <c r="M105" i="4"/>
  <c r="M28" i="4"/>
  <c r="M78" i="4"/>
  <c r="M53" i="4"/>
  <c r="M69" i="4"/>
  <c r="M90" i="4"/>
  <c r="M40" i="4"/>
  <c r="M58" i="4"/>
  <c r="M80" i="4"/>
  <c r="M100" i="4"/>
  <c r="M92" i="4"/>
  <c r="M94" i="4"/>
  <c r="M106" i="4"/>
  <c r="M13" i="4"/>
  <c r="M79" i="4"/>
  <c r="M101" i="4"/>
  <c r="M12" i="4"/>
  <c r="M17" i="4"/>
  <c r="M57" i="4"/>
  <c r="M9" i="4"/>
  <c r="M44" i="4"/>
  <c r="M70" i="4"/>
  <c r="M63" i="4"/>
  <c r="M16" i="4"/>
  <c r="M65" i="4"/>
  <c r="M35" i="4"/>
  <c r="M104" i="4"/>
  <c r="M51" i="4"/>
  <c r="M91" i="4"/>
  <c r="M21" i="4"/>
  <c r="M26" i="4"/>
  <c r="M102" i="4"/>
  <c r="M30" i="4"/>
  <c r="M11" i="4"/>
  <c r="M25" i="4"/>
  <c r="M15" i="4"/>
  <c r="M50" i="4"/>
  <c r="M55" i="4"/>
  <c r="M88" i="4"/>
  <c r="M20" i="4"/>
  <c r="M75" i="4"/>
  <c r="M48" i="4"/>
  <c r="M14" i="4"/>
  <c r="M8" i="4"/>
  <c r="M66" i="4"/>
  <c r="M45" i="4"/>
  <c r="M42" i="4"/>
  <c r="M32" i="4"/>
  <c r="M67" i="4"/>
  <c r="M74" i="4"/>
  <c r="M93" i="4"/>
  <c r="M98" i="4"/>
  <c r="M19" i="4"/>
  <c r="M36" i="4"/>
  <c r="M97" i="4"/>
  <c r="M60" i="4"/>
  <c r="M29" i="4"/>
  <c r="M24" i="4"/>
  <c r="M38" i="4"/>
  <c r="M7" i="4"/>
  <c r="M23" i="4"/>
  <c r="M31" i="4"/>
  <c r="M72" i="4"/>
  <c r="M10" i="4"/>
  <c r="M59" i="4"/>
  <c r="M89" i="4"/>
  <c r="M33" i="4"/>
  <c r="M85" i="4"/>
  <c r="M87" i="4"/>
  <c r="M99" i="4"/>
  <c r="N35" i="4" l="1"/>
  <c r="N37" i="4"/>
  <c r="N48" i="4"/>
  <c r="N79" i="4"/>
  <c r="N56" i="4"/>
  <c r="N59" i="4"/>
  <c r="N46" i="4"/>
  <c r="N86" i="4"/>
  <c r="N76" i="4"/>
  <c r="N23" i="4"/>
  <c r="N27" i="4"/>
  <c r="N106" i="4"/>
  <c r="N17" i="4"/>
  <c r="N77" i="4"/>
  <c r="N28" i="4"/>
  <c r="N54" i="4"/>
  <c r="N57" i="4"/>
  <c r="N104" i="4"/>
  <c r="N10" i="4"/>
  <c r="N12" i="4"/>
  <c r="N20" i="4"/>
  <c r="N21" i="4"/>
  <c r="N42" i="4"/>
  <c r="N82" i="4"/>
  <c r="N31" i="4"/>
  <c r="N85" i="4"/>
  <c r="N32" i="4"/>
  <c r="N58" i="4"/>
  <c r="N13" i="4"/>
  <c r="N49" i="4"/>
  <c r="N14" i="4"/>
  <c r="N25" i="4"/>
  <c r="N73" i="4"/>
  <c r="N87" i="4"/>
  <c r="N38" i="4"/>
  <c r="N94" i="4"/>
  <c r="N39" i="4"/>
  <c r="N9" i="4"/>
  <c r="N71" i="4"/>
  <c r="N50" i="4"/>
  <c r="N97" i="4"/>
  <c r="N52" i="4"/>
  <c r="N26" i="4"/>
  <c r="N103" i="4"/>
  <c r="N19" i="4"/>
  <c r="N29" i="4"/>
  <c r="N16" i="4"/>
  <c r="N83" i="4"/>
  <c r="N47" i="4"/>
  <c r="N62" i="4"/>
  <c r="N74" i="4"/>
  <c r="N68" i="4"/>
  <c r="N93" i="4"/>
  <c r="N34" i="4"/>
  <c r="N99" i="4"/>
  <c r="N96" i="4"/>
  <c r="N72" i="4"/>
  <c r="N51" i="4"/>
  <c r="N36" i="4"/>
  <c r="N24" i="4"/>
  <c r="N61" i="4"/>
  <c r="N88" i="4"/>
  <c r="N95" i="4"/>
  <c r="N67" i="4"/>
  <c r="N66" i="4"/>
  <c r="N98" i="4"/>
  <c r="N60" i="4"/>
  <c r="N84" i="4"/>
  <c r="N63" i="4"/>
  <c r="N78" i="4"/>
  <c r="N33" i="4"/>
  <c r="N69" i="4"/>
  <c r="N15" i="4"/>
  <c r="N53" i="4"/>
  <c r="N89" i="4"/>
  <c r="N30" i="4"/>
  <c r="N70" i="4"/>
  <c r="N75" i="4"/>
  <c r="N102" i="4"/>
  <c r="N44" i="4"/>
  <c r="N90" i="4"/>
  <c r="N45" i="4"/>
  <c r="N8" i="4"/>
  <c r="N18" i="4"/>
  <c r="N40" i="4"/>
  <c r="N105" i="4"/>
  <c r="N81" i="4"/>
  <c r="N80" i="4"/>
  <c r="N91" i="4"/>
  <c r="N64" i="4"/>
  <c r="N22" i="4"/>
  <c r="N65" i="4"/>
  <c r="N92" i="4"/>
  <c r="N55" i="4"/>
  <c r="N101" i="4"/>
  <c r="N41" i="4"/>
  <c r="N7" i="4"/>
  <c r="N100" i="4"/>
  <c r="N11" i="4"/>
  <c r="N43" i="4"/>
</calcChain>
</file>

<file path=xl/sharedStrings.xml><?xml version="1.0" encoding="utf-8"?>
<sst xmlns="http://schemas.openxmlformats.org/spreadsheetml/2006/main" count="410" uniqueCount="245">
  <si>
    <t>id</t>
  </si>
  <si>
    <t>MaterialType</t>
  </si>
  <si>
    <t>GachaLv1</t>
  </si>
  <si>
    <t>GachaLv2</t>
  </si>
  <si>
    <t>GachaLv3</t>
  </si>
  <si>
    <t>GachaLv4</t>
  </si>
  <si>
    <t>GachaLv5</t>
  </si>
  <si>
    <t>GachaLv6</t>
  </si>
  <si>
    <t>RewardType</t>
    <phoneticPr fontId="1" type="noConversion"/>
  </si>
  <si>
    <t>Rewardvalue</t>
    <phoneticPr fontId="1" type="noConversion"/>
  </si>
  <si>
    <t>SweepType</t>
    <phoneticPr fontId="1" type="noConversion"/>
  </si>
  <si>
    <t>Sweepvalue</t>
    <phoneticPr fontId="1" type="noConversion"/>
  </si>
  <si>
    <t>Hp</t>
    <phoneticPr fontId="1" type="noConversion"/>
  </si>
  <si>
    <t>RequireForce</t>
    <phoneticPr fontId="1" type="noConversion"/>
  </si>
  <si>
    <t>BossName</t>
  </si>
  <si>
    <t>자</t>
  </si>
  <si>
    <t>GachaCount</t>
    <phoneticPr fontId="1" type="noConversion"/>
  </si>
  <si>
    <t>하급 장비 5</t>
  </si>
  <si>
    <t>하급 장비 4</t>
  </si>
  <si>
    <t>하급 장비 3</t>
  </si>
  <si>
    <t>하급 장비 2</t>
  </si>
  <si>
    <t>하급 장비 1</t>
  </si>
  <si>
    <t>중급 장비 5</t>
  </si>
  <si>
    <t>중급 장비 4</t>
  </si>
  <si>
    <t>중급 장비 3</t>
  </si>
  <si>
    <t>중급 장비 2</t>
  </si>
  <si>
    <t>중급 장비 1</t>
  </si>
  <si>
    <t>상급 장비 5</t>
  </si>
  <si>
    <t>상급 장비 4</t>
  </si>
  <si>
    <t>상급 장비 3</t>
  </si>
  <si>
    <t>상급 장비 2</t>
  </si>
  <si>
    <t>상급 장비 1</t>
  </si>
  <si>
    <t>특급 장비 5</t>
  </si>
  <si>
    <t>특급 장비 4</t>
  </si>
  <si>
    <t>특급 장비 3</t>
  </si>
  <si>
    <t>특급 장비 2</t>
  </si>
  <si>
    <t>특급 장비 1</t>
  </si>
  <si>
    <t>전설 장비 5</t>
  </si>
  <si>
    <t>전설 장비 4</t>
  </si>
  <si>
    <t>전설 장비 3</t>
  </si>
  <si>
    <t>전설 장비 2</t>
  </si>
  <si>
    <t>전설 장비 1</t>
  </si>
  <si>
    <t>요물 장비 5</t>
  </si>
  <si>
    <t>요물 장비 4</t>
  </si>
  <si>
    <t>요물 장비 3</t>
  </si>
  <si>
    <t>요물 장비 2</t>
  </si>
  <si>
    <t>요물 장비 1</t>
  </si>
  <si>
    <t>신물 장비 5</t>
  </si>
  <si>
    <t>신물 장비 4</t>
  </si>
  <si>
    <t>신물 장비 3</t>
  </si>
  <si>
    <t>신물 장비 2</t>
  </si>
  <si>
    <t>신물 장비 1</t>
  </si>
  <si>
    <t>영물 장비 5</t>
  </si>
  <si>
    <t>영물 장비 4</t>
  </si>
  <si>
    <t>영물 장비 3</t>
  </si>
  <si>
    <t>영물 장비 2</t>
  </si>
  <si>
    <t>영물 장비 1</t>
  </si>
  <si>
    <t>GachaLv7</t>
  </si>
  <si>
    <t>GachaLv8</t>
  </si>
  <si>
    <t>스탯 및 장비 정보</t>
    <phoneticPr fontId="1" type="noConversion"/>
  </si>
  <si>
    <t>*0.95 이상 넘기면 안됨</t>
    <phoneticPr fontId="1" type="noConversion"/>
  </si>
  <si>
    <t>던전 정보</t>
    <phoneticPr fontId="1" type="noConversion"/>
  </si>
  <si>
    <t>장비 능력치</t>
    <phoneticPr fontId="1" type="noConversion"/>
  </si>
  <si>
    <t>Grade</t>
    <phoneticPr fontId="1" type="noConversion"/>
  </si>
  <si>
    <t>Name</t>
    <phoneticPr fontId="1" type="noConversion"/>
  </si>
  <si>
    <t>기술 시전 속도</t>
    <phoneticPr fontId="1" type="noConversion"/>
  </si>
  <si>
    <t>차원 공격력</t>
    <phoneticPr fontId="1" type="noConversion"/>
  </si>
  <si>
    <t>기본 정보</t>
    <phoneticPr fontId="1" type="noConversion"/>
  </si>
  <si>
    <t>수치</t>
    <phoneticPr fontId="1" type="noConversion"/>
  </si>
  <si>
    <t>요구 장비</t>
    <phoneticPr fontId="1" type="noConversion"/>
  </si>
  <si>
    <t>요구 레벨</t>
    <phoneticPr fontId="1" type="noConversion"/>
  </si>
  <si>
    <t>딜 요구 시간</t>
    <phoneticPr fontId="1" type="noConversion"/>
  </si>
  <si>
    <t>권장 hp</t>
    <phoneticPr fontId="1" type="noConversion"/>
  </si>
  <si>
    <t>권장 무력</t>
    <phoneticPr fontId="1" type="noConversion"/>
  </si>
  <si>
    <t>GachaLv7</t>
    <phoneticPr fontId="1" type="noConversion"/>
  </si>
  <si>
    <t>GachaLv8</t>
    <phoneticPr fontId="1" type="noConversion"/>
  </si>
  <si>
    <t>기본 능력치</t>
    <phoneticPr fontId="1" type="noConversion"/>
  </si>
  <si>
    <t>기본 차원 공격력</t>
    <phoneticPr fontId="1" type="noConversion"/>
  </si>
  <si>
    <t>단계당 능력치 증가</t>
    <phoneticPr fontId="1" type="noConversion"/>
  </si>
  <si>
    <t>기본 기술 공격력</t>
    <phoneticPr fontId="1" type="noConversion"/>
  </si>
  <si>
    <t>등급</t>
    <phoneticPr fontId="1" type="noConversion"/>
  </si>
  <si>
    <t>등급별 능력치 증가</t>
    <phoneticPr fontId="1" type="noConversion"/>
  </si>
  <si>
    <t>기본 기술 쿨타임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</si>
  <si>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</si>
  <si>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</si>
  <si>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</si>
  <si>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</si>
  <si>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스탯 정보</t>
    <phoneticPr fontId="1" type="noConversion"/>
  </si>
  <si>
    <t>1레벨당 수치</t>
    <phoneticPr fontId="1" type="noConversion"/>
  </si>
  <si>
    <t>MAX레벨</t>
    <phoneticPr fontId="1" type="noConversion"/>
  </si>
  <si>
    <t>총 지급량</t>
    <phoneticPr fontId="1" type="noConversion"/>
  </si>
  <si>
    <t>요물</t>
    <phoneticPr fontId="1" type="noConversion"/>
  </si>
  <si>
    <t>1레벨당 스탯 지급값</t>
    <phoneticPr fontId="1" type="noConversion"/>
  </si>
  <si>
    <t>신물</t>
    <phoneticPr fontId="1" type="noConversion"/>
  </si>
  <si>
    <t>영물</t>
    <phoneticPr fontId="1" type="noConversion"/>
  </si>
  <si>
    <t>차원 공격력(%)</t>
    <phoneticPr fontId="1" type="noConversion"/>
  </si>
  <si>
    <t>추가 기술 데미지(%)</t>
    <phoneticPr fontId="1" type="noConversion"/>
  </si>
  <si>
    <t>확률표</t>
    <phoneticPr fontId="1" type="noConversion"/>
  </si>
  <si>
    <t>소탕권 사용 개수</t>
    <phoneticPr fontId="1" type="noConversion"/>
  </si>
  <si>
    <t>하급</t>
    <phoneticPr fontId="1" type="noConversion"/>
  </si>
  <si>
    <t>id</t>
    <phoneticPr fontId="1" type="noConversion"/>
  </si>
  <si>
    <t>Gachacount</t>
  </si>
  <si>
    <t>확률 검즘</t>
    <phoneticPr fontId="1" type="noConversion"/>
  </si>
  <si>
    <t>총합</t>
    <phoneticPr fontId="1" type="noConversion"/>
  </si>
  <si>
    <t>패스 버프</t>
    <phoneticPr fontId="1" type="noConversion"/>
  </si>
  <si>
    <t>던전 레벨</t>
    <phoneticPr fontId="1" type="noConversion"/>
  </si>
  <si>
    <t>일간 획득 소탕권</t>
    <phoneticPr fontId="1" type="noConversion"/>
  </si>
  <si>
    <t>일간 획득 소탕권(패스)</t>
    <phoneticPr fontId="1" type="noConversion"/>
  </si>
  <si>
    <t>1회 소탕 시 기댓값</t>
    <phoneticPr fontId="1" type="noConversion"/>
  </si>
  <si>
    <t>패스 구매 시</t>
    <phoneticPr fontId="1" type="noConversion"/>
  </si>
  <si>
    <t>level</t>
  </si>
  <si>
    <t>conditionValue</t>
  </si>
  <si>
    <t>누적 총합</t>
    <phoneticPr fontId="1" type="noConversion"/>
  </si>
  <si>
    <t>총 필요 날짜</t>
    <phoneticPr fontId="1" type="noConversion"/>
  </si>
  <si>
    <t>Level</t>
    <phoneticPr fontId="1" type="noConversion"/>
  </si>
  <si>
    <t>DecompositionValue</t>
  </si>
  <si>
    <t>Level별 확률</t>
    <phoneticPr fontId="1" type="noConversion"/>
  </si>
  <si>
    <t>장비 분해량</t>
    <phoneticPr fontId="1" type="noConversion"/>
  </si>
  <si>
    <t>하급 장비</t>
    <phoneticPr fontId="1" type="noConversion"/>
  </si>
  <si>
    <t>기본 분해량</t>
    <phoneticPr fontId="1" type="noConversion"/>
  </si>
  <si>
    <t>단계당 분해량 증가</t>
    <phoneticPr fontId="1" type="noConversion"/>
  </si>
  <si>
    <t>중급 장비</t>
    <phoneticPr fontId="1" type="noConversion"/>
  </si>
  <si>
    <t>상급 장비</t>
    <phoneticPr fontId="1" type="noConversion"/>
  </si>
  <si>
    <t>등급별 기댓값</t>
    <phoneticPr fontId="1" type="noConversion"/>
  </si>
  <si>
    <t>특급 장비</t>
    <phoneticPr fontId="1" type="noConversion"/>
  </si>
  <si>
    <t>전설 장비</t>
    <phoneticPr fontId="1" type="noConversion"/>
  </si>
  <si>
    <t>요물 장비</t>
    <phoneticPr fontId="1" type="noConversion"/>
  </si>
  <si>
    <t>신물 장비</t>
    <phoneticPr fontId="1" type="noConversion"/>
  </si>
  <si>
    <t>영물 장비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</si>
  <si>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</si>
  <si>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</si>
  <si>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</si>
  <si>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</si>
  <si>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</si>
  <si>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</si>
  <si>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</si>
  <si>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</si>
  <si>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</si>
  <si>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</si>
  <si>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</si>
  <si>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클리어 시 재화</t>
    <phoneticPr fontId="1" type="noConversion"/>
  </si>
  <si>
    <t>차원 큐브</t>
    <phoneticPr fontId="1" type="noConversion"/>
  </si>
  <si>
    <t>만능 소탕권</t>
    <phoneticPr fontId="1" type="noConversion"/>
  </si>
  <si>
    <t>초월 소탕권</t>
    <phoneticPr fontId="1" type="noConversion"/>
  </si>
  <si>
    <t>검은 구미호전 소탕권</t>
    <phoneticPr fontId="1" type="noConversion"/>
  </si>
  <si>
    <t>복붙용</t>
    <phoneticPr fontId="1" type="noConversion"/>
  </si>
  <si>
    <t>500,1,1,1</t>
  </si>
  <si>
    <t>700,1,1,1</t>
  </si>
  <si>
    <t>900,1,1,1</t>
  </si>
  <si>
    <t>1100,1,1,1</t>
  </si>
  <si>
    <t>1300,1,1,1</t>
  </si>
  <si>
    <t>1500,1,1,1</t>
  </si>
  <si>
    <t>1700,1,1,1</t>
  </si>
  <si>
    <t>1900,1,1,1</t>
  </si>
  <si>
    <t>4500,1,1,1</t>
  </si>
  <si>
    <t>차원의 정수</t>
    <phoneticPr fontId="1" type="noConversion"/>
  </si>
  <si>
    <t>소탕 시 획득량</t>
    <phoneticPr fontId="1" type="noConversion"/>
  </si>
  <si>
    <t>초회 시즌 기간</t>
    <phoneticPr fontId="1" type="noConversion"/>
  </si>
  <si>
    <t>기본 시즌 기간</t>
    <phoneticPr fontId="1" type="noConversion"/>
  </si>
  <si>
    <t>초회 소탕권 획득량</t>
    <phoneticPr fontId="1" type="noConversion"/>
  </si>
  <si>
    <t>초회 총 획득 정수량</t>
    <phoneticPr fontId="1" type="noConversion"/>
  </si>
  <si>
    <t>기본 소탕권 획득량</t>
    <phoneticPr fontId="1" type="noConversion"/>
  </si>
  <si>
    <t>기본 총 획득 정수량</t>
    <phoneticPr fontId="1" type="noConversion"/>
  </si>
  <si>
    <t>기본 총 획득 정수량( 패스)</t>
    <phoneticPr fontId="1" type="noConversion"/>
  </si>
  <si>
    <t>기본 소탕권 획득량 (패스)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</si>
  <si>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</si>
  <si>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</si>
  <si>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</si>
  <si>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</si>
  <si>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</si>
  <si>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</si>
  <si>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</si>
  <si>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</si>
  <si>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스페셜 베기1</t>
    <phoneticPr fontId="1" type="noConversion"/>
  </si>
  <si>
    <t>스페셜 베기2</t>
    <phoneticPr fontId="1" type="noConversion"/>
  </si>
  <si>
    <t>스페셜 베기3</t>
  </si>
  <si>
    <t>만렙까지 걸리는 기간(패스,일)</t>
    <phoneticPr fontId="1" type="noConversion"/>
  </si>
  <si>
    <t>하루에 올릴 수 있는 레벨(패스)</t>
    <phoneticPr fontId="1" type="noConversion"/>
  </si>
  <si>
    <t>하루당 능력치 증가량(패스)</t>
    <phoneticPr fontId="1" type="noConversion"/>
  </si>
  <si>
    <t>100,1,1,1</t>
  </si>
  <si>
    <t>200,1,1,1</t>
  </si>
  <si>
    <t>300,1,1,1</t>
  </si>
  <si>
    <t>400,1,1,1</t>
  </si>
  <si>
    <t>600,1,1,1</t>
  </si>
  <si>
    <t>800,1,1,1</t>
  </si>
  <si>
    <t>1000,1,1,1</t>
  </si>
  <si>
    <t>1200,1,1,1</t>
  </si>
  <si>
    <t>1400,1,1,1</t>
  </si>
  <si>
    <t>1600,1,1,1</t>
  </si>
  <si>
    <t>1800,1,1,1</t>
  </si>
  <si>
    <t>2000,1,1,1</t>
  </si>
  <si>
    <t>2200,1,1,1</t>
  </si>
  <si>
    <t>2400,1,1,1</t>
  </si>
  <si>
    <t>2600,1,1,1</t>
  </si>
  <si>
    <t>2800,1,1,1</t>
  </si>
  <si>
    <t>3000,1,1,1</t>
  </si>
  <si>
    <t>3200,1,1,1</t>
  </si>
  <si>
    <t>3400,1,1,1</t>
  </si>
  <si>
    <t>3600,1,1,1</t>
  </si>
  <si>
    <t>3800,1,1,1</t>
  </si>
  <si>
    <t>4000,1,1,1</t>
  </si>
  <si>
    <t>5000,1,1,1</t>
  </si>
  <si>
    <t>총 필요 날짜(패스)</t>
    <phoneticPr fontId="1" type="noConversion"/>
  </si>
  <si>
    <t>150,1,1,1</t>
  </si>
  <si>
    <t>250,1,1,1</t>
  </si>
  <si>
    <t>350,1,1,1</t>
  </si>
  <si>
    <t>450,1,1,1</t>
  </si>
  <si>
    <t>550,1,1,1</t>
  </si>
  <si>
    <t>650,1,1,1</t>
  </si>
  <si>
    <t>750,1,1,1</t>
  </si>
  <si>
    <t>850,1,1,1</t>
  </si>
  <si>
    <t>950,1,1,1</t>
  </si>
  <si>
    <t>15001,9039,9044,9053</t>
    <phoneticPr fontId="1" type="noConversion"/>
  </si>
  <si>
    <t>5500,1,1,1</t>
  </si>
  <si>
    <t>6000,1,1,1</t>
  </si>
  <si>
    <t>6500,1,1,1</t>
  </si>
  <si>
    <t>7000,1,1,1</t>
  </si>
  <si>
    <t>7500,1,1,1</t>
  </si>
  <si>
    <t>8000,1,1,1</t>
  </si>
  <si>
    <t>8500,1,1,1</t>
  </si>
  <si>
    <t>9000,1,1,1</t>
  </si>
  <si>
    <t>9500,1,1,1</t>
  </si>
  <si>
    <t>10000,1,1,1</t>
  </si>
  <si>
    <t>11000,1,1,1</t>
  </si>
  <si>
    <t>12000,1,1,1</t>
  </si>
  <si>
    <t>13000,1,1,1</t>
  </si>
  <si>
    <t>14000,1,1,1</t>
  </si>
  <si>
    <t>15000,1,1,1</t>
  </si>
  <si>
    <t>16000,1,1,1</t>
  </si>
  <si>
    <t>17000,1,1,1</t>
  </si>
  <si>
    <t>18000,1,1,1</t>
  </si>
  <si>
    <t>20000,1,1,1</t>
  </si>
  <si>
    <t>22000,1,1,1</t>
  </si>
  <si>
    <t>24000,1,1,1</t>
  </si>
  <si>
    <t>26000,1,1,1</t>
  </si>
  <si>
    <t>28000,1,1,1</t>
  </si>
  <si>
    <t>30000,1,1,1</t>
  </si>
  <si>
    <t>32000,1,1,1</t>
  </si>
  <si>
    <t>34000,1,1,1</t>
  </si>
  <si>
    <t>36000,1,1,1</t>
  </si>
  <si>
    <t>38000,1,1,1</t>
  </si>
  <si>
    <t>40000,1,1,1</t>
  </si>
  <si>
    <t>42000,1,1,1</t>
  </si>
  <si>
    <t>44000,1,1,1</t>
  </si>
  <si>
    <t>스페셜 베기4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</si>
</sst>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#,##0.0"/>
    <numFmt numFmtId="178" formatCode="#,##0.000"/>
    <numFmt numFmtId="179" formatCode="#,##0.0000000000000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1" quotePrefix="1" applyFont="1" applyFill="1" applyBorder="1">
      <alignment vertical="center"/>
    </xf>
    <xf numFmtId="4" fontId="0" fillId="0" borderId="0" xfId="0" applyNumberFormat="1">
      <alignment vertical="center"/>
    </xf>
    <xf numFmtId="0" fontId="5" fillId="0" borderId="0" xfId="1" quotePrefix="1" applyNumberFormat="1" applyFont="1" applyFill="1" applyBorder="1">
      <alignment vertical="center"/>
    </xf>
    <xf numFmtId="0" fontId="6" fillId="0" borderId="0" xfId="0" applyFont="1">
      <alignment vertical="center"/>
    </xf>
    <xf numFmtId="0" fontId="4" fillId="3" borderId="5" xfId="2" applyFont="1" applyBorder="1" applyAlignment="1">
      <alignment vertical="center" wrapText="1" readingOrder="1"/>
    </xf>
    <xf numFmtId="4" fontId="5" fillId="0" borderId="0" xfId="1" applyNumberFormat="1" applyFont="1" applyFill="1" applyBorder="1" applyAlignment="1">
      <alignment vertical="center" wrapText="1" readingOrder="1"/>
    </xf>
    <xf numFmtId="3" fontId="5" fillId="0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6" xfId="1" applyFont="1" applyFill="1" applyBorder="1" applyAlignment="1">
      <alignment vertical="center" wrapText="1" readingOrder="1"/>
    </xf>
    <xf numFmtId="0" fontId="5" fillId="0" borderId="6" xfId="1" applyFont="1" applyFill="1" applyBorder="1">
      <alignment vertical="center"/>
    </xf>
    <xf numFmtId="0" fontId="5" fillId="3" borderId="2" xfId="2" applyFont="1" applyBorder="1" applyAlignment="1">
      <alignment horizontal="center" vertical="center"/>
    </xf>
    <xf numFmtId="0" fontId="5" fillId="3" borderId="5" xfId="2" applyFont="1" applyBorder="1">
      <alignment vertical="center"/>
    </xf>
    <xf numFmtId="0" fontId="7" fillId="0" borderId="0" xfId="0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1" applyNumberFormat="1" applyFont="1" applyFill="1" applyBorder="1">
      <alignment vertical="center"/>
    </xf>
    <xf numFmtId="0" fontId="4" fillId="3" borderId="0" xfId="2" applyFont="1" applyBorder="1" applyAlignment="1">
      <alignment vertical="center" wrapText="1" readingOrder="1"/>
    </xf>
    <xf numFmtId="177" fontId="0" fillId="0" borderId="0" xfId="0" applyNumberFormat="1">
      <alignment vertical="center"/>
    </xf>
    <xf numFmtId="3" fontId="5" fillId="0" borderId="0" xfId="1" applyNumberFormat="1" applyFont="1" applyFill="1" applyBorder="1" applyAlignment="1">
      <alignment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3" borderId="3" xfId="2" applyFont="1" applyBorder="1" applyAlignment="1">
      <alignment horizontal="center" vertical="center" wrapText="1" readingOrder="1"/>
    </xf>
    <xf numFmtId="0" fontId="4" fillId="3" borderId="4" xfId="2" applyFont="1" applyBorder="1" applyAlignment="1">
      <alignment horizontal="center" vertical="center" wrapText="1" readingOrder="1"/>
    </xf>
    <xf numFmtId="0" fontId="5" fillId="3" borderId="7" xfId="2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</cellXfs>
  <cellStyles count="3">
    <cellStyle name="보통" xfId="1" builtinId="28"/>
    <cellStyle name="입력" xfId="2" builtinId="20"/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73"/>
  <sheetViews>
    <sheetView zoomScale="85" zoomScaleNormal="85" workbookViewId="0">
      <pane ySplit="1" topLeftCell="A46" activePane="bottomLeft" state="frozen"/>
      <selection activeCell="Y1" sqref="Y1"/>
      <selection pane="bottomLeft" activeCell="A70" sqref="A70"/>
    </sheetView>
  </sheetViews>
  <sheetFormatPr defaultRowHeight="16.5"/>
  <cols>
    <col min="1" max="1" width="10.625" style="6" customWidth="1"/>
    <col min="2" max="2" width="12.75" style="6" bestFit="1" customWidth="1"/>
    <col min="3" max="3" width="15" style="6" bestFit="1" customWidth="1"/>
    <col min="4" max="4" width="12.75" style="6" bestFit="1" customWidth="1"/>
    <col min="5" max="5" width="9" style="6"/>
    <col min="6" max="7" width="9.625" style="6" bestFit="1" customWidth="1"/>
    <col min="8" max="8" width="10" style="6" bestFit="1" customWidth="1"/>
    <col min="9" max="9" width="9.625" style="6" bestFit="1" customWidth="1"/>
    <col min="10" max="12" width="9" style="6"/>
    <col min="13" max="13" width="11.875" style="6" bestFit="1" customWidth="1"/>
    <col min="14" max="14" width="16" style="6" bestFit="1" customWidth="1"/>
    <col min="15" max="15" width="12.5" style="6" bestFit="1" customWidth="1"/>
    <col min="16" max="16" width="11.375" style="6" bestFit="1" customWidth="1"/>
    <col min="17" max="17" width="12.5" style="6" bestFit="1" customWidth="1"/>
    <col min="18" max="16384" width="9" style="6"/>
  </cols>
  <sheetData>
    <row r="1" spans="1:18" s="2" customFormat="1" ht="17.25" thickBot="1">
      <c r="A1" s="1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57</v>
      </c>
      <c r="L1" s="2" t="s">
        <v>58</v>
      </c>
      <c r="M1" s="2" t="s">
        <v>16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14</v>
      </c>
    </row>
    <row r="2" spans="1:18" s="4" customFormat="1">
      <c r="A2" s="3">
        <v>0</v>
      </c>
      <c r="B2" s="4">
        <v>0</v>
      </c>
      <c r="C2" s="4">
        <v>3030</v>
      </c>
      <c r="D2" s="4">
        <v>200</v>
      </c>
      <c r="E2" s="4">
        <v>0.95</v>
      </c>
      <c r="F2" s="4">
        <v>0.05</v>
      </c>
      <c r="G2" s="5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5</v>
      </c>
      <c r="N2" s="9" t="s">
        <v>212</v>
      </c>
      <c r="O2" s="7" t="s">
        <v>179</v>
      </c>
      <c r="P2" s="4">
        <v>15000</v>
      </c>
      <c r="Q2" s="4">
        <v>10</v>
      </c>
      <c r="R2" s="4" t="s">
        <v>15</v>
      </c>
    </row>
    <row r="3" spans="1:18" s="4" customFormat="1">
      <c r="A3" s="3">
        <v>1</v>
      </c>
      <c r="B3" s="4">
        <v>1</v>
      </c>
      <c r="C3" s="4">
        <v>4185</v>
      </c>
      <c r="D3" s="4">
        <v>340</v>
      </c>
      <c r="E3" s="4">
        <v>0.92999999999999994</v>
      </c>
      <c r="F3" s="4">
        <v>7.0000000000000007E-2</v>
      </c>
      <c r="G3" s="5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</v>
      </c>
      <c r="N3" s="9" t="s">
        <v>212</v>
      </c>
      <c r="O3" s="7" t="s">
        <v>203</v>
      </c>
      <c r="P3" s="4">
        <v>15000</v>
      </c>
      <c r="Q3" s="4">
        <v>10</v>
      </c>
      <c r="R3" s="4" t="s">
        <v>129</v>
      </c>
    </row>
    <row r="4" spans="1:18" s="4" customFormat="1">
      <c r="A4" s="3">
        <v>2</v>
      </c>
      <c r="B4" s="4">
        <v>2</v>
      </c>
      <c r="C4" s="4">
        <v>13496</v>
      </c>
      <c r="D4" s="4">
        <v>710</v>
      </c>
      <c r="E4" s="4">
        <v>0.91</v>
      </c>
      <c r="F4" s="4">
        <v>0.09</v>
      </c>
      <c r="G4" s="5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5</v>
      </c>
      <c r="N4" s="9" t="s">
        <v>212</v>
      </c>
      <c r="O4" s="7" t="s">
        <v>180</v>
      </c>
      <c r="P4" s="4">
        <v>15000</v>
      </c>
      <c r="Q4" s="4">
        <v>10</v>
      </c>
      <c r="R4" s="4" t="s">
        <v>130</v>
      </c>
    </row>
    <row r="5" spans="1:18" s="4" customFormat="1">
      <c r="A5" s="3">
        <v>3</v>
      </c>
      <c r="B5" s="4">
        <v>3</v>
      </c>
      <c r="C5" s="4">
        <v>19020</v>
      </c>
      <c r="D5" s="4">
        <v>950</v>
      </c>
      <c r="E5" s="4">
        <v>0.89</v>
      </c>
      <c r="F5" s="4">
        <v>0.11</v>
      </c>
      <c r="G5" s="5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5</v>
      </c>
      <c r="N5" s="9" t="s">
        <v>212</v>
      </c>
      <c r="O5" s="7" t="s">
        <v>204</v>
      </c>
      <c r="P5" s="4">
        <v>15000</v>
      </c>
      <c r="Q5" s="4">
        <v>10</v>
      </c>
      <c r="R5" s="4" t="s">
        <v>131</v>
      </c>
    </row>
    <row r="6" spans="1:18" s="4" customFormat="1">
      <c r="A6" s="3">
        <v>4</v>
      </c>
      <c r="B6" s="4">
        <v>4</v>
      </c>
      <c r="C6" s="4">
        <v>24728</v>
      </c>
      <c r="D6" s="4">
        <v>1230</v>
      </c>
      <c r="E6" s="4">
        <v>0.87</v>
      </c>
      <c r="F6" s="4">
        <v>0.13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5</v>
      </c>
      <c r="N6" s="9" t="s">
        <v>212</v>
      </c>
      <c r="O6" s="7" t="s">
        <v>181</v>
      </c>
      <c r="P6" s="4">
        <v>15000</v>
      </c>
      <c r="Q6" s="4">
        <v>10</v>
      </c>
      <c r="R6" s="4" t="s">
        <v>132</v>
      </c>
    </row>
    <row r="7" spans="1:18" s="4" customFormat="1">
      <c r="A7" s="3">
        <v>5</v>
      </c>
      <c r="B7" s="4">
        <v>5</v>
      </c>
      <c r="C7" s="4">
        <v>33121</v>
      </c>
      <c r="D7" s="4">
        <v>1630</v>
      </c>
      <c r="E7" s="4">
        <v>0.85</v>
      </c>
      <c r="F7" s="4">
        <v>0.15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9" t="s">
        <v>212</v>
      </c>
      <c r="O7" s="7" t="s">
        <v>205</v>
      </c>
      <c r="P7" s="4">
        <v>15000</v>
      </c>
      <c r="Q7" s="4">
        <v>10</v>
      </c>
      <c r="R7" s="4" t="s">
        <v>133</v>
      </c>
    </row>
    <row r="8" spans="1:18">
      <c r="A8" s="3">
        <v>6</v>
      </c>
      <c r="B8" s="4">
        <v>6</v>
      </c>
      <c r="C8" s="4">
        <v>41134</v>
      </c>
      <c r="D8" s="4">
        <v>2020</v>
      </c>
      <c r="E8" s="6">
        <v>0.83</v>
      </c>
      <c r="F8" s="6">
        <v>0.17</v>
      </c>
      <c r="G8" s="6">
        <v>0</v>
      </c>
      <c r="H8" s="6">
        <v>0</v>
      </c>
      <c r="I8" s="4">
        <v>0</v>
      </c>
      <c r="J8" s="6">
        <v>0</v>
      </c>
      <c r="K8" s="6">
        <v>0</v>
      </c>
      <c r="L8" s="6">
        <v>0</v>
      </c>
      <c r="M8" s="4">
        <v>5</v>
      </c>
      <c r="N8" s="9" t="s">
        <v>212</v>
      </c>
      <c r="O8" s="7" t="s">
        <v>182</v>
      </c>
      <c r="P8" s="4">
        <v>15000</v>
      </c>
      <c r="Q8" s="4">
        <v>10</v>
      </c>
      <c r="R8" s="4" t="s">
        <v>134</v>
      </c>
    </row>
    <row r="9" spans="1:18">
      <c r="A9" s="3">
        <v>7</v>
      </c>
      <c r="B9" s="4">
        <v>7</v>
      </c>
      <c r="C9" s="4">
        <v>50327</v>
      </c>
      <c r="D9" s="4">
        <v>2460</v>
      </c>
      <c r="E9" s="6">
        <v>0.81</v>
      </c>
      <c r="F9" s="6">
        <v>0.19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>
        <v>5</v>
      </c>
      <c r="N9" s="9" t="s">
        <v>212</v>
      </c>
      <c r="O9" s="7" t="s">
        <v>206</v>
      </c>
      <c r="P9" s="4">
        <v>15000</v>
      </c>
      <c r="Q9" s="4">
        <v>10</v>
      </c>
      <c r="R9" s="4" t="s">
        <v>135</v>
      </c>
    </row>
    <row r="10" spans="1:18">
      <c r="A10" s="3">
        <v>8</v>
      </c>
      <c r="B10" s="4">
        <v>8</v>
      </c>
      <c r="C10" s="4">
        <v>60815</v>
      </c>
      <c r="D10" s="4">
        <v>2960</v>
      </c>
      <c r="E10" s="6">
        <v>0.79</v>
      </c>
      <c r="F10" s="6">
        <v>0.21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>
        <v>5</v>
      </c>
      <c r="N10" s="9" t="s">
        <v>212</v>
      </c>
      <c r="O10" s="7" t="s">
        <v>146</v>
      </c>
      <c r="P10" s="4">
        <v>15000</v>
      </c>
      <c r="Q10" s="4">
        <v>10</v>
      </c>
      <c r="R10" s="4" t="s">
        <v>136</v>
      </c>
    </row>
    <row r="11" spans="1:18">
      <c r="A11" s="3">
        <v>9</v>
      </c>
      <c r="B11" s="4">
        <v>9</v>
      </c>
      <c r="C11" s="4">
        <v>72769</v>
      </c>
      <c r="D11" s="4">
        <v>3530</v>
      </c>
      <c r="E11" s="6">
        <v>0.77</v>
      </c>
      <c r="F11" s="6">
        <v>0.23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>
        <v>5</v>
      </c>
      <c r="N11" s="9" t="s">
        <v>212</v>
      </c>
      <c r="O11" s="7" t="s">
        <v>207</v>
      </c>
      <c r="P11" s="4">
        <v>15000</v>
      </c>
      <c r="Q11" s="4">
        <v>10</v>
      </c>
      <c r="R11" s="4" t="s">
        <v>137</v>
      </c>
    </row>
    <row r="12" spans="1:18">
      <c r="A12" s="3">
        <v>10</v>
      </c>
      <c r="B12" s="4">
        <v>10</v>
      </c>
      <c r="C12" s="4">
        <v>105261</v>
      </c>
      <c r="D12" s="4">
        <v>5080</v>
      </c>
      <c r="E12" s="6">
        <v>0.65</v>
      </c>
      <c r="F12" s="6">
        <v>0.25</v>
      </c>
      <c r="G12" s="6">
        <v>0.1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>
        <v>5</v>
      </c>
      <c r="N12" s="9" t="s">
        <v>212</v>
      </c>
      <c r="O12" s="7" t="s">
        <v>183</v>
      </c>
      <c r="P12" s="4">
        <v>15000</v>
      </c>
      <c r="Q12" s="4">
        <v>10</v>
      </c>
      <c r="R12" s="4" t="s">
        <v>138</v>
      </c>
    </row>
    <row r="13" spans="1:18">
      <c r="A13" s="3">
        <v>11</v>
      </c>
      <c r="B13" s="4">
        <v>11</v>
      </c>
      <c r="C13" s="4">
        <v>139306</v>
      </c>
      <c r="D13" s="4">
        <v>6690</v>
      </c>
      <c r="E13" s="6">
        <v>0.61</v>
      </c>
      <c r="F13" s="6">
        <v>0.27</v>
      </c>
      <c r="G13" s="6">
        <v>0.12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>
        <v>5</v>
      </c>
      <c r="N13" s="9" t="s">
        <v>212</v>
      </c>
      <c r="O13" s="7" t="s">
        <v>208</v>
      </c>
      <c r="P13" s="4">
        <v>15000</v>
      </c>
      <c r="Q13" s="4">
        <v>10</v>
      </c>
      <c r="R13" s="4" t="s">
        <v>139</v>
      </c>
    </row>
    <row r="14" spans="1:18">
      <c r="A14" s="3">
        <v>12</v>
      </c>
      <c r="B14" s="4">
        <v>0</v>
      </c>
      <c r="C14" s="4">
        <v>180817</v>
      </c>
      <c r="D14" s="4">
        <v>8650</v>
      </c>
      <c r="E14" s="6">
        <v>0.57000000000000006</v>
      </c>
      <c r="F14" s="6">
        <v>0.28999999999999998</v>
      </c>
      <c r="G14" s="6">
        <v>0.14000000000000001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4">
        <v>5</v>
      </c>
      <c r="N14" s="9" t="s">
        <v>212</v>
      </c>
      <c r="O14" s="7" t="s">
        <v>147</v>
      </c>
      <c r="P14" s="4">
        <v>15000</v>
      </c>
      <c r="Q14" s="4">
        <v>10</v>
      </c>
      <c r="R14" s="4" t="str">
        <f>R2</f>
        <v>자</v>
      </c>
    </row>
    <row r="15" spans="1:18">
      <c r="A15" s="3">
        <v>13</v>
      </c>
      <c r="B15" s="4">
        <v>1</v>
      </c>
      <c r="C15" s="4">
        <v>197951</v>
      </c>
      <c r="D15" s="4">
        <v>10990</v>
      </c>
      <c r="E15" s="6">
        <v>0.53</v>
      </c>
      <c r="F15" s="6">
        <v>0.31</v>
      </c>
      <c r="G15" s="6">
        <v>0.16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4">
        <v>5</v>
      </c>
      <c r="N15" s="9" t="s">
        <v>212</v>
      </c>
      <c r="O15" s="7" t="s">
        <v>209</v>
      </c>
      <c r="P15" s="4">
        <v>15000</v>
      </c>
      <c r="Q15" s="4">
        <v>10</v>
      </c>
      <c r="R15" s="4" t="str">
        <f t="shared" ref="R15:R73" si="0">R3</f>
        <v>축</v>
      </c>
    </row>
    <row r="16" spans="1:18">
      <c r="A16" s="3">
        <v>14</v>
      </c>
      <c r="B16" s="4">
        <v>2</v>
      </c>
      <c r="C16" s="4">
        <v>290969</v>
      </c>
      <c r="D16" s="4">
        <v>13790</v>
      </c>
      <c r="E16" s="6">
        <v>0.49</v>
      </c>
      <c r="F16" s="6">
        <v>0.33</v>
      </c>
      <c r="G16" s="6">
        <v>0.18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4">
        <v>5</v>
      </c>
      <c r="N16" s="9" t="s">
        <v>212</v>
      </c>
      <c r="O16" s="7" t="s">
        <v>184</v>
      </c>
      <c r="P16" s="4">
        <v>15000</v>
      </c>
      <c r="Q16" s="4">
        <v>10</v>
      </c>
      <c r="R16" s="4" t="str">
        <f t="shared" si="0"/>
        <v>인</v>
      </c>
    </row>
    <row r="17" spans="1:18">
      <c r="A17" s="3">
        <v>15</v>
      </c>
      <c r="B17" s="4">
        <v>3</v>
      </c>
      <c r="C17" s="4">
        <v>358770</v>
      </c>
      <c r="D17" s="4">
        <v>16920</v>
      </c>
      <c r="E17" s="6">
        <v>0.44999999999999996</v>
      </c>
      <c r="F17" s="6">
        <v>0.35</v>
      </c>
      <c r="G17" s="6">
        <v>0.2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4">
        <v>5</v>
      </c>
      <c r="N17" s="9" t="s">
        <v>212</v>
      </c>
      <c r="O17" s="7" t="s">
        <v>210</v>
      </c>
      <c r="P17" s="4">
        <v>15000</v>
      </c>
      <c r="Q17" s="4">
        <v>10</v>
      </c>
      <c r="R17" s="4" t="str">
        <f t="shared" si="0"/>
        <v>묘</v>
      </c>
    </row>
    <row r="18" spans="1:18">
      <c r="A18" s="3">
        <v>16</v>
      </c>
      <c r="B18" s="4">
        <v>4</v>
      </c>
      <c r="C18" s="4">
        <v>412316</v>
      </c>
      <c r="D18" s="4">
        <v>19350</v>
      </c>
      <c r="E18" s="6">
        <v>0.4</v>
      </c>
      <c r="F18" s="6">
        <v>0.37</v>
      </c>
      <c r="G18" s="6">
        <v>0.22</v>
      </c>
      <c r="H18" s="6">
        <v>0.01</v>
      </c>
      <c r="I18" s="6">
        <v>0</v>
      </c>
      <c r="J18" s="6">
        <v>0</v>
      </c>
      <c r="K18" s="6">
        <v>0</v>
      </c>
      <c r="L18" s="6">
        <v>0</v>
      </c>
      <c r="M18" s="4">
        <v>5</v>
      </c>
      <c r="N18" s="9" t="s">
        <v>212</v>
      </c>
      <c r="O18" s="7" t="s">
        <v>148</v>
      </c>
      <c r="P18" s="4">
        <v>15000</v>
      </c>
      <c r="Q18" s="4">
        <v>10</v>
      </c>
      <c r="R18" s="4" t="str">
        <f t="shared" si="0"/>
        <v>진</v>
      </c>
    </row>
    <row r="19" spans="1:18">
      <c r="A19" s="3">
        <v>17</v>
      </c>
      <c r="B19" s="4">
        <v>5</v>
      </c>
      <c r="C19" s="4">
        <v>473219</v>
      </c>
      <c r="D19" s="4">
        <v>22110</v>
      </c>
      <c r="E19" s="6">
        <v>0.33999999999999997</v>
      </c>
      <c r="F19" s="6">
        <v>0.39</v>
      </c>
      <c r="G19" s="6">
        <v>0.24</v>
      </c>
      <c r="H19" s="6">
        <v>0.03</v>
      </c>
      <c r="I19" s="6">
        <v>0</v>
      </c>
      <c r="J19" s="6">
        <v>0</v>
      </c>
      <c r="K19" s="6">
        <v>0</v>
      </c>
      <c r="L19" s="6">
        <v>0</v>
      </c>
      <c r="M19" s="4">
        <v>5</v>
      </c>
      <c r="N19" s="9" t="s">
        <v>212</v>
      </c>
      <c r="O19" s="7" t="s">
        <v>211</v>
      </c>
      <c r="P19" s="4">
        <v>15000</v>
      </c>
      <c r="Q19" s="4">
        <v>10</v>
      </c>
      <c r="R19" s="4" t="str">
        <f t="shared" si="0"/>
        <v>사</v>
      </c>
    </row>
    <row r="20" spans="1:18">
      <c r="A20" s="3">
        <v>18</v>
      </c>
      <c r="B20" s="4">
        <v>6</v>
      </c>
      <c r="C20" s="4">
        <v>542557</v>
      </c>
      <c r="D20" s="4">
        <v>25230</v>
      </c>
      <c r="E20" s="6">
        <v>0.28000000000000003</v>
      </c>
      <c r="F20" s="6">
        <v>0.41</v>
      </c>
      <c r="G20" s="6">
        <v>0.26</v>
      </c>
      <c r="H20" s="6">
        <v>0.05</v>
      </c>
      <c r="I20" s="6">
        <v>0</v>
      </c>
      <c r="J20" s="6">
        <v>0</v>
      </c>
      <c r="K20" s="6">
        <v>0</v>
      </c>
      <c r="L20" s="6">
        <v>0</v>
      </c>
      <c r="M20" s="4">
        <v>5</v>
      </c>
      <c r="N20" s="9" t="s">
        <v>212</v>
      </c>
      <c r="O20" s="7" t="s">
        <v>185</v>
      </c>
      <c r="P20" s="4">
        <v>15000</v>
      </c>
      <c r="Q20" s="4">
        <v>10</v>
      </c>
      <c r="R20" s="4" t="str">
        <f t="shared" si="0"/>
        <v>오</v>
      </c>
    </row>
    <row r="21" spans="1:18">
      <c r="A21" s="3">
        <v>19</v>
      </c>
      <c r="B21" s="4">
        <v>7</v>
      </c>
      <c r="C21" s="4">
        <v>621732</v>
      </c>
      <c r="D21" s="4">
        <v>28780</v>
      </c>
      <c r="E21" s="6">
        <v>0.21999999999999997</v>
      </c>
      <c r="F21" s="6">
        <v>0.43</v>
      </c>
      <c r="G21" s="6">
        <v>0.28000000000000003</v>
      </c>
      <c r="H21" s="6">
        <v>7.0000000000000007E-2</v>
      </c>
      <c r="I21" s="6">
        <v>0</v>
      </c>
      <c r="J21" s="6">
        <v>0</v>
      </c>
      <c r="K21" s="6">
        <v>0</v>
      </c>
      <c r="L21" s="6">
        <v>0</v>
      </c>
      <c r="M21" s="4">
        <v>5</v>
      </c>
      <c r="N21" s="9" t="s">
        <v>212</v>
      </c>
      <c r="O21" s="7" t="s">
        <v>149</v>
      </c>
      <c r="P21" s="4">
        <v>15000</v>
      </c>
      <c r="Q21" s="4">
        <v>10</v>
      </c>
      <c r="R21" s="4" t="str">
        <f t="shared" si="0"/>
        <v>미</v>
      </c>
    </row>
    <row r="22" spans="1:18">
      <c r="A22" s="3">
        <v>20</v>
      </c>
      <c r="B22" s="4">
        <v>8</v>
      </c>
      <c r="C22" s="4">
        <v>763373</v>
      </c>
      <c r="D22" s="4">
        <v>35170</v>
      </c>
      <c r="E22" s="6">
        <v>0.15000000000000002</v>
      </c>
      <c r="F22" s="6">
        <v>0.45</v>
      </c>
      <c r="G22" s="6">
        <v>0.3</v>
      </c>
      <c r="H22" s="6">
        <v>0.09</v>
      </c>
      <c r="I22" s="6">
        <v>0.01</v>
      </c>
      <c r="J22" s="6">
        <v>0</v>
      </c>
      <c r="K22" s="6">
        <v>0</v>
      </c>
      <c r="L22" s="6">
        <v>0</v>
      </c>
      <c r="M22" s="4">
        <v>5</v>
      </c>
      <c r="N22" s="9" t="s">
        <v>212</v>
      </c>
      <c r="O22" s="7" t="s">
        <v>186</v>
      </c>
      <c r="P22" s="4">
        <v>15000</v>
      </c>
      <c r="Q22" s="4">
        <v>10</v>
      </c>
      <c r="R22" s="4" t="str">
        <f t="shared" si="0"/>
        <v>신</v>
      </c>
    </row>
    <row r="23" spans="1:18">
      <c r="A23" s="3">
        <v>21</v>
      </c>
      <c r="B23" s="4">
        <v>9</v>
      </c>
      <c r="C23" s="4">
        <v>818301</v>
      </c>
      <c r="D23" s="4">
        <v>37530</v>
      </c>
      <c r="E23" s="6">
        <v>7.999999999999996E-2</v>
      </c>
      <c r="F23" s="6">
        <v>0.47</v>
      </c>
      <c r="G23" s="6">
        <v>0.32</v>
      </c>
      <c r="H23" s="6">
        <v>0.11</v>
      </c>
      <c r="I23" s="6">
        <v>0.02</v>
      </c>
      <c r="J23" s="6">
        <v>0</v>
      </c>
      <c r="K23" s="6">
        <v>0</v>
      </c>
      <c r="L23" s="6">
        <v>0</v>
      </c>
      <c r="M23" s="4">
        <v>5</v>
      </c>
      <c r="N23" s="9" t="s">
        <v>212</v>
      </c>
      <c r="O23" s="7" t="s">
        <v>150</v>
      </c>
      <c r="P23" s="4">
        <v>15000</v>
      </c>
      <c r="Q23" s="4">
        <v>10</v>
      </c>
      <c r="R23" s="4" t="str">
        <f t="shared" si="0"/>
        <v>유</v>
      </c>
    </row>
    <row r="24" spans="1:18">
      <c r="A24" s="3">
        <v>22</v>
      </c>
      <c r="B24" s="4">
        <v>10</v>
      </c>
      <c r="C24" s="4">
        <v>937479</v>
      </c>
      <c r="D24" s="4">
        <v>42800</v>
      </c>
      <c r="E24" s="6">
        <v>9.9999999999998979E-3</v>
      </c>
      <c r="F24" s="6">
        <v>0.49</v>
      </c>
      <c r="G24" s="6">
        <v>0.34</v>
      </c>
      <c r="H24" s="6">
        <v>0.13</v>
      </c>
      <c r="I24" s="6">
        <v>0.03</v>
      </c>
      <c r="J24" s="6">
        <v>0</v>
      </c>
      <c r="K24" s="6">
        <v>0</v>
      </c>
      <c r="L24" s="6">
        <v>0</v>
      </c>
      <c r="M24" s="4">
        <v>5</v>
      </c>
      <c r="N24" s="9" t="s">
        <v>212</v>
      </c>
      <c r="O24" s="7" t="s">
        <v>187</v>
      </c>
      <c r="P24" s="4">
        <v>15000</v>
      </c>
      <c r="Q24" s="4">
        <v>10</v>
      </c>
      <c r="R24" s="4" t="str">
        <f t="shared" si="0"/>
        <v>술</v>
      </c>
    </row>
    <row r="25" spans="1:18">
      <c r="A25" s="3">
        <v>23</v>
      </c>
      <c r="B25" s="4">
        <v>11</v>
      </c>
      <c r="C25" s="4">
        <v>1001417</v>
      </c>
      <c r="D25" s="4">
        <v>45510</v>
      </c>
      <c r="E25" s="6">
        <v>0</v>
      </c>
      <c r="F25" s="6">
        <v>0.44999999999999996</v>
      </c>
      <c r="G25" s="6">
        <v>0.36</v>
      </c>
      <c r="H25" s="6">
        <v>0.15</v>
      </c>
      <c r="I25" s="6">
        <v>0.04</v>
      </c>
      <c r="J25" s="6">
        <v>0</v>
      </c>
      <c r="K25" s="6">
        <v>0</v>
      </c>
      <c r="L25" s="6">
        <v>0</v>
      </c>
      <c r="M25" s="4">
        <v>5</v>
      </c>
      <c r="N25" s="9" t="s">
        <v>212</v>
      </c>
      <c r="O25" s="7" t="s">
        <v>151</v>
      </c>
      <c r="P25" s="4">
        <v>15000</v>
      </c>
      <c r="Q25" s="4">
        <v>10</v>
      </c>
      <c r="R25" s="4" t="str">
        <f t="shared" si="0"/>
        <v>해</v>
      </c>
    </row>
    <row r="26" spans="1:18">
      <c r="A26" s="3">
        <v>24</v>
      </c>
      <c r="B26" s="4">
        <v>0</v>
      </c>
      <c r="C26" s="4">
        <v>1145142</v>
      </c>
      <c r="D26" s="4">
        <v>51810</v>
      </c>
      <c r="E26" s="6">
        <v>0</v>
      </c>
      <c r="F26" s="6">
        <v>0.39999999999999991</v>
      </c>
      <c r="G26" s="6">
        <v>0.38</v>
      </c>
      <c r="H26" s="6">
        <v>0.17</v>
      </c>
      <c r="I26" s="6">
        <v>0.05</v>
      </c>
      <c r="J26" s="6">
        <v>0</v>
      </c>
      <c r="K26" s="6">
        <v>0</v>
      </c>
      <c r="L26" s="6">
        <v>0</v>
      </c>
      <c r="M26" s="4">
        <v>5</v>
      </c>
      <c r="N26" s="9" t="s">
        <v>212</v>
      </c>
      <c r="O26" s="7" t="s">
        <v>188</v>
      </c>
      <c r="P26" s="4">
        <v>15000</v>
      </c>
      <c r="Q26" s="4">
        <v>10</v>
      </c>
      <c r="R26" s="4" t="str">
        <f t="shared" si="0"/>
        <v>자</v>
      </c>
    </row>
    <row r="27" spans="1:18">
      <c r="A27" s="3">
        <v>25</v>
      </c>
      <c r="B27" s="4">
        <v>1</v>
      </c>
      <c r="C27" s="4">
        <v>1116616</v>
      </c>
      <c r="D27" s="4">
        <v>58150</v>
      </c>
      <c r="E27" s="6">
        <v>0</v>
      </c>
      <c r="F27" s="6">
        <v>0.34999999999999987</v>
      </c>
      <c r="G27" s="6">
        <v>0.4</v>
      </c>
      <c r="H27" s="6">
        <v>0.19</v>
      </c>
      <c r="I27" s="6">
        <v>0.06</v>
      </c>
      <c r="J27" s="6">
        <v>0</v>
      </c>
      <c r="K27" s="6">
        <v>0</v>
      </c>
      <c r="L27" s="6">
        <v>0</v>
      </c>
      <c r="M27" s="4">
        <v>5</v>
      </c>
      <c r="N27" s="9" t="s">
        <v>212</v>
      </c>
      <c r="O27" s="7" t="s">
        <v>152</v>
      </c>
      <c r="P27" s="4">
        <v>15000</v>
      </c>
      <c r="Q27" s="4">
        <v>10</v>
      </c>
      <c r="R27" s="4" t="str">
        <f t="shared" si="0"/>
        <v>축</v>
      </c>
    </row>
    <row r="28" spans="1:18">
      <c r="A28" s="3">
        <v>26</v>
      </c>
      <c r="B28" s="4">
        <v>2</v>
      </c>
      <c r="C28" s="4">
        <v>1554088</v>
      </c>
      <c r="D28" s="4">
        <v>69690</v>
      </c>
      <c r="E28" s="6">
        <v>0</v>
      </c>
      <c r="F28" s="6">
        <v>0.30000000000000004</v>
      </c>
      <c r="G28" s="6">
        <v>0.42</v>
      </c>
      <c r="H28" s="6">
        <v>0.21</v>
      </c>
      <c r="I28" s="6">
        <v>7.0000000000000007E-2</v>
      </c>
      <c r="J28" s="6">
        <v>0</v>
      </c>
      <c r="K28" s="6">
        <v>0</v>
      </c>
      <c r="L28" s="6">
        <v>0</v>
      </c>
      <c r="M28" s="4">
        <v>5</v>
      </c>
      <c r="N28" s="9" t="s">
        <v>212</v>
      </c>
      <c r="O28" s="7" t="s">
        <v>189</v>
      </c>
      <c r="P28" s="4">
        <v>15000</v>
      </c>
      <c r="Q28" s="4">
        <v>10</v>
      </c>
      <c r="R28" s="4" t="str">
        <f t="shared" si="0"/>
        <v>인</v>
      </c>
    </row>
    <row r="29" spans="1:18">
      <c r="A29" s="3">
        <v>27</v>
      </c>
      <c r="B29" s="4">
        <v>3</v>
      </c>
      <c r="C29" s="4">
        <v>1735482</v>
      </c>
      <c r="D29" s="4">
        <v>77470</v>
      </c>
      <c r="E29" s="6">
        <v>0</v>
      </c>
      <c r="F29" s="6">
        <v>0.25</v>
      </c>
      <c r="G29" s="6">
        <v>0.44</v>
      </c>
      <c r="H29" s="6">
        <v>0.23</v>
      </c>
      <c r="I29" s="6">
        <v>0.08</v>
      </c>
      <c r="J29" s="6">
        <v>0</v>
      </c>
      <c r="K29" s="6">
        <v>0</v>
      </c>
      <c r="L29" s="6">
        <v>0</v>
      </c>
      <c r="M29" s="4">
        <v>5</v>
      </c>
      <c r="N29" s="9" t="s">
        <v>212</v>
      </c>
      <c r="O29" s="7" t="s">
        <v>153</v>
      </c>
      <c r="P29" s="4">
        <v>15000</v>
      </c>
      <c r="Q29" s="4">
        <v>10</v>
      </c>
      <c r="R29" s="4" t="str">
        <f t="shared" si="0"/>
        <v>묘</v>
      </c>
    </row>
    <row r="30" spans="1:18">
      <c r="A30" s="3">
        <v>28</v>
      </c>
      <c r="B30" s="4">
        <v>4</v>
      </c>
      <c r="C30" s="4">
        <v>2072013</v>
      </c>
      <c r="D30" s="4">
        <v>92080</v>
      </c>
      <c r="E30" s="6">
        <v>0</v>
      </c>
      <c r="F30" s="6">
        <v>0.20000000000000007</v>
      </c>
      <c r="G30" s="6">
        <v>0.46</v>
      </c>
      <c r="H30" s="6">
        <v>0.25</v>
      </c>
      <c r="I30" s="6">
        <v>0.09</v>
      </c>
      <c r="J30" s="6">
        <v>0</v>
      </c>
      <c r="K30" s="6">
        <v>0</v>
      </c>
      <c r="L30" s="6">
        <v>0</v>
      </c>
      <c r="M30" s="4">
        <v>5</v>
      </c>
      <c r="N30" s="9" t="s">
        <v>212</v>
      </c>
      <c r="O30" s="7" t="s">
        <v>190</v>
      </c>
      <c r="P30" s="4">
        <v>15000</v>
      </c>
      <c r="Q30" s="4">
        <v>10</v>
      </c>
      <c r="R30" s="4" t="str">
        <f t="shared" si="0"/>
        <v>진</v>
      </c>
    </row>
    <row r="31" spans="1:18">
      <c r="A31" s="3">
        <v>29</v>
      </c>
      <c r="B31" s="4">
        <v>5</v>
      </c>
      <c r="C31" s="4">
        <v>2295030</v>
      </c>
      <c r="D31" s="4">
        <v>101550</v>
      </c>
      <c r="E31" s="6">
        <v>0</v>
      </c>
      <c r="F31" s="6">
        <v>0.15000000000000002</v>
      </c>
      <c r="G31" s="6">
        <v>0.48</v>
      </c>
      <c r="H31" s="6">
        <v>0.27</v>
      </c>
      <c r="I31" s="6">
        <v>0.1</v>
      </c>
      <c r="J31" s="6">
        <v>0</v>
      </c>
      <c r="K31" s="6">
        <v>0</v>
      </c>
      <c r="L31" s="6">
        <v>0</v>
      </c>
      <c r="M31" s="4">
        <v>5</v>
      </c>
      <c r="N31" s="9" t="s">
        <v>212</v>
      </c>
      <c r="O31" s="7" t="s">
        <v>191</v>
      </c>
      <c r="P31" s="4">
        <v>15000</v>
      </c>
      <c r="Q31" s="4">
        <v>10</v>
      </c>
      <c r="R31" s="4" t="str">
        <f t="shared" si="0"/>
        <v>사</v>
      </c>
    </row>
    <row r="32" spans="1:18">
      <c r="A32" s="3">
        <v>30</v>
      </c>
      <c r="B32" s="4">
        <v>6</v>
      </c>
      <c r="C32" s="4">
        <v>2994737</v>
      </c>
      <c r="D32" s="4">
        <v>131920</v>
      </c>
      <c r="E32" s="6">
        <v>0</v>
      </c>
      <c r="F32" s="6">
        <v>9.000000000000008E-2</v>
      </c>
      <c r="G32" s="6">
        <v>0.5</v>
      </c>
      <c r="H32" s="6">
        <v>0.28999999999999998</v>
      </c>
      <c r="I32" s="6">
        <v>0.11</v>
      </c>
      <c r="J32" s="6">
        <v>9.9999999999999499E-3</v>
      </c>
      <c r="K32" s="6">
        <v>0</v>
      </c>
      <c r="L32" s="6">
        <v>0</v>
      </c>
      <c r="M32" s="4">
        <v>5</v>
      </c>
      <c r="N32" s="9" t="s">
        <v>212</v>
      </c>
      <c r="O32" s="7" t="s">
        <v>192</v>
      </c>
      <c r="P32" s="4">
        <v>15000</v>
      </c>
      <c r="Q32" s="4">
        <v>10</v>
      </c>
      <c r="R32" s="4" t="str">
        <f t="shared" si="0"/>
        <v>오</v>
      </c>
    </row>
    <row r="33" spans="1:18">
      <c r="A33" s="3">
        <v>31</v>
      </c>
      <c r="B33" s="4">
        <v>7</v>
      </c>
      <c r="C33" s="4">
        <v>3287040</v>
      </c>
      <c r="D33" s="4">
        <v>144160</v>
      </c>
      <c r="E33" s="6">
        <v>0</v>
      </c>
      <c r="F33" s="6">
        <v>6.9999999999999951E-2</v>
      </c>
      <c r="G33" s="6">
        <v>0.48</v>
      </c>
      <c r="H33" s="6">
        <v>0.31</v>
      </c>
      <c r="I33" s="6">
        <v>0.12</v>
      </c>
      <c r="J33" s="6">
        <v>0.02</v>
      </c>
      <c r="K33" s="6">
        <v>0</v>
      </c>
      <c r="L33" s="6">
        <v>0</v>
      </c>
      <c r="M33" s="4">
        <v>5</v>
      </c>
      <c r="N33" s="9" t="s">
        <v>212</v>
      </c>
      <c r="O33" s="7" t="s">
        <v>193</v>
      </c>
      <c r="P33" s="4">
        <v>15000</v>
      </c>
      <c r="Q33" s="4">
        <v>10</v>
      </c>
      <c r="R33" s="4" t="str">
        <f t="shared" si="0"/>
        <v>미</v>
      </c>
    </row>
    <row r="34" spans="1:18">
      <c r="A34" s="3">
        <v>32</v>
      </c>
      <c r="B34" s="4">
        <v>8</v>
      </c>
      <c r="C34" s="4">
        <v>3961463</v>
      </c>
      <c r="D34" s="4">
        <v>172980</v>
      </c>
      <c r="E34" s="6">
        <v>0</v>
      </c>
      <c r="F34" s="6">
        <v>4.9999999999999933E-2</v>
      </c>
      <c r="G34" s="6">
        <v>0.46</v>
      </c>
      <c r="H34" s="6">
        <v>0.33</v>
      </c>
      <c r="I34" s="6">
        <v>0.13</v>
      </c>
      <c r="J34" s="6">
        <v>0.03</v>
      </c>
      <c r="K34" s="6">
        <v>0</v>
      </c>
      <c r="L34" s="6">
        <v>0</v>
      </c>
      <c r="M34" s="4">
        <v>5</v>
      </c>
      <c r="N34" s="9" t="s">
        <v>212</v>
      </c>
      <c r="O34" s="7" t="s">
        <v>194</v>
      </c>
      <c r="P34" s="4">
        <v>15000</v>
      </c>
      <c r="Q34" s="4">
        <v>10</v>
      </c>
      <c r="R34" s="4" t="str">
        <f t="shared" si="0"/>
        <v>신</v>
      </c>
    </row>
    <row r="35" spans="1:18">
      <c r="A35" s="3">
        <v>33</v>
      </c>
      <c r="B35" s="4">
        <v>9</v>
      </c>
      <c r="C35" s="4">
        <v>4322027</v>
      </c>
      <c r="D35" s="4">
        <v>187910</v>
      </c>
      <c r="E35" s="6">
        <v>0</v>
      </c>
      <c r="F35" s="6">
        <v>2.9999999999999916E-2</v>
      </c>
      <c r="G35" s="6">
        <v>0.44</v>
      </c>
      <c r="H35" s="6">
        <v>0.35</v>
      </c>
      <c r="I35" s="6">
        <v>0.14000000000000001</v>
      </c>
      <c r="J35" s="6">
        <v>0.04</v>
      </c>
      <c r="K35" s="6">
        <v>0</v>
      </c>
      <c r="L35" s="6">
        <v>0</v>
      </c>
      <c r="M35" s="4">
        <v>5</v>
      </c>
      <c r="N35" s="9" t="s">
        <v>212</v>
      </c>
      <c r="O35" s="7" t="s">
        <v>195</v>
      </c>
      <c r="P35" s="4">
        <v>15000</v>
      </c>
      <c r="Q35" s="4">
        <v>10</v>
      </c>
      <c r="R35" s="4" t="str">
        <f t="shared" si="0"/>
        <v>유</v>
      </c>
    </row>
    <row r="36" spans="1:18">
      <c r="A36" s="3">
        <v>34</v>
      </c>
      <c r="B36" s="4">
        <v>10</v>
      </c>
      <c r="C36" s="4">
        <v>5196752</v>
      </c>
      <c r="D36" s="4">
        <v>224960</v>
      </c>
      <c r="E36" s="6">
        <v>0</v>
      </c>
      <c r="F36" s="6">
        <v>9.9999999999998979E-3</v>
      </c>
      <c r="G36" s="6">
        <v>0.42</v>
      </c>
      <c r="H36" s="6">
        <v>0.37</v>
      </c>
      <c r="I36" s="6">
        <v>0.15</v>
      </c>
      <c r="J36" s="6">
        <v>0.05</v>
      </c>
      <c r="K36" s="6">
        <v>0</v>
      </c>
      <c r="L36" s="6">
        <v>0</v>
      </c>
      <c r="M36" s="4">
        <v>5</v>
      </c>
      <c r="N36" s="9" t="s">
        <v>212</v>
      </c>
      <c r="O36" s="7" t="s">
        <v>196</v>
      </c>
      <c r="P36" s="4">
        <v>15000</v>
      </c>
      <c r="Q36" s="4">
        <v>10</v>
      </c>
      <c r="R36" s="4" t="str">
        <f t="shared" si="0"/>
        <v>술</v>
      </c>
    </row>
    <row r="37" spans="1:18">
      <c r="A37" s="3">
        <v>35</v>
      </c>
      <c r="B37" s="4">
        <v>11</v>
      </c>
      <c r="C37" s="4">
        <v>5426764</v>
      </c>
      <c r="D37" s="4">
        <v>233910</v>
      </c>
      <c r="E37" s="6">
        <v>0</v>
      </c>
      <c r="F37" s="6">
        <v>0</v>
      </c>
      <c r="G37" s="6">
        <v>0.3899999999999999</v>
      </c>
      <c r="H37" s="6">
        <v>0.39</v>
      </c>
      <c r="I37" s="6">
        <v>0.16</v>
      </c>
      <c r="J37" s="6">
        <v>0.06</v>
      </c>
      <c r="K37" s="6">
        <v>0</v>
      </c>
      <c r="L37" s="6">
        <v>0</v>
      </c>
      <c r="M37" s="4">
        <v>5</v>
      </c>
      <c r="N37" s="9" t="s">
        <v>212</v>
      </c>
      <c r="O37" s="7" t="s">
        <v>197</v>
      </c>
      <c r="P37" s="4">
        <v>15000</v>
      </c>
      <c r="Q37" s="4">
        <v>10</v>
      </c>
      <c r="R37" s="4" t="str">
        <f t="shared" si="0"/>
        <v>해</v>
      </c>
    </row>
    <row r="38" spans="1:18">
      <c r="A38" s="3">
        <v>36</v>
      </c>
      <c r="B38" s="4">
        <v>0</v>
      </c>
      <c r="C38" s="4">
        <v>6286596</v>
      </c>
      <c r="D38" s="4">
        <v>269810</v>
      </c>
      <c r="E38" s="6">
        <v>0</v>
      </c>
      <c r="F38" s="6">
        <v>0</v>
      </c>
      <c r="G38" s="6">
        <v>0.35000000000000009</v>
      </c>
      <c r="H38" s="6">
        <v>0.41</v>
      </c>
      <c r="I38" s="6">
        <v>0.17</v>
      </c>
      <c r="J38" s="6">
        <v>7.0000000000000007E-2</v>
      </c>
      <c r="K38" s="6">
        <v>0</v>
      </c>
      <c r="L38" s="6">
        <v>0</v>
      </c>
      <c r="M38" s="4">
        <v>5</v>
      </c>
      <c r="N38" s="9" t="s">
        <v>212</v>
      </c>
      <c r="O38" s="7" t="s">
        <v>198</v>
      </c>
      <c r="P38" s="4">
        <v>15000</v>
      </c>
      <c r="Q38" s="4">
        <v>10</v>
      </c>
      <c r="R38" s="4" t="str">
        <f t="shared" si="0"/>
        <v>자</v>
      </c>
    </row>
    <row r="39" spans="1:18">
      <c r="A39" s="3">
        <v>37</v>
      </c>
      <c r="B39" s="4">
        <v>1</v>
      </c>
      <c r="C39" s="4">
        <v>5714719</v>
      </c>
      <c r="D39" s="4">
        <v>280130</v>
      </c>
      <c r="E39" s="6">
        <v>0</v>
      </c>
      <c r="F39" s="6">
        <v>0</v>
      </c>
      <c r="G39" s="6">
        <v>0.31000000000000005</v>
      </c>
      <c r="H39" s="6">
        <v>0.43</v>
      </c>
      <c r="I39" s="6">
        <v>0.18</v>
      </c>
      <c r="J39" s="6">
        <v>0.08</v>
      </c>
      <c r="K39" s="6">
        <v>0</v>
      </c>
      <c r="L39" s="6">
        <v>0</v>
      </c>
      <c r="M39" s="4">
        <v>5</v>
      </c>
      <c r="N39" s="9" t="s">
        <v>212</v>
      </c>
      <c r="O39" s="7" t="s">
        <v>199</v>
      </c>
      <c r="P39" s="4">
        <v>15000</v>
      </c>
      <c r="Q39" s="4">
        <v>10</v>
      </c>
      <c r="R39" s="4" t="str">
        <f t="shared" si="0"/>
        <v>축</v>
      </c>
    </row>
    <row r="40" spans="1:18">
      <c r="A40" s="3">
        <v>38</v>
      </c>
      <c r="B40" s="4">
        <v>2</v>
      </c>
      <c r="C40" s="4">
        <v>7623215</v>
      </c>
      <c r="D40" s="4">
        <v>324390</v>
      </c>
      <c r="E40" s="6">
        <v>0</v>
      </c>
      <c r="F40" s="6">
        <v>0</v>
      </c>
      <c r="G40" s="6">
        <v>0.27</v>
      </c>
      <c r="H40" s="6">
        <v>0.45</v>
      </c>
      <c r="I40" s="6">
        <v>0.19</v>
      </c>
      <c r="J40" s="6">
        <v>0.09</v>
      </c>
      <c r="K40" s="6">
        <v>0</v>
      </c>
      <c r="L40" s="6">
        <v>0</v>
      </c>
      <c r="M40" s="4">
        <v>5</v>
      </c>
      <c r="N40" s="9" t="s">
        <v>212</v>
      </c>
      <c r="O40" s="7" t="s">
        <v>200</v>
      </c>
      <c r="P40" s="4">
        <v>15000</v>
      </c>
      <c r="Q40" s="4">
        <v>10</v>
      </c>
      <c r="R40" s="4" t="str">
        <f t="shared" si="0"/>
        <v>인</v>
      </c>
    </row>
    <row r="41" spans="1:18">
      <c r="A41" s="3">
        <v>39</v>
      </c>
      <c r="B41" s="4">
        <v>3</v>
      </c>
      <c r="C41" s="4">
        <v>7937712</v>
      </c>
      <c r="D41" s="4">
        <v>336340</v>
      </c>
      <c r="E41" s="6">
        <v>0</v>
      </c>
      <c r="F41" s="6">
        <v>0</v>
      </c>
      <c r="G41" s="6">
        <v>0.23000000000000009</v>
      </c>
      <c r="H41" s="6">
        <v>0.47</v>
      </c>
      <c r="I41" s="6">
        <v>0.2</v>
      </c>
      <c r="J41" s="6">
        <v>0.1</v>
      </c>
      <c r="K41" s="6">
        <v>0</v>
      </c>
      <c r="L41" s="6">
        <v>0</v>
      </c>
      <c r="M41" s="4">
        <v>5</v>
      </c>
      <c r="N41" s="9" t="s">
        <v>212</v>
      </c>
      <c r="O41" s="7" t="s">
        <v>154</v>
      </c>
      <c r="P41" s="4">
        <v>15000</v>
      </c>
      <c r="Q41" s="4">
        <v>10</v>
      </c>
      <c r="R41" s="4" t="str">
        <f t="shared" si="0"/>
        <v>묘</v>
      </c>
    </row>
    <row r="42" spans="1:18">
      <c r="A42" s="3">
        <v>40</v>
      </c>
      <c r="B42" s="4">
        <v>4</v>
      </c>
      <c r="C42" s="4">
        <v>10198394</v>
      </c>
      <c r="D42" s="4">
        <v>430310</v>
      </c>
      <c r="E42" s="6">
        <v>0</v>
      </c>
      <c r="F42" s="6">
        <v>0</v>
      </c>
      <c r="G42" s="6">
        <v>0.18500000000000016</v>
      </c>
      <c r="H42" s="6">
        <v>0.49</v>
      </c>
      <c r="I42" s="6">
        <v>0.21</v>
      </c>
      <c r="J42" s="6">
        <v>0.11</v>
      </c>
      <c r="K42" s="6">
        <v>4.9999999999999099E-3</v>
      </c>
      <c r="L42" s="6">
        <v>0</v>
      </c>
      <c r="M42" s="4">
        <v>5</v>
      </c>
      <c r="N42" s="9" t="s">
        <v>212</v>
      </c>
      <c r="O42" s="7" t="s">
        <v>201</v>
      </c>
      <c r="P42" s="4">
        <v>15000</v>
      </c>
      <c r="Q42" s="4">
        <v>10</v>
      </c>
      <c r="R42" s="4" t="str">
        <f t="shared" si="0"/>
        <v>진</v>
      </c>
    </row>
    <row r="43" spans="1:18">
      <c r="A43" s="3">
        <v>41</v>
      </c>
      <c r="B43" s="4">
        <v>5</v>
      </c>
      <c r="C43" s="4">
        <v>10596704</v>
      </c>
      <c r="D43" s="4">
        <v>445230</v>
      </c>
      <c r="E43" s="6">
        <v>0</v>
      </c>
      <c r="F43" s="6">
        <v>0</v>
      </c>
      <c r="G43" s="6">
        <v>0.14000000000000012</v>
      </c>
      <c r="H43" s="6">
        <v>0.51</v>
      </c>
      <c r="I43" s="6">
        <v>0.22</v>
      </c>
      <c r="J43" s="6">
        <v>0.12</v>
      </c>
      <c r="K43" s="6">
        <v>9.9999999999998996E-3</v>
      </c>
      <c r="L43" s="6">
        <v>0</v>
      </c>
      <c r="M43" s="4">
        <v>5</v>
      </c>
      <c r="N43" s="9" t="s">
        <v>212</v>
      </c>
      <c r="O43" s="7" t="s">
        <v>213</v>
      </c>
      <c r="P43" s="4">
        <v>15000</v>
      </c>
      <c r="Q43" s="4">
        <v>10</v>
      </c>
      <c r="R43" s="4" t="str">
        <f t="shared" si="0"/>
        <v>사</v>
      </c>
    </row>
    <row r="44" spans="1:18">
      <c r="A44" s="3">
        <v>42</v>
      </c>
      <c r="B44" s="4">
        <v>6</v>
      </c>
      <c r="C44" s="4">
        <v>12488275</v>
      </c>
      <c r="D44" s="4">
        <v>522520</v>
      </c>
      <c r="E44" s="6">
        <v>0</v>
      </c>
      <c r="F44" s="6">
        <v>0</v>
      </c>
      <c r="G44" s="6">
        <v>0.13500000000000012</v>
      </c>
      <c r="H44" s="6">
        <v>0.49</v>
      </c>
      <c r="I44" s="6">
        <v>0.23</v>
      </c>
      <c r="J44" s="6">
        <v>0.13</v>
      </c>
      <c r="K44" s="6">
        <v>1.4999999999999901E-2</v>
      </c>
      <c r="L44" s="6">
        <v>0</v>
      </c>
      <c r="M44" s="4">
        <v>5</v>
      </c>
      <c r="N44" s="9" t="s">
        <v>212</v>
      </c>
      <c r="O44" s="7" t="s">
        <v>214</v>
      </c>
      <c r="P44" s="4">
        <v>15000</v>
      </c>
      <c r="Q44" s="4">
        <v>10</v>
      </c>
      <c r="R44" s="4" t="str">
        <f t="shared" si="0"/>
        <v>오</v>
      </c>
    </row>
    <row r="45" spans="1:18">
      <c r="A45" s="3">
        <v>43</v>
      </c>
      <c r="B45" s="4">
        <v>7</v>
      </c>
      <c r="C45" s="4">
        <v>12960156</v>
      </c>
      <c r="D45" s="4">
        <v>540000</v>
      </c>
      <c r="E45" s="6">
        <v>0</v>
      </c>
      <c r="F45" s="6">
        <v>0</v>
      </c>
      <c r="G45" s="6">
        <v>0.13000000000000012</v>
      </c>
      <c r="H45" s="6">
        <v>0.47</v>
      </c>
      <c r="I45" s="6">
        <v>0.24</v>
      </c>
      <c r="J45" s="6">
        <v>0.14000000000000001</v>
      </c>
      <c r="K45" s="6">
        <v>1.99999999999999E-2</v>
      </c>
      <c r="L45" s="6">
        <v>0</v>
      </c>
      <c r="M45" s="4">
        <v>5</v>
      </c>
      <c r="N45" s="9" t="s">
        <v>212</v>
      </c>
      <c r="O45" s="7" t="s">
        <v>215</v>
      </c>
      <c r="P45" s="4">
        <v>15000</v>
      </c>
      <c r="Q45" s="4">
        <v>10</v>
      </c>
      <c r="R45" s="4" t="str">
        <f t="shared" si="0"/>
        <v>미</v>
      </c>
    </row>
    <row r="46" spans="1:18">
      <c r="A46" s="3">
        <v>44</v>
      </c>
      <c r="B46" s="4">
        <v>8</v>
      </c>
      <c r="C46" s="4">
        <v>15368302</v>
      </c>
      <c r="D46" s="4">
        <v>637680</v>
      </c>
      <c r="E46" s="6">
        <v>0</v>
      </c>
      <c r="F46" s="6">
        <v>0</v>
      </c>
      <c r="G46" s="6">
        <v>0.12500000000000011</v>
      </c>
      <c r="H46" s="6">
        <v>0.45</v>
      </c>
      <c r="I46" s="6">
        <v>0.25</v>
      </c>
      <c r="J46" s="6">
        <v>0.15</v>
      </c>
      <c r="K46" s="6">
        <v>2.4999999999999901E-2</v>
      </c>
      <c r="L46" s="6">
        <v>0</v>
      </c>
      <c r="M46" s="4">
        <v>5</v>
      </c>
      <c r="N46" s="9" t="s">
        <v>212</v>
      </c>
      <c r="O46" s="7" t="s">
        <v>216</v>
      </c>
      <c r="P46" s="4">
        <v>15000</v>
      </c>
      <c r="Q46" s="4">
        <v>10</v>
      </c>
      <c r="R46" s="4" t="str">
        <f t="shared" si="0"/>
        <v>신</v>
      </c>
    </row>
    <row r="47" spans="1:18">
      <c r="A47" s="3">
        <v>45</v>
      </c>
      <c r="B47" s="4">
        <v>9</v>
      </c>
      <c r="C47" s="4">
        <v>16439320</v>
      </c>
      <c r="D47" s="4">
        <v>679310</v>
      </c>
      <c r="E47" s="6">
        <v>0</v>
      </c>
      <c r="F47" s="6">
        <v>0</v>
      </c>
      <c r="G47" s="6">
        <v>0.12000000000000011</v>
      </c>
      <c r="H47" s="6">
        <v>0.43</v>
      </c>
      <c r="I47" s="6">
        <v>0.26</v>
      </c>
      <c r="J47" s="6">
        <v>0.16</v>
      </c>
      <c r="K47" s="6">
        <v>2.9999999999999898E-2</v>
      </c>
      <c r="L47" s="6">
        <v>0</v>
      </c>
      <c r="M47" s="4">
        <v>5</v>
      </c>
      <c r="N47" s="9" t="s">
        <v>212</v>
      </c>
      <c r="O47" s="7" t="s">
        <v>217</v>
      </c>
      <c r="P47" s="4">
        <v>15000</v>
      </c>
      <c r="Q47" s="4">
        <v>10</v>
      </c>
      <c r="R47" s="4" t="str">
        <f t="shared" si="0"/>
        <v>유</v>
      </c>
    </row>
    <row r="48" spans="1:18">
      <c r="A48" s="3">
        <v>46</v>
      </c>
      <c r="B48" s="4">
        <v>10</v>
      </c>
      <c r="C48" s="4">
        <v>20228477</v>
      </c>
      <c r="D48" s="4">
        <v>832440</v>
      </c>
      <c r="E48" s="6">
        <v>0</v>
      </c>
      <c r="F48" s="6">
        <v>0</v>
      </c>
      <c r="G48" s="6">
        <v>0.1150000000000001</v>
      </c>
      <c r="H48" s="6">
        <v>0.41</v>
      </c>
      <c r="I48" s="6">
        <v>0.27</v>
      </c>
      <c r="J48" s="6">
        <v>0.17</v>
      </c>
      <c r="K48" s="6">
        <v>3.4999999999999899E-2</v>
      </c>
      <c r="L48" s="6">
        <v>0</v>
      </c>
      <c r="M48" s="4">
        <v>5</v>
      </c>
      <c r="N48" s="9" t="s">
        <v>212</v>
      </c>
      <c r="O48" s="7" t="s">
        <v>218</v>
      </c>
      <c r="P48" s="4">
        <v>15000</v>
      </c>
      <c r="Q48" s="4">
        <v>10</v>
      </c>
      <c r="R48" s="4" t="str">
        <f t="shared" si="0"/>
        <v>술</v>
      </c>
    </row>
    <row r="49" spans="1:18">
      <c r="A49" s="3">
        <v>47</v>
      </c>
      <c r="B49" s="4">
        <v>11</v>
      </c>
      <c r="C49" s="4">
        <v>21563889</v>
      </c>
      <c r="D49" s="4">
        <v>883760</v>
      </c>
      <c r="E49" s="6">
        <v>0</v>
      </c>
      <c r="F49" s="6">
        <v>0</v>
      </c>
      <c r="G49" s="6">
        <v>0.10999999999999988</v>
      </c>
      <c r="H49" s="6">
        <v>0.39</v>
      </c>
      <c r="I49" s="6">
        <v>0.28000000000000003</v>
      </c>
      <c r="J49" s="6">
        <v>0.18</v>
      </c>
      <c r="K49" s="6">
        <v>0.04</v>
      </c>
      <c r="L49" s="6">
        <v>0</v>
      </c>
      <c r="M49" s="4">
        <v>5</v>
      </c>
      <c r="N49" s="9" t="s">
        <v>212</v>
      </c>
      <c r="O49" s="7" t="s">
        <v>219</v>
      </c>
      <c r="P49" s="4">
        <v>15000</v>
      </c>
      <c r="Q49" s="4">
        <v>10</v>
      </c>
      <c r="R49" s="4" t="str">
        <f t="shared" si="0"/>
        <v>해</v>
      </c>
    </row>
    <row r="50" spans="1:18">
      <c r="A50" s="3">
        <v>48</v>
      </c>
      <c r="B50" s="4">
        <v>0</v>
      </c>
      <c r="C50" s="4">
        <v>26689986</v>
      </c>
      <c r="D50" s="4">
        <v>1089380</v>
      </c>
      <c r="E50" s="6">
        <v>0</v>
      </c>
      <c r="F50" s="6">
        <v>0</v>
      </c>
      <c r="G50" s="6">
        <v>0.10500000000000009</v>
      </c>
      <c r="H50" s="6">
        <v>0.37</v>
      </c>
      <c r="I50" s="6">
        <v>0.28999999999999998</v>
      </c>
      <c r="J50" s="6">
        <v>0.19</v>
      </c>
      <c r="K50" s="6">
        <v>4.4999999999999998E-2</v>
      </c>
      <c r="L50" s="6">
        <v>0</v>
      </c>
      <c r="M50" s="4">
        <v>5</v>
      </c>
      <c r="N50" s="9" t="s">
        <v>212</v>
      </c>
      <c r="O50" s="7" t="s">
        <v>220</v>
      </c>
      <c r="P50" s="4">
        <v>15000</v>
      </c>
      <c r="Q50" s="4">
        <v>10</v>
      </c>
      <c r="R50" s="4" t="str">
        <f t="shared" si="0"/>
        <v>자</v>
      </c>
    </row>
    <row r="51" spans="1:18">
      <c r="A51" s="3">
        <v>49</v>
      </c>
      <c r="B51" s="4">
        <v>1</v>
      </c>
      <c r="C51" s="4">
        <v>24904098</v>
      </c>
      <c r="D51" s="4">
        <v>1152960</v>
      </c>
      <c r="E51" s="6">
        <v>0</v>
      </c>
      <c r="F51" s="6">
        <v>0</v>
      </c>
      <c r="G51" s="6">
        <v>0.10000000000000009</v>
      </c>
      <c r="H51" s="6">
        <v>0.35</v>
      </c>
      <c r="I51" s="6">
        <v>0.3</v>
      </c>
      <c r="J51" s="6">
        <v>0.2</v>
      </c>
      <c r="K51" s="6">
        <v>0.05</v>
      </c>
      <c r="L51" s="6">
        <v>0</v>
      </c>
      <c r="M51" s="4">
        <v>5</v>
      </c>
      <c r="N51" s="9" t="s">
        <v>212</v>
      </c>
      <c r="O51" s="7" t="s">
        <v>221</v>
      </c>
      <c r="P51" s="4">
        <v>15000</v>
      </c>
      <c r="Q51" s="4">
        <v>10</v>
      </c>
      <c r="R51" s="4" t="str">
        <f t="shared" si="0"/>
        <v>축</v>
      </c>
    </row>
    <row r="52" spans="1:18">
      <c r="A52" s="3">
        <v>50</v>
      </c>
      <c r="B52" s="4">
        <v>2</v>
      </c>
      <c r="C52" s="4">
        <v>39634443</v>
      </c>
      <c r="D52" s="4">
        <v>1604630</v>
      </c>
      <c r="E52" s="6">
        <v>0</v>
      </c>
      <c r="F52" s="6">
        <v>0</v>
      </c>
      <c r="G52" s="6">
        <v>8.9999999999999969E-2</v>
      </c>
      <c r="H52" s="6">
        <v>0.33</v>
      </c>
      <c r="I52" s="6">
        <v>0.31</v>
      </c>
      <c r="J52" s="6">
        <v>0.21</v>
      </c>
      <c r="K52" s="6">
        <v>5.5E-2</v>
      </c>
      <c r="L52" s="6">
        <v>5.0000000000000001E-3</v>
      </c>
      <c r="M52" s="4">
        <v>5</v>
      </c>
      <c r="N52" s="9" t="s">
        <v>212</v>
      </c>
      <c r="O52" s="7" t="s">
        <v>222</v>
      </c>
      <c r="P52" s="4">
        <v>15000</v>
      </c>
      <c r="Q52" s="4">
        <v>10</v>
      </c>
      <c r="R52" s="4" t="str">
        <f t="shared" si="0"/>
        <v>인</v>
      </c>
    </row>
    <row r="53" spans="1:18">
      <c r="A53" s="3">
        <v>51</v>
      </c>
      <c r="B53" s="4">
        <v>3</v>
      </c>
      <c r="C53" s="4">
        <v>41949728</v>
      </c>
      <c r="D53" s="4">
        <v>1691520</v>
      </c>
      <c r="E53" s="6">
        <v>0</v>
      </c>
      <c r="F53" s="6">
        <v>0</v>
      </c>
      <c r="G53" s="6">
        <v>8.0000000000000071E-2</v>
      </c>
      <c r="H53" s="6">
        <v>0.31</v>
      </c>
      <c r="I53" s="6">
        <v>0.32</v>
      </c>
      <c r="J53" s="6">
        <v>0.22</v>
      </c>
      <c r="K53" s="6">
        <v>0.06</v>
      </c>
      <c r="L53" s="6">
        <v>0.01</v>
      </c>
      <c r="M53" s="4">
        <v>5</v>
      </c>
      <c r="N53" s="9" t="s">
        <v>212</v>
      </c>
      <c r="O53" s="7" t="s">
        <v>223</v>
      </c>
      <c r="P53" s="4">
        <v>15000</v>
      </c>
      <c r="Q53" s="4">
        <v>10</v>
      </c>
      <c r="R53" s="4" t="str">
        <f t="shared" si="0"/>
        <v>묘</v>
      </c>
    </row>
    <row r="54" spans="1:18">
      <c r="A54" s="3">
        <v>52</v>
      </c>
      <c r="B54" s="4">
        <v>4</v>
      </c>
      <c r="C54" s="4">
        <v>53050147</v>
      </c>
      <c r="D54" s="4">
        <v>2130520</v>
      </c>
      <c r="E54" s="6">
        <v>0</v>
      </c>
      <c r="F54" s="6">
        <v>0</v>
      </c>
      <c r="G54" s="6">
        <v>6.9999999999999951E-2</v>
      </c>
      <c r="H54" s="6">
        <v>0.28999999999999998</v>
      </c>
      <c r="I54" s="6">
        <v>0.33</v>
      </c>
      <c r="J54" s="6">
        <v>0.23</v>
      </c>
      <c r="K54" s="6">
        <v>6.5000000000000002E-2</v>
      </c>
      <c r="L54" s="6">
        <v>1.4999999999999999E-2</v>
      </c>
      <c r="M54" s="4">
        <v>5</v>
      </c>
      <c r="N54" s="9" t="s">
        <v>212</v>
      </c>
      <c r="O54" s="7" t="s">
        <v>224</v>
      </c>
      <c r="P54" s="4">
        <v>15000</v>
      </c>
      <c r="Q54" s="4">
        <v>10</v>
      </c>
      <c r="R54" s="4" t="str">
        <f t="shared" si="0"/>
        <v>진</v>
      </c>
    </row>
    <row r="55" spans="1:18">
      <c r="A55" s="3">
        <v>53</v>
      </c>
      <c r="B55" s="4">
        <v>5</v>
      </c>
      <c r="C55" s="4">
        <v>56005826</v>
      </c>
      <c r="D55" s="4">
        <v>2240230</v>
      </c>
      <c r="E55" s="6">
        <v>0</v>
      </c>
      <c r="F55" s="6">
        <v>0</v>
      </c>
      <c r="G55" s="6">
        <v>5.9999999999999831E-2</v>
      </c>
      <c r="H55" s="6">
        <v>0.27</v>
      </c>
      <c r="I55" s="6">
        <v>0.34</v>
      </c>
      <c r="J55" s="6">
        <v>0.24</v>
      </c>
      <c r="K55" s="6">
        <v>7.0000000000000007E-2</v>
      </c>
      <c r="L55" s="6">
        <v>0.02</v>
      </c>
      <c r="M55" s="4">
        <v>5</v>
      </c>
      <c r="N55" s="9" t="s">
        <v>212</v>
      </c>
      <c r="O55" s="7" t="s">
        <v>225</v>
      </c>
      <c r="P55" s="4">
        <v>15000</v>
      </c>
      <c r="Q55" s="4">
        <v>10</v>
      </c>
      <c r="R55" s="4" t="str">
        <f t="shared" si="0"/>
        <v>사</v>
      </c>
    </row>
    <row r="56" spans="1:18">
      <c r="A56" s="3">
        <v>54</v>
      </c>
      <c r="B56" s="4">
        <v>6</v>
      </c>
      <c r="C56" s="4">
        <v>71842773</v>
      </c>
      <c r="D56" s="4">
        <v>2862260</v>
      </c>
      <c r="E56" s="6">
        <v>0</v>
      </c>
      <c r="F56" s="6">
        <v>0</v>
      </c>
      <c r="G56" s="6">
        <v>5.0000000000000044E-2</v>
      </c>
      <c r="H56" s="6">
        <v>0.25</v>
      </c>
      <c r="I56" s="6">
        <v>0.35</v>
      </c>
      <c r="J56" s="6">
        <v>0.25</v>
      </c>
      <c r="K56" s="6">
        <v>7.4999999999999997E-2</v>
      </c>
      <c r="L56" s="6">
        <v>2.5000000000000001E-2</v>
      </c>
      <c r="M56" s="4">
        <v>5</v>
      </c>
      <c r="N56" s="9" t="s">
        <v>212</v>
      </c>
      <c r="O56" s="7" t="s">
        <v>226</v>
      </c>
      <c r="P56" s="4">
        <v>15000</v>
      </c>
      <c r="Q56" s="4">
        <v>10</v>
      </c>
      <c r="R56" s="4" t="str">
        <f t="shared" si="0"/>
        <v>오</v>
      </c>
    </row>
    <row r="57" spans="1:18">
      <c r="A57" s="3">
        <v>55</v>
      </c>
      <c r="B57" s="4">
        <v>7</v>
      </c>
      <c r="C57" s="4">
        <v>79312646</v>
      </c>
      <c r="D57" s="4">
        <v>3147320</v>
      </c>
      <c r="E57" s="6">
        <v>0</v>
      </c>
      <c r="F57" s="6">
        <v>0</v>
      </c>
      <c r="G57" s="6">
        <v>4.0000000000000036E-2</v>
      </c>
      <c r="H57" s="6">
        <v>0.23</v>
      </c>
      <c r="I57" s="6">
        <v>0.36</v>
      </c>
      <c r="J57" s="6">
        <v>0.26</v>
      </c>
      <c r="K57" s="6">
        <v>0.08</v>
      </c>
      <c r="L57" s="6">
        <v>0.03</v>
      </c>
      <c r="M57" s="4">
        <v>5</v>
      </c>
      <c r="N57" s="9" t="s">
        <v>212</v>
      </c>
      <c r="O57" s="7" t="s">
        <v>227</v>
      </c>
      <c r="P57" s="4">
        <v>15000</v>
      </c>
      <c r="Q57" s="4">
        <v>10</v>
      </c>
      <c r="R57" s="4" t="str">
        <f t="shared" si="0"/>
        <v>미</v>
      </c>
    </row>
    <row r="58" spans="1:18">
      <c r="A58" s="3">
        <v>56</v>
      </c>
      <c r="B58" s="4">
        <v>8</v>
      </c>
      <c r="C58" s="4">
        <v>87275588</v>
      </c>
      <c r="D58" s="4">
        <v>3449620</v>
      </c>
      <c r="E58" s="6">
        <v>0</v>
      </c>
      <c r="F58" s="6">
        <v>0</v>
      </c>
      <c r="G58" s="6">
        <v>3.0000000000000027E-2</v>
      </c>
      <c r="H58" s="6">
        <v>0.21</v>
      </c>
      <c r="I58" s="6">
        <v>0.37</v>
      </c>
      <c r="J58" s="6">
        <v>0.27</v>
      </c>
      <c r="K58" s="6">
        <v>8.5000000000000006E-2</v>
      </c>
      <c r="L58" s="6">
        <v>3.5000000000000003E-2</v>
      </c>
      <c r="M58" s="4">
        <v>5</v>
      </c>
      <c r="N58" s="9" t="s">
        <v>212</v>
      </c>
      <c r="O58" s="7" t="s">
        <v>228</v>
      </c>
      <c r="P58" s="4">
        <v>15000</v>
      </c>
      <c r="Q58" s="4">
        <v>10</v>
      </c>
      <c r="R58" s="4" t="str">
        <f t="shared" si="0"/>
        <v>신</v>
      </c>
    </row>
    <row r="59" spans="1:18">
      <c r="A59" s="3">
        <v>57</v>
      </c>
      <c r="B59" s="4">
        <v>9</v>
      </c>
      <c r="C59" s="4">
        <v>91627566</v>
      </c>
      <c r="D59" s="4">
        <v>3607380</v>
      </c>
      <c r="E59" s="6">
        <v>0</v>
      </c>
      <c r="F59" s="6">
        <v>0</v>
      </c>
      <c r="G59" s="6">
        <v>1.9999999999999907E-2</v>
      </c>
      <c r="H59" s="6">
        <v>0.19</v>
      </c>
      <c r="I59" s="6">
        <v>0.38</v>
      </c>
      <c r="J59" s="6">
        <v>0.28000000000000003</v>
      </c>
      <c r="K59" s="6">
        <v>0.09</v>
      </c>
      <c r="L59" s="6">
        <v>0.04</v>
      </c>
      <c r="M59" s="4">
        <v>5</v>
      </c>
      <c r="N59" s="9" t="s">
        <v>212</v>
      </c>
      <c r="O59" s="7" t="s">
        <v>229</v>
      </c>
      <c r="P59" s="4">
        <v>15000</v>
      </c>
      <c r="Q59" s="4">
        <v>10</v>
      </c>
      <c r="R59" s="4" t="str">
        <f t="shared" si="0"/>
        <v>유</v>
      </c>
    </row>
    <row r="60" spans="1:18">
      <c r="A60" s="3">
        <v>58</v>
      </c>
      <c r="B60" s="4">
        <v>10</v>
      </c>
      <c r="C60" s="4">
        <v>94042452</v>
      </c>
      <c r="D60" s="4">
        <v>3687930</v>
      </c>
      <c r="E60" s="6">
        <v>0</v>
      </c>
      <c r="F60" s="6">
        <v>0</v>
      </c>
      <c r="G60" s="6">
        <v>9.9999999999998979E-3</v>
      </c>
      <c r="H60" s="6">
        <v>0.17</v>
      </c>
      <c r="I60" s="6">
        <v>0.39</v>
      </c>
      <c r="J60" s="6">
        <v>0.28999999999999998</v>
      </c>
      <c r="K60" s="6">
        <v>9.5000000000000001E-2</v>
      </c>
      <c r="L60" s="6">
        <v>4.4999999999999998E-2</v>
      </c>
      <c r="M60" s="4">
        <v>5</v>
      </c>
      <c r="N60" s="9" t="s">
        <v>212</v>
      </c>
      <c r="O60" s="7" t="s">
        <v>230</v>
      </c>
      <c r="P60" s="4">
        <v>15000</v>
      </c>
      <c r="Q60" s="4">
        <v>10</v>
      </c>
      <c r="R60" s="4" t="str">
        <f t="shared" si="0"/>
        <v>술</v>
      </c>
    </row>
    <row r="61" spans="1:18">
      <c r="A61" s="3">
        <v>59</v>
      </c>
      <c r="B61" s="4">
        <v>11</v>
      </c>
      <c r="C61" s="4">
        <v>100771726</v>
      </c>
      <c r="D61" s="4">
        <v>3936390</v>
      </c>
      <c r="E61" s="6">
        <v>0</v>
      </c>
      <c r="F61" s="6">
        <v>0</v>
      </c>
      <c r="G61" s="6">
        <v>0</v>
      </c>
      <c r="H61" s="6">
        <v>0.15000000000000002</v>
      </c>
      <c r="I61" s="6">
        <v>0.4</v>
      </c>
      <c r="J61" s="6">
        <v>0.3</v>
      </c>
      <c r="K61" s="6">
        <v>0.1</v>
      </c>
      <c r="L61" s="6">
        <v>0.05</v>
      </c>
      <c r="M61" s="4">
        <v>5</v>
      </c>
      <c r="N61" s="9" t="s">
        <v>212</v>
      </c>
      <c r="O61" s="7" t="s">
        <v>231</v>
      </c>
      <c r="P61" s="4">
        <v>15000</v>
      </c>
      <c r="Q61" s="4">
        <v>10</v>
      </c>
      <c r="R61" s="4" t="str">
        <f t="shared" si="0"/>
        <v>해</v>
      </c>
    </row>
    <row r="62" spans="1:18">
      <c r="A62" s="3">
        <v>60</v>
      </c>
      <c r="B62" s="4">
        <v>0</v>
      </c>
      <c r="C62" s="4">
        <v>107816372</v>
      </c>
      <c r="D62" s="4">
        <v>4195180</v>
      </c>
      <c r="E62" s="6">
        <v>0</v>
      </c>
      <c r="F62" s="6">
        <v>0</v>
      </c>
      <c r="G62" s="6">
        <v>0</v>
      </c>
      <c r="H62" s="6">
        <v>0.14000000000000001</v>
      </c>
      <c r="I62" s="6">
        <v>0.4</v>
      </c>
      <c r="J62" s="6">
        <v>0.3</v>
      </c>
      <c r="K62" s="6">
        <v>0.105</v>
      </c>
      <c r="L62" s="6">
        <v>5.5E-2</v>
      </c>
      <c r="M62" s="4">
        <v>5</v>
      </c>
      <c r="N62" s="9" t="s">
        <v>212</v>
      </c>
      <c r="O62" s="7" t="s">
        <v>232</v>
      </c>
      <c r="P62" s="4">
        <v>15000</v>
      </c>
      <c r="Q62" s="4">
        <v>10</v>
      </c>
      <c r="R62" s="4" t="str">
        <f t="shared" si="0"/>
        <v>자</v>
      </c>
    </row>
    <row r="63" spans="1:18">
      <c r="A63" s="3">
        <v>61</v>
      </c>
      <c r="B63" s="4">
        <v>1</v>
      </c>
      <c r="C63" s="4">
        <v>142612080</v>
      </c>
      <c r="D63" s="4">
        <v>5527600</v>
      </c>
      <c r="E63" s="6">
        <v>0</v>
      </c>
      <c r="F63" s="6">
        <v>0</v>
      </c>
      <c r="G63" s="6">
        <v>0</v>
      </c>
      <c r="H63" s="6">
        <v>0.13000000000000012</v>
      </c>
      <c r="I63" s="6">
        <v>0.4</v>
      </c>
      <c r="J63" s="6">
        <v>0.3</v>
      </c>
      <c r="K63" s="6">
        <v>0.11</v>
      </c>
      <c r="L63" s="6">
        <v>0.06</v>
      </c>
      <c r="M63" s="4">
        <v>5</v>
      </c>
      <c r="N63" s="9" t="s">
        <v>212</v>
      </c>
      <c r="O63" s="7" t="s">
        <v>233</v>
      </c>
      <c r="P63" s="4">
        <v>15000</v>
      </c>
      <c r="Q63" s="4">
        <v>10</v>
      </c>
      <c r="R63" s="4" t="str">
        <f t="shared" si="0"/>
        <v>축</v>
      </c>
    </row>
    <row r="64" spans="1:18">
      <c r="A64" s="3">
        <v>62</v>
      </c>
      <c r="B64" s="4">
        <v>2</v>
      </c>
      <c r="C64" s="4">
        <v>149047590</v>
      </c>
      <c r="D64" s="4">
        <v>5754730</v>
      </c>
      <c r="E64" s="6">
        <v>0</v>
      </c>
      <c r="F64" s="6">
        <v>0</v>
      </c>
      <c r="G64" s="6">
        <v>0</v>
      </c>
      <c r="H64" s="6">
        <v>0.12000000000000011</v>
      </c>
      <c r="I64" s="6">
        <v>0.4</v>
      </c>
      <c r="J64" s="6">
        <v>0.3</v>
      </c>
      <c r="K64" s="6">
        <v>0.115</v>
      </c>
      <c r="L64" s="6">
        <v>6.5000000000000002E-2</v>
      </c>
      <c r="M64" s="4">
        <v>5</v>
      </c>
      <c r="N64" s="9" t="s">
        <v>212</v>
      </c>
      <c r="O64" s="7" t="s">
        <v>234</v>
      </c>
      <c r="P64" s="4">
        <v>15000</v>
      </c>
      <c r="Q64" s="4">
        <v>10</v>
      </c>
      <c r="R64" s="4" t="str">
        <f t="shared" si="0"/>
        <v>인</v>
      </c>
    </row>
    <row r="65" spans="1:18">
      <c r="A65" s="3">
        <v>63</v>
      </c>
      <c r="B65" s="4">
        <v>3</v>
      </c>
      <c r="C65" s="4">
        <v>155679437</v>
      </c>
      <c r="D65" s="4">
        <v>5987670</v>
      </c>
      <c r="E65" s="6">
        <v>0</v>
      </c>
      <c r="F65" s="6">
        <v>0</v>
      </c>
      <c r="G65" s="6">
        <v>0</v>
      </c>
      <c r="H65" s="6">
        <v>0.1100000000000001</v>
      </c>
      <c r="I65" s="6">
        <v>0.4</v>
      </c>
      <c r="J65" s="6">
        <v>0.3</v>
      </c>
      <c r="K65" s="6">
        <v>0.12</v>
      </c>
      <c r="L65" s="6">
        <v>7.0000000000000007E-2</v>
      </c>
      <c r="M65" s="4">
        <v>5</v>
      </c>
      <c r="N65" s="9" t="s">
        <v>212</v>
      </c>
      <c r="O65" s="7" t="s">
        <v>235</v>
      </c>
      <c r="P65" s="4">
        <v>15000</v>
      </c>
      <c r="Q65" s="4">
        <v>10</v>
      </c>
      <c r="R65" s="4" t="str">
        <f t="shared" si="0"/>
        <v>묘</v>
      </c>
    </row>
    <row r="66" spans="1:18">
      <c r="A66" s="3">
        <v>64</v>
      </c>
      <c r="B66" s="4">
        <v>4</v>
      </c>
      <c r="C66" s="4">
        <v>162511101</v>
      </c>
      <c r="D66" s="4">
        <v>6226470</v>
      </c>
      <c r="E66" s="6">
        <v>0</v>
      </c>
      <c r="F66" s="6">
        <v>0</v>
      </c>
      <c r="G66" s="6">
        <v>0</v>
      </c>
      <c r="H66" s="6">
        <v>0.10000000000000009</v>
      </c>
      <c r="I66" s="6">
        <v>0.4</v>
      </c>
      <c r="J66" s="6">
        <v>0.3</v>
      </c>
      <c r="K66" s="6">
        <v>0.125</v>
      </c>
      <c r="L66" s="6">
        <v>7.4999999999999997E-2</v>
      </c>
      <c r="M66" s="4">
        <v>5</v>
      </c>
      <c r="N66" s="9" t="s">
        <v>212</v>
      </c>
      <c r="O66" s="7" t="s">
        <v>236</v>
      </c>
      <c r="P66" s="4">
        <v>15000</v>
      </c>
      <c r="Q66" s="4">
        <v>10</v>
      </c>
      <c r="R66" s="4" t="str">
        <f t="shared" si="0"/>
        <v>진</v>
      </c>
    </row>
    <row r="67" spans="1:18">
      <c r="A67" s="3">
        <v>65</v>
      </c>
      <c r="B67" s="4">
        <v>5</v>
      </c>
      <c r="C67" s="4">
        <v>169546092</v>
      </c>
      <c r="D67" s="4">
        <v>6471220</v>
      </c>
      <c r="E67" s="6">
        <v>0</v>
      </c>
      <c r="F67" s="6">
        <v>0</v>
      </c>
      <c r="G67" s="6">
        <v>0</v>
      </c>
      <c r="H67" s="6">
        <v>9.000000000000008E-2</v>
      </c>
      <c r="I67" s="6">
        <v>0.4</v>
      </c>
      <c r="J67" s="6">
        <v>0.3</v>
      </c>
      <c r="K67" s="6">
        <v>0.13</v>
      </c>
      <c r="L67" s="6">
        <v>0.08</v>
      </c>
      <c r="M67" s="4">
        <v>5</v>
      </c>
      <c r="N67" s="9" t="s">
        <v>212</v>
      </c>
      <c r="O67" s="7" t="s">
        <v>237</v>
      </c>
      <c r="P67" s="4">
        <v>15000</v>
      </c>
      <c r="Q67" s="4">
        <v>10</v>
      </c>
      <c r="R67" s="4" t="str">
        <f t="shared" si="0"/>
        <v>사</v>
      </c>
    </row>
    <row r="68" spans="1:18">
      <c r="A68" s="3">
        <v>66</v>
      </c>
      <c r="B68" s="4">
        <v>6</v>
      </c>
      <c r="C68" s="4">
        <v>176787942</v>
      </c>
      <c r="D68" s="4">
        <v>6721970</v>
      </c>
      <c r="E68" s="6">
        <v>0</v>
      </c>
      <c r="F68" s="6">
        <v>0</v>
      </c>
      <c r="G68" s="6">
        <v>0</v>
      </c>
      <c r="H68" s="6">
        <v>8.0000000000000071E-2</v>
      </c>
      <c r="I68" s="6">
        <v>0.4</v>
      </c>
      <c r="J68" s="6">
        <v>0.3</v>
      </c>
      <c r="K68" s="6">
        <v>0.13500000000000001</v>
      </c>
      <c r="L68" s="6">
        <v>8.5000000000000006E-2</v>
      </c>
      <c r="M68" s="4">
        <v>5</v>
      </c>
      <c r="N68" s="9" t="s">
        <v>212</v>
      </c>
      <c r="O68" s="7" t="s">
        <v>238</v>
      </c>
      <c r="P68" s="4">
        <v>15000</v>
      </c>
      <c r="Q68" s="4">
        <v>10</v>
      </c>
      <c r="R68" s="4" t="str">
        <f t="shared" si="0"/>
        <v>오</v>
      </c>
    </row>
    <row r="69" spans="1:18">
      <c r="A69" s="3">
        <v>67</v>
      </c>
      <c r="B69" s="4">
        <v>7</v>
      </c>
      <c r="C69" s="4">
        <v>184240214</v>
      </c>
      <c r="D69" s="4">
        <v>6978790</v>
      </c>
      <c r="E69" s="6">
        <v>0</v>
      </c>
      <c r="F69" s="6">
        <v>0</v>
      </c>
      <c r="G69" s="6">
        <v>0</v>
      </c>
      <c r="H69" s="6">
        <v>7.0000000000000062E-2</v>
      </c>
      <c r="I69" s="6">
        <v>0.4</v>
      </c>
      <c r="J69" s="6">
        <v>0.3</v>
      </c>
      <c r="K69" s="6">
        <v>0.14000000000000001</v>
      </c>
      <c r="L69" s="6">
        <v>0.09</v>
      </c>
      <c r="M69" s="4">
        <v>5</v>
      </c>
      <c r="N69" s="9" t="s">
        <v>212</v>
      </c>
      <c r="O69" s="7" t="s">
        <v>239</v>
      </c>
      <c r="P69" s="4">
        <v>15000</v>
      </c>
      <c r="Q69" s="4">
        <v>10</v>
      </c>
      <c r="R69" s="4" t="str">
        <f t="shared" si="0"/>
        <v>미</v>
      </c>
    </row>
    <row r="70" spans="1:18">
      <c r="A70" s="3">
        <v>68</v>
      </c>
      <c r="B70" s="4">
        <v>8</v>
      </c>
      <c r="C70" s="4">
        <v>206285937</v>
      </c>
      <c r="D70" s="4">
        <v>7784370</v>
      </c>
      <c r="E70" s="6">
        <v>0</v>
      </c>
      <c r="F70" s="6">
        <v>0</v>
      </c>
      <c r="G70" s="6">
        <v>0</v>
      </c>
      <c r="H70" s="6">
        <v>6.0000000000000053E-2</v>
      </c>
      <c r="I70" s="6">
        <v>0.4</v>
      </c>
      <c r="J70" s="6">
        <v>0.3</v>
      </c>
      <c r="K70" s="6">
        <v>0.14499999999999999</v>
      </c>
      <c r="L70" s="6">
        <v>9.5000000000000001E-2</v>
      </c>
      <c r="M70" s="4">
        <v>5</v>
      </c>
      <c r="N70" s="9" t="s">
        <v>212</v>
      </c>
      <c r="O70" s="7" t="s">
        <v>240</v>
      </c>
      <c r="P70" s="4">
        <v>15000</v>
      </c>
      <c r="Q70" s="4">
        <v>10</v>
      </c>
      <c r="R70" s="4" t="str">
        <f t="shared" si="0"/>
        <v>신</v>
      </c>
    </row>
    <row r="71" spans="1:18">
      <c r="A71" s="3">
        <v>69</v>
      </c>
      <c r="B71" s="4">
        <v>9</v>
      </c>
      <c r="C71" s="4">
        <v>227706994</v>
      </c>
      <c r="D71" s="4">
        <v>8560410</v>
      </c>
      <c r="E71" s="6">
        <v>0</v>
      </c>
      <c r="F71" s="6">
        <v>0</v>
      </c>
      <c r="G71" s="6">
        <v>0</v>
      </c>
      <c r="H71" s="6">
        <v>5.0000000000000044E-2</v>
      </c>
      <c r="I71" s="6">
        <v>0.4</v>
      </c>
      <c r="J71" s="6">
        <v>0.3</v>
      </c>
      <c r="K71" s="6">
        <v>0.15</v>
      </c>
      <c r="L71" s="6">
        <v>0.1</v>
      </c>
      <c r="M71" s="4">
        <v>5</v>
      </c>
      <c r="N71" s="9" t="s">
        <v>212</v>
      </c>
      <c r="O71" s="7" t="s">
        <v>241</v>
      </c>
      <c r="P71" s="4">
        <v>15000</v>
      </c>
      <c r="Q71" s="4">
        <v>10</v>
      </c>
      <c r="R71" s="4" t="str">
        <f t="shared" si="0"/>
        <v>유</v>
      </c>
    </row>
    <row r="72" spans="1:18">
      <c r="A72" s="3">
        <v>70</v>
      </c>
      <c r="B72" s="4">
        <v>10</v>
      </c>
      <c r="C72" s="4">
        <v>250537981</v>
      </c>
      <c r="D72" s="4">
        <v>9383440</v>
      </c>
      <c r="E72" s="6">
        <v>0</v>
      </c>
      <c r="F72" s="6">
        <v>0</v>
      </c>
      <c r="G72" s="6">
        <v>0</v>
      </c>
      <c r="H72" s="6">
        <v>4.0000000000000036E-2</v>
      </c>
      <c r="I72" s="6">
        <v>0.4</v>
      </c>
      <c r="J72" s="6">
        <v>0.3</v>
      </c>
      <c r="K72" s="6">
        <v>0.155</v>
      </c>
      <c r="L72" s="6">
        <v>0.105</v>
      </c>
      <c r="M72" s="4">
        <v>5</v>
      </c>
      <c r="N72" s="9" t="s">
        <v>212</v>
      </c>
      <c r="O72" s="7" t="s">
        <v>242</v>
      </c>
      <c r="P72" s="4">
        <v>15000</v>
      </c>
      <c r="Q72" s="4">
        <v>10</v>
      </c>
      <c r="R72" s="4" t="str">
        <f t="shared" si="0"/>
        <v>술</v>
      </c>
    </row>
    <row r="73" spans="1:18">
      <c r="A73" s="3">
        <v>71</v>
      </c>
      <c r="B73" s="4">
        <v>11</v>
      </c>
      <c r="C73" s="4">
        <v>274826496</v>
      </c>
      <c r="D73" s="4">
        <v>10254720</v>
      </c>
      <c r="E73" s="6">
        <v>0</v>
      </c>
      <c r="F73" s="6">
        <v>0</v>
      </c>
      <c r="G73" s="6">
        <v>0</v>
      </c>
      <c r="H73" s="6">
        <v>3.0000000000000027E-2</v>
      </c>
      <c r="I73" s="6">
        <v>0.4</v>
      </c>
      <c r="J73" s="6">
        <v>0.3</v>
      </c>
      <c r="K73" s="6">
        <v>0.16</v>
      </c>
      <c r="L73" s="6">
        <v>0.11</v>
      </c>
      <c r="M73" s="4">
        <v>5</v>
      </c>
      <c r="N73" s="9" t="s">
        <v>212</v>
      </c>
      <c r="O73" s="7" t="s">
        <v>243</v>
      </c>
      <c r="P73" s="4">
        <v>15000</v>
      </c>
      <c r="Q73" s="4">
        <v>10</v>
      </c>
      <c r="R73" s="4" t="str">
        <f t="shared" si="0"/>
        <v>해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B922-980F-488C-B802-3970C6526C78}">
  <dimension ref="A2:AE75"/>
  <sheetViews>
    <sheetView topLeftCell="K52" workbookViewId="0">
      <selection activeCell="K61" sqref="K61:O72"/>
    </sheetView>
  </sheetViews>
  <sheetFormatPr defaultRowHeight="16.5"/>
  <cols>
    <col min="2" max="2" width="18.625" bestFit="1" customWidth="1"/>
    <col min="6" max="6" width="6.625" bestFit="1" customWidth="1"/>
    <col min="7" max="7" width="12.75" customWidth="1"/>
    <col min="8" max="8" width="14.375" bestFit="1" customWidth="1"/>
    <col min="9" max="9" width="11.625" bestFit="1" customWidth="1"/>
    <col min="11" max="11" width="19.75" bestFit="1" customWidth="1"/>
    <col min="12" max="12" width="13.125" customWidth="1"/>
    <col min="13" max="13" width="9.25" bestFit="1" customWidth="1"/>
    <col min="15" max="15" width="10.625" style="6" customWidth="1"/>
    <col min="19" max="19" width="13.5" customWidth="1"/>
    <col min="20" max="20" width="11.75" customWidth="1"/>
    <col min="21" max="21" width="14.375" bestFit="1" customWidth="1"/>
    <col min="22" max="22" width="16.875" customWidth="1"/>
    <col min="23" max="23" width="15.125" bestFit="1" customWidth="1"/>
  </cols>
  <sheetData>
    <row r="2" spans="1:31">
      <c r="E2" t="s">
        <v>59</v>
      </c>
      <c r="H2" s="10" t="s">
        <v>60</v>
      </c>
      <c r="P2" t="s">
        <v>61</v>
      </c>
    </row>
    <row r="3" spans="1:31" ht="17.25" thickBot="1">
      <c r="B3" s="29" t="s">
        <v>62</v>
      </c>
      <c r="C3" s="30"/>
      <c r="E3" s="1" t="s">
        <v>0</v>
      </c>
      <c r="F3" s="2" t="s">
        <v>63</v>
      </c>
      <c r="G3" s="1" t="s">
        <v>64</v>
      </c>
      <c r="H3" s="1" t="s">
        <v>65</v>
      </c>
      <c r="I3" s="1" t="s">
        <v>66</v>
      </c>
      <c r="K3" s="2" t="s">
        <v>67</v>
      </c>
      <c r="L3" s="11" t="s">
        <v>68</v>
      </c>
      <c r="P3" s="1" t="s">
        <v>0</v>
      </c>
      <c r="Q3" s="1" t="s">
        <v>69</v>
      </c>
      <c r="R3" s="1" t="s">
        <v>70</v>
      </c>
      <c r="S3" s="1" t="s">
        <v>71</v>
      </c>
      <c r="T3" s="1" t="s">
        <v>72</v>
      </c>
      <c r="U3" s="1" t="s">
        <v>73</v>
      </c>
      <c r="V3" s="2" t="s">
        <v>12</v>
      </c>
      <c r="W3" s="2" t="s">
        <v>13</v>
      </c>
      <c r="X3" s="2" t="s">
        <v>2</v>
      </c>
      <c r="Y3" s="2" t="s">
        <v>3</v>
      </c>
      <c r="Z3" s="2" t="s">
        <v>4</v>
      </c>
      <c r="AA3" s="2" t="s">
        <v>5</v>
      </c>
      <c r="AB3" s="2" t="s">
        <v>6</v>
      </c>
      <c r="AC3" s="2" t="s">
        <v>7</v>
      </c>
      <c r="AD3" s="2" t="s">
        <v>74</v>
      </c>
      <c r="AE3" s="2" t="s">
        <v>75</v>
      </c>
    </row>
    <row r="4" spans="1:31">
      <c r="B4" t="s">
        <v>76</v>
      </c>
      <c r="C4">
        <v>100</v>
      </c>
      <c r="E4" s="3">
        <v>0</v>
      </c>
      <c r="F4" s="4">
        <v>0</v>
      </c>
      <c r="G4" s="3" t="s">
        <v>17</v>
      </c>
      <c r="H4">
        <v>0.01</v>
      </c>
      <c r="I4">
        <f>$C$4</f>
        <v>100</v>
      </c>
      <c r="K4" t="s">
        <v>77</v>
      </c>
      <c r="L4">
        <v>100</v>
      </c>
      <c r="P4" s="3">
        <v>0</v>
      </c>
      <c r="Q4" s="3">
        <v>0</v>
      </c>
      <c r="R4" s="3">
        <v>0</v>
      </c>
      <c r="S4" s="3">
        <v>15</v>
      </c>
      <c r="T4" s="12">
        <f t="shared" ref="T4:T35" si="0">(VLOOKUP(Q4,E:I,5,FALSE)+$L$4+R4*$L$12)*(1+R4*$L$13)*$L$5*(1+R4*$L$14)*$L$6*(1/(1-VLOOKUP(Q4,E:I,4,FALSE)))*S4</f>
        <v>3030.3030303030305</v>
      </c>
      <c r="U4" s="12">
        <f t="shared" ref="U4:U35" si="1">(VLOOKUP(Q4,E:I,5,FALSE)+$L$4+R4*$L$12)*(1+R4*$L$13)*(1+R4*$L$14)/(1-VLOOKUP(Q4,E:I,4,FALSE))</f>
        <v>202.02020202020202</v>
      </c>
      <c r="V4" s="13">
        <f>ROUNDDOWN(T4,0)</f>
        <v>3030</v>
      </c>
      <c r="W4" s="13">
        <f>ROUNDDOWN(U4,-1)</f>
        <v>200</v>
      </c>
      <c r="X4" s="4">
        <f>Gacha!C5</f>
        <v>0.95</v>
      </c>
      <c r="Y4" s="4">
        <f>Gacha!D5</f>
        <v>0.05</v>
      </c>
      <c r="Z4" s="4">
        <f>Gacha!E5</f>
        <v>0</v>
      </c>
      <c r="AA4" s="4">
        <f>Gacha!F5</f>
        <v>0</v>
      </c>
      <c r="AB4" s="4">
        <f>Gacha!G5</f>
        <v>0</v>
      </c>
      <c r="AC4" s="4">
        <f>Gacha!H5</f>
        <v>0</v>
      </c>
      <c r="AD4" s="4">
        <f>Gacha!I5</f>
        <v>0</v>
      </c>
      <c r="AE4" s="4">
        <f>Gacha!J5</f>
        <v>0</v>
      </c>
    </row>
    <row r="5" spans="1:31">
      <c r="B5" t="s">
        <v>78</v>
      </c>
      <c r="C5">
        <v>1.1000000000000001</v>
      </c>
      <c r="E5" s="3">
        <v>1</v>
      </c>
      <c r="F5" s="4">
        <v>0</v>
      </c>
      <c r="G5" s="3" t="s">
        <v>18</v>
      </c>
      <c r="H5">
        <f t="shared" ref="H5:H13" si="2">H4+0.01</f>
        <v>0.02</v>
      </c>
      <c r="I5">
        <f t="shared" ref="I5:I43" si="3">ROUNDUP(I4*$C$5*IF(F4=F5,1,VLOOKUP(F5,A:C,3,FALSE)),0)</f>
        <v>110</v>
      </c>
      <c r="K5" s="4" t="s">
        <v>79</v>
      </c>
      <c r="L5">
        <v>1</v>
      </c>
      <c r="P5" s="3">
        <v>1</v>
      </c>
      <c r="Q5" s="3">
        <v>1</v>
      </c>
      <c r="R5" s="3">
        <v>1</v>
      </c>
      <c r="S5" s="3">
        <v>12</v>
      </c>
      <c r="T5" s="12">
        <f t="shared" si="0"/>
        <v>4185.0000000000009</v>
      </c>
      <c r="U5" s="12">
        <f t="shared" si="1"/>
        <v>348.75000000000006</v>
      </c>
      <c r="V5" s="13">
        <f t="shared" ref="V5:V63" si="4">ROUNDDOWN(T5,0)</f>
        <v>4185</v>
      </c>
      <c r="W5" s="13">
        <f t="shared" ref="W5:W63" si="5">ROUNDDOWN(U5,-1)</f>
        <v>340</v>
      </c>
      <c r="X5" s="4">
        <f>Gacha!C6</f>
        <v>0.92999999999999994</v>
      </c>
      <c r="Y5" s="4">
        <f>Gacha!D6</f>
        <v>7.0000000000000007E-2</v>
      </c>
      <c r="Z5" s="4">
        <f>Gacha!E6</f>
        <v>0</v>
      </c>
      <c r="AA5" s="4">
        <f>Gacha!F6</f>
        <v>0</v>
      </c>
      <c r="AB5" s="4">
        <f>Gacha!G6</f>
        <v>0</v>
      </c>
      <c r="AC5" s="4">
        <f>Gacha!H6</f>
        <v>0</v>
      </c>
      <c r="AD5" s="4">
        <f>Gacha!I6</f>
        <v>0</v>
      </c>
      <c r="AE5" s="4">
        <f>Gacha!J6</f>
        <v>0</v>
      </c>
    </row>
    <row r="6" spans="1:31">
      <c r="A6" t="s">
        <v>80</v>
      </c>
      <c r="B6" t="s">
        <v>81</v>
      </c>
      <c r="E6" s="3">
        <v>2</v>
      </c>
      <c r="F6" s="4">
        <v>0</v>
      </c>
      <c r="G6" s="3" t="s">
        <v>19</v>
      </c>
      <c r="H6">
        <f t="shared" si="2"/>
        <v>0.03</v>
      </c>
      <c r="I6">
        <f t="shared" si="3"/>
        <v>121</v>
      </c>
      <c r="K6" s="4" t="s">
        <v>82</v>
      </c>
      <c r="L6">
        <v>1</v>
      </c>
      <c r="P6" s="3">
        <v>2</v>
      </c>
      <c r="Q6" s="3">
        <v>2</v>
      </c>
      <c r="R6" s="3">
        <v>3</v>
      </c>
      <c r="S6" s="3">
        <v>19</v>
      </c>
      <c r="T6" s="12">
        <f t="shared" si="0"/>
        <v>13496.317010309278</v>
      </c>
      <c r="U6" s="12">
        <f t="shared" si="1"/>
        <v>710.33247422680404</v>
      </c>
      <c r="V6" s="13">
        <f t="shared" si="4"/>
        <v>13496</v>
      </c>
      <c r="W6" s="13">
        <f t="shared" si="5"/>
        <v>710</v>
      </c>
      <c r="X6" s="4">
        <f>Gacha!C7</f>
        <v>0.91</v>
      </c>
      <c r="Y6" s="4">
        <f>Gacha!D7</f>
        <v>0.09</v>
      </c>
      <c r="Z6" s="4">
        <f>Gacha!E7</f>
        <v>0</v>
      </c>
      <c r="AA6" s="4">
        <f>Gacha!F7</f>
        <v>0</v>
      </c>
      <c r="AB6" s="4">
        <f>Gacha!G7</f>
        <v>0</v>
      </c>
      <c r="AC6" s="4">
        <f>Gacha!H7</f>
        <v>0</v>
      </c>
      <c r="AD6" s="4">
        <f>Gacha!I7</f>
        <v>0</v>
      </c>
      <c r="AE6" s="4">
        <f>Gacha!J7</f>
        <v>0</v>
      </c>
    </row>
    <row r="7" spans="1:31">
      <c r="A7" s="14">
        <v>1</v>
      </c>
      <c r="B7" s="14" t="s">
        <v>83</v>
      </c>
      <c r="C7">
        <v>1.3</v>
      </c>
      <c r="E7" s="3">
        <v>3</v>
      </c>
      <c r="F7" s="4">
        <v>0</v>
      </c>
      <c r="G7" s="3" t="s">
        <v>20</v>
      </c>
      <c r="H7">
        <f t="shared" si="2"/>
        <v>0.04</v>
      </c>
      <c r="I7">
        <f t="shared" si="3"/>
        <v>134</v>
      </c>
      <c r="P7" s="3">
        <v>3</v>
      </c>
      <c r="Q7" s="3">
        <v>3</v>
      </c>
      <c r="R7" s="3">
        <v>4</v>
      </c>
      <c r="S7" s="3">
        <v>20</v>
      </c>
      <c r="T7" s="12">
        <f t="shared" si="0"/>
        <v>19020</v>
      </c>
      <c r="U7" s="12">
        <f t="shared" si="1"/>
        <v>951</v>
      </c>
      <c r="V7" s="13">
        <f t="shared" si="4"/>
        <v>19020</v>
      </c>
      <c r="W7" s="13">
        <f t="shared" si="5"/>
        <v>950</v>
      </c>
      <c r="X7" s="4">
        <f>Gacha!C8</f>
        <v>0.89</v>
      </c>
      <c r="Y7" s="4">
        <f>Gacha!D8</f>
        <v>0.11</v>
      </c>
      <c r="Z7" s="4">
        <f>Gacha!E8</f>
        <v>0</v>
      </c>
      <c r="AA7" s="4">
        <f>Gacha!F8</f>
        <v>0</v>
      </c>
      <c r="AB7" s="4">
        <f>Gacha!G8</f>
        <v>0</v>
      </c>
      <c r="AC7" s="4">
        <f>Gacha!H8</f>
        <v>0</v>
      </c>
      <c r="AD7" s="4">
        <f>Gacha!I8</f>
        <v>0</v>
      </c>
      <c r="AE7" s="4">
        <f>Gacha!J8</f>
        <v>0</v>
      </c>
    </row>
    <row r="8" spans="1:31">
      <c r="A8" s="14">
        <v>2</v>
      </c>
      <c r="B8" s="14" t="s">
        <v>84</v>
      </c>
      <c r="C8">
        <v>1.3</v>
      </c>
      <c r="E8" s="15">
        <v>4</v>
      </c>
      <c r="F8" s="16">
        <v>0</v>
      </c>
      <c r="G8" s="15" t="s">
        <v>21</v>
      </c>
      <c r="H8">
        <f t="shared" si="2"/>
        <v>0.05</v>
      </c>
      <c r="I8">
        <f t="shared" si="3"/>
        <v>148</v>
      </c>
      <c r="P8" s="3">
        <v>4</v>
      </c>
      <c r="Q8" s="3">
        <v>4</v>
      </c>
      <c r="R8" s="3">
        <v>5</v>
      </c>
      <c r="S8" s="3">
        <v>20.100000000000001</v>
      </c>
      <c r="T8" s="12">
        <f t="shared" si="0"/>
        <v>24728.289473684214</v>
      </c>
      <c r="U8" s="12">
        <f t="shared" si="1"/>
        <v>1230.2631578947369</v>
      </c>
      <c r="V8" s="13">
        <f t="shared" si="4"/>
        <v>24728</v>
      </c>
      <c r="W8" s="13">
        <f t="shared" si="5"/>
        <v>1230</v>
      </c>
      <c r="X8" s="4">
        <f>Gacha!C9</f>
        <v>0.87</v>
      </c>
      <c r="Y8" s="4">
        <f>Gacha!D9</f>
        <v>0.13</v>
      </c>
      <c r="Z8" s="4">
        <f>Gacha!E9</f>
        <v>0</v>
      </c>
      <c r="AA8" s="4">
        <f>Gacha!F9</f>
        <v>0</v>
      </c>
      <c r="AB8" s="4">
        <f>Gacha!G9</f>
        <v>0</v>
      </c>
      <c r="AC8" s="4">
        <f>Gacha!H9</f>
        <v>0</v>
      </c>
      <c r="AD8" s="4">
        <f>Gacha!I9</f>
        <v>0</v>
      </c>
      <c r="AE8" s="4">
        <f>Gacha!J9</f>
        <v>0</v>
      </c>
    </row>
    <row r="9" spans="1:31">
      <c r="A9" s="14">
        <v>3</v>
      </c>
      <c r="B9" s="14" t="s">
        <v>85</v>
      </c>
      <c r="C9">
        <v>1.3</v>
      </c>
      <c r="E9" s="3">
        <v>5</v>
      </c>
      <c r="F9" s="4">
        <f>F4+1</f>
        <v>1</v>
      </c>
      <c r="G9" s="3" t="s">
        <v>22</v>
      </c>
      <c r="H9">
        <f t="shared" si="2"/>
        <v>6.0000000000000005E-2</v>
      </c>
      <c r="I9">
        <f t="shared" si="3"/>
        <v>212</v>
      </c>
      <c r="P9" s="3">
        <v>5</v>
      </c>
      <c r="Q9" s="3">
        <v>5</v>
      </c>
      <c r="R9" s="3">
        <v>6</v>
      </c>
      <c r="S9" s="3">
        <v>20.2</v>
      </c>
      <c r="T9" s="12">
        <f t="shared" si="0"/>
        <v>33121.123404255326</v>
      </c>
      <c r="U9" s="12">
        <f t="shared" si="1"/>
        <v>1639.6595744680853</v>
      </c>
      <c r="V9" s="13">
        <f t="shared" si="4"/>
        <v>33121</v>
      </c>
      <c r="W9" s="13">
        <f t="shared" si="5"/>
        <v>1630</v>
      </c>
      <c r="X9" s="4">
        <f>Gacha!C10</f>
        <v>0.85</v>
      </c>
      <c r="Y9" s="4">
        <f>Gacha!D10</f>
        <v>0.15</v>
      </c>
      <c r="Z9" s="4">
        <f>Gacha!E10</f>
        <v>0</v>
      </c>
      <c r="AA9" s="4">
        <f>Gacha!F10</f>
        <v>0</v>
      </c>
      <c r="AB9" s="4">
        <f>Gacha!G10</f>
        <v>0</v>
      </c>
      <c r="AC9" s="4">
        <f>Gacha!H10</f>
        <v>0</v>
      </c>
      <c r="AD9" s="4">
        <f>Gacha!I10</f>
        <v>0</v>
      </c>
      <c r="AE9" s="4">
        <f>Gacha!J10</f>
        <v>0</v>
      </c>
    </row>
    <row r="10" spans="1:31" ht="17.25" thickBot="1">
      <c r="A10" s="14">
        <v>4</v>
      </c>
      <c r="B10" s="14" t="s">
        <v>86</v>
      </c>
      <c r="C10">
        <v>1.2</v>
      </c>
      <c r="E10" s="3">
        <v>6</v>
      </c>
      <c r="F10" s="4">
        <f t="shared" ref="F10:F43" si="6">F5+1</f>
        <v>1</v>
      </c>
      <c r="G10" s="3" t="s">
        <v>23</v>
      </c>
      <c r="H10">
        <f t="shared" si="2"/>
        <v>7.0000000000000007E-2</v>
      </c>
      <c r="I10">
        <f t="shared" si="3"/>
        <v>234</v>
      </c>
      <c r="K10" s="2" t="s">
        <v>87</v>
      </c>
      <c r="L10" s="2" t="s">
        <v>88</v>
      </c>
      <c r="M10" s="2" t="s">
        <v>89</v>
      </c>
      <c r="N10" s="2" t="s">
        <v>90</v>
      </c>
      <c r="P10" s="3">
        <v>6</v>
      </c>
      <c r="Q10" s="3">
        <v>6</v>
      </c>
      <c r="R10" s="3">
        <v>7</v>
      </c>
      <c r="S10" s="3">
        <v>20.3</v>
      </c>
      <c r="T10" s="12">
        <f t="shared" si="0"/>
        <v>41134.020967741948</v>
      </c>
      <c r="U10" s="12">
        <f t="shared" si="1"/>
        <v>2026.3064516129036</v>
      </c>
      <c r="V10" s="13">
        <f t="shared" si="4"/>
        <v>41134</v>
      </c>
      <c r="W10" s="13">
        <f t="shared" si="5"/>
        <v>2020</v>
      </c>
      <c r="X10" s="4">
        <f>Gacha!C11</f>
        <v>0.83</v>
      </c>
      <c r="Y10" s="4">
        <f>Gacha!D11</f>
        <v>0.17</v>
      </c>
      <c r="Z10" s="4">
        <f>Gacha!E11</f>
        <v>0</v>
      </c>
      <c r="AA10" s="4">
        <f>Gacha!F11</f>
        <v>0</v>
      </c>
      <c r="AB10" s="4">
        <f>Gacha!G11</f>
        <v>0</v>
      </c>
      <c r="AC10" s="4">
        <f>Gacha!H11</f>
        <v>0</v>
      </c>
      <c r="AD10" s="4">
        <f>Gacha!I11</f>
        <v>0</v>
      </c>
      <c r="AE10" s="4">
        <f>Gacha!J11</f>
        <v>0</v>
      </c>
    </row>
    <row r="11" spans="1:31">
      <c r="A11" s="14">
        <v>5</v>
      </c>
      <c r="B11" s="14" t="s">
        <v>91</v>
      </c>
      <c r="C11">
        <v>1.2</v>
      </c>
      <c r="E11" s="3">
        <v>7</v>
      </c>
      <c r="F11" s="4">
        <f t="shared" si="6"/>
        <v>1</v>
      </c>
      <c r="G11" s="3" t="s">
        <v>24</v>
      </c>
      <c r="H11">
        <f t="shared" si="2"/>
        <v>0.08</v>
      </c>
      <c r="I11">
        <f t="shared" si="3"/>
        <v>258</v>
      </c>
      <c r="K11" t="s">
        <v>92</v>
      </c>
      <c r="L11">
        <v>3</v>
      </c>
      <c r="P11" s="3">
        <v>7</v>
      </c>
      <c r="Q11" s="3">
        <v>7</v>
      </c>
      <c r="R11" s="3">
        <v>8</v>
      </c>
      <c r="S11" s="3">
        <v>20.399999999999999</v>
      </c>
      <c r="T11" s="12">
        <f t="shared" si="0"/>
        <v>50327.686956521713</v>
      </c>
      <c r="U11" s="12">
        <f t="shared" si="1"/>
        <v>2467.0434782608686</v>
      </c>
      <c r="V11" s="13">
        <f t="shared" si="4"/>
        <v>50327</v>
      </c>
      <c r="W11" s="13">
        <f t="shared" si="5"/>
        <v>2460</v>
      </c>
      <c r="X11" s="4">
        <f>Gacha!C12</f>
        <v>0.81</v>
      </c>
      <c r="Y11" s="4">
        <f>Gacha!D12</f>
        <v>0.19</v>
      </c>
      <c r="Z11" s="4">
        <f>Gacha!E12</f>
        <v>0</v>
      </c>
      <c r="AA11" s="4">
        <f>Gacha!F12</f>
        <v>0</v>
      </c>
      <c r="AB11" s="4">
        <f>Gacha!G12</f>
        <v>0</v>
      </c>
      <c r="AC11" s="4">
        <f>Gacha!H12</f>
        <v>0</v>
      </c>
      <c r="AD11" s="4">
        <f>Gacha!I12</f>
        <v>0</v>
      </c>
      <c r="AE11" s="4">
        <f>Gacha!J12</f>
        <v>0</v>
      </c>
    </row>
    <row r="12" spans="1:31">
      <c r="A12" s="14">
        <v>6</v>
      </c>
      <c r="B12" s="14" t="s">
        <v>93</v>
      </c>
      <c r="C12">
        <v>1.2</v>
      </c>
      <c r="E12" s="3">
        <v>8</v>
      </c>
      <c r="F12" s="4">
        <f t="shared" si="6"/>
        <v>1</v>
      </c>
      <c r="G12" s="3" t="s">
        <v>25</v>
      </c>
      <c r="H12">
        <f t="shared" si="2"/>
        <v>0.09</v>
      </c>
      <c r="I12">
        <f t="shared" si="3"/>
        <v>284</v>
      </c>
      <c r="K12" s="4" t="s">
        <v>66</v>
      </c>
      <c r="L12">
        <v>100</v>
      </c>
      <c r="M12">
        <v>100</v>
      </c>
      <c r="N12">
        <f>M12*L12</f>
        <v>10000</v>
      </c>
      <c r="P12" s="3">
        <v>8</v>
      </c>
      <c r="Q12" s="3">
        <v>8</v>
      </c>
      <c r="R12" s="3">
        <v>9</v>
      </c>
      <c r="S12" s="3">
        <v>20.5</v>
      </c>
      <c r="T12" s="12">
        <f t="shared" si="0"/>
        <v>60815.390109890097</v>
      </c>
      <c r="U12" s="12">
        <f t="shared" si="1"/>
        <v>2966.604395604395</v>
      </c>
      <c r="V12" s="13">
        <f t="shared" si="4"/>
        <v>60815</v>
      </c>
      <c r="W12" s="13">
        <f t="shared" si="5"/>
        <v>2960</v>
      </c>
      <c r="X12" s="4">
        <f>Gacha!C13</f>
        <v>0.79</v>
      </c>
      <c r="Y12" s="4">
        <f>Gacha!D13</f>
        <v>0.21</v>
      </c>
      <c r="Z12" s="4">
        <f>Gacha!E13</f>
        <v>0</v>
      </c>
      <c r="AA12" s="4">
        <f>Gacha!F13</f>
        <v>0</v>
      </c>
      <c r="AB12" s="4">
        <f>Gacha!G13</f>
        <v>0</v>
      </c>
      <c r="AC12" s="4">
        <f>Gacha!H13</f>
        <v>0</v>
      </c>
      <c r="AD12" s="4">
        <f>Gacha!I13</f>
        <v>0</v>
      </c>
      <c r="AE12" s="4">
        <f>Gacha!J13</f>
        <v>0</v>
      </c>
    </row>
    <row r="13" spans="1:31">
      <c r="A13" s="14">
        <v>7</v>
      </c>
      <c r="B13" s="14" t="s">
        <v>94</v>
      </c>
      <c r="C13">
        <v>1.2</v>
      </c>
      <c r="E13" s="15">
        <v>9</v>
      </c>
      <c r="F13" s="16">
        <f t="shared" si="6"/>
        <v>1</v>
      </c>
      <c r="G13" s="15" t="s">
        <v>26</v>
      </c>
      <c r="H13">
        <f t="shared" si="2"/>
        <v>9.9999999999999992E-2</v>
      </c>
      <c r="I13">
        <f t="shared" si="3"/>
        <v>313</v>
      </c>
      <c r="K13" s="4" t="s">
        <v>95</v>
      </c>
      <c r="L13">
        <v>0.05</v>
      </c>
      <c r="M13">
        <v>100</v>
      </c>
      <c r="N13">
        <f t="shared" ref="N13:N14" si="7">M13*L13</f>
        <v>5</v>
      </c>
      <c r="P13" s="3">
        <v>9</v>
      </c>
      <c r="Q13" s="3">
        <v>9</v>
      </c>
      <c r="R13" s="3">
        <v>10</v>
      </c>
      <c r="S13" s="3">
        <v>20.6</v>
      </c>
      <c r="T13" s="12">
        <f t="shared" si="0"/>
        <v>72769.5</v>
      </c>
      <c r="U13" s="12">
        <f t="shared" si="1"/>
        <v>3532.5</v>
      </c>
      <c r="V13" s="13">
        <f t="shared" si="4"/>
        <v>72769</v>
      </c>
      <c r="W13" s="13">
        <f t="shared" si="5"/>
        <v>3530</v>
      </c>
      <c r="X13" s="4">
        <f>Gacha!C14</f>
        <v>0.77</v>
      </c>
      <c r="Y13" s="4">
        <f>Gacha!D14</f>
        <v>0.23</v>
      </c>
      <c r="Z13" s="4">
        <f>Gacha!E14</f>
        <v>0</v>
      </c>
      <c r="AA13" s="4">
        <f>Gacha!F14</f>
        <v>0</v>
      </c>
      <c r="AB13" s="4">
        <f>Gacha!G14</f>
        <v>0</v>
      </c>
      <c r="AC13" s="4">
        <f>Gacha!H14</f>
        <v>0</v>
      </c>
      <c r="AD13" s="4">
        <f>Gacha!I14</f>
        <v>0</v>
      </c>
      <c r="AE13" s="4">
        <f>Gacha!J14</f>
        <v>0</v>
      </c>
    </row>
    <row r="14" spans="1:31">
      <c r="E14" s="3">
        <v>10</v>
      </c>
      <c r="F14" s="4">
        <f t="shared" si="6"/>
        <v>2</v>
      </c>
      <c r="G14" s="3" t="s">
        <v>27</v>
      </c>
      <c r="H14">
        <v>0.12</v>
      </c>
      <c r="I14">
        <f t="shared" si="3"/>
        <v>448</v>
      </c>
      <c r="K14" s="4" t="s">
        <v>96</v>
      </c>
      <c r="L14">
        <v>0.05</v>
      </c>
      <c r="M14">
        <v>100</v>
      </c>
      <c r="N14">
        <f t="shared" si="7"/>
        <v>5</v>
      </c>
      <c r="P14" s="3">
        <v>10</v>
      </c>
      <c r="Q14" s="3">
        <v>10</v>
      </c>
      <c r="R14" s="3">
        <v>12</v>
      </c>
      <c r="S14" s="3">
        <v>20.7</v>
      </c>
      <c r="T14" s="12">
        <f t="shared" si="0"/>
        <v>105261.38181818184</v>
      </c>
      <c r="U14" s="12">
        <f t="shared" si="1"/>
        <v>5085.090909090909</v>
      </c>
      <c r="V14" s="13">
        <f t="shared" si="4"/>
        <v>105261</v>
      </c>
      <c r="W14" s="13">
        <f t="shared" si="5"/>
        <v>5080</v>
      </c>
      <c r="X14" s="4">
        <f>Gacha!C15</f>
        <v>0.65</v>
      </c>
      <c r="Y14" s="4">
        <f>Gacha!D15</f>
        <v>0.25</v>
      </c>
      <c r="Z14" s="4">
        <f>Gacha!E15</f>
        <v>0.1</v>
      </c>
      <c r="AA14" s="4">
        <f>Gacha!F15</f>
        <v>0</v>
      </c>
      <c r="AB14" s="4">
        <f>Gacha!G15</f>
        <v>0</v>
      </c>
      <c r="AC14" s="4">
        <f>Gacha!H15</f>
        <v>0</v>
      </c>
      <c r="AD14" s="4">
        <f>Gacha!I15</f>
        <v>0</v>
      </c>
      <c r="AE14" s="4">
        <f>Gacha!J15</f>
        <v>0</v>
      </c>
    </row>
    <row r="15" spans="1:31">
      <c r="E15" s="3">
        <v>11</v>
      </c>
      <c r="F15" s="4">
        <f t="shared" si="6"/>
        <v>2</v>
      </c>
      <c r="G15" s="3" t="s">
        <v>28</v>
      </c>
      <c r="H15">
        <f>H14+0.02</f>
        <v>0.13999999999999999</v>
      </c>
      <c r="I15">
        <f t="shared" si="3"/>
        <v>493</v>
      </c>
      <c r="P15" s="3">
        <v>11</v>
      </c>
      <c r="Q15" s="3">
        <v>11</v>
      </c>
      <c r="R15" s="3">
        <v>14</v>
      </c>
      <c r="S15" s="3">
        <v>20.8</v>
      </c>
      <c r="T15" s="12">
        <f t="shared" si="0"/>
        <v>139306.06511627912</v>
      </c>
      <c r="U15" s="12">
        <f t="shared" si="1"/>
        <v>6697.4069767441879</v>
      </c>
      <c r="V15" s="13">
        <f t="shared" si="4"/>
        <v>139306</v>
      </c>
      <c r="W15" s="13">
        <f t="shared" si="5"/>
        <v>6690</v>
      </c>
      <c r="X15" s="4">
        <f>Gacha!C16</f>
        <v>0.61</v>
      </c>
      <c r="Y15" s="4">
        <f>Gacha!D16</f>
        <v>0.27</v>
      </c>
      <c r="Z15" s="4">
        <f>Gacha!E16</f>
        <v>0.12</v>
      </c>
      <c r="AA15" s="4">
        <f>Gacha!F16</f>
        <v>0</v>
      </c>
      <c r="AB15" s="4">
        <f>Gacha!G16</f>
        <v>0</v>
      </c>
      <c r="AC15" s="4">
        <f>Gacha!H16</f>
        <v>0</v>
      </c>
      <c r="AD15" s="4">
        <f>Gacha!I16</f>
        <v>0</v>
      </c>
      <c r="AE15" s="4">
        <f>Gacha!J16</f>
        <v>0</v>
      </c>
    </row>
    <row r="16" spans="1:31">
      <c r="E16" s="3">
        <v>12</v>
      </c>
      <c r="F16" s="4">
        <f t="shared" si="6"/>
        <v>2</v>
      </c>
      <c r="G16" s="3" t="s">
        <v>29</v>
      </c>
      <c r="H16">
        <f t="shared" ref="H16:H28" si="8">H15+0.02</f>
        <v>0.15999999999999998</v>
      </c>
      <c r="I16">
        <f t="shared" si="3"/>
        <v>543</v>
      </c>
      <c r="P16" s="3">
        <v>12</v>
      </c>
      <c r="Q16" s="3">
        <v>12</v>
      </c>
      <c r="R16" s="3">
        <v>16</v>
      </c>
      <c r="S16" s="3">
        <v>20.9</v>
      </c>
      <c r="T16" s="12">
        <f t="shared" si="0"/>
        <v>180817.84285714285</v>
      </c>
      <c r="U16" s="12">
        <f t="shared" si="1"/>
        <v>8651.5714285714294</v>
      </c>
      <c r="V16" s="13">
        <f t="shared" si="4"/>
        <v>180817</v>
      </c>
      <c r="W16" s="13">
        <f t="shared" si="5"/>
        <v>8650</v>
      </c>
      <c r="X16" s="4">
        <f>Gacha!C17</f>
        <v>0.57000000000000006</v>
      </c>
      <c r="Y16" s="4">
        <f>Gacha!D17</f>
        <v>0.28999999999999998</v>
      </c>
      <c r="Z16" s="4">
        <f>Gacha!E17</f>
        <v>0.14000000000000001</v>
      </c>
      <c r="AA16" s="4">
        <f>Gacha!F17</f>
        <v>0</v>
      </c>
      <c r="AB16" s="4">
        <f>Gacha!G17</f>
        <v>0</v>
      </c>
      <c r="AC16" s="4">
        <f>Gacha!H17</f>
        <v>0</v>
      </c>
      <c r="AD16" s="4">
        <f>Gacha!I17</f>
        <v>0</v>
      </c>
      <c r="AE16" s="4">
        <f>Gacha!J17</f>
        <v>0</v>
      </c>
    </row>
    <row r="17" spans="5:31">
      <c r="E17" s="3">
        <v>13</v>
      </c>
      <c r="F17" s="4">
        <f t="shared" si="6"/>
        <v>2</v>
      </c>
      <c r="G17" s="3" t="s">
        <v>30</v>
      </c>
      <c r="H17">
        <f t="shared" si="8"/>
        <v>0.17999999999999997</v>
      </c>
      <c r="I17">
        <f t="shared" si="3"/>
        <v>598</v>
      </c>
      <c r="P17" s="3">
        <v>13</v>
      </c>
      <c r="Q17" s="3">
        <v>13</v>
      </c>
      <c r="R17" s="3">
        <v>18</v>
      </c>
      <c r="S17" s="3">
        <v>18</v>
      </c>
      <c r="T17" s="12">
        <f t="shared" si="0"/>
        <v>197951.26829268289</v>
      </c>
      <c r="U17" s="12">
        <f t="shared" si="1"/>
        <v>10997.292682926827</v>
      </c>
      <c r="V17" s="13">
        <f t="shared" si="4"/>
        <v>197951</v>
      </c>
      <c r="W17" s="13">
        <f t="shared" si="5"/>
        <v>10990</v>
      </c>
      <c r="X17" s="4">
        <f>Gacha!C18</f>
        <v>0.53</v>
      </c>
      <c r="Y17" s="4">
        <f>Gacha!D18</f>
        <v>0.31</v>
      </c>
      <c r="Z17" s="4">
        <f>Gacha!E18</f>
        <v>0.16</v>
      </c>
      <c r="AA17" s="4">
        <f>Gacha!F18</f>
        <v>0</v>
      </c>
      <c r="AB17" s="4">
        <f>Gacha!G18</f>
        <v>0</v>
      </c>
      <c r="AC17" s="4">
        <f>Gacha!H18</f>
        <v>0</v>
      </c>
      <c r="AD17" s="4">
        <f>Gacha!I18</f>
        <v>0</v>
      </c>
      <c r="AE17" s="4">
        <f>Gacha!J18</f>
        <v>0</v>
      </c>
    </row>
    <row r="18" spans="5:31">
      <c r="E18" s="15">
        <v>14</v>
      </c>
      <c r="F18" s="16">
        <f t="shared" si="6"/>
        <v>2</v>
      </c>
      <c r="G18" s="15" t="s">
        <v>31</v>
      </c>
      <c r="H18">
        <f t="shared" si="8"/>
        <v>0.19999999999999996</v>
      </c>
      <c r="I18">
        <f t="shared" si="3"/>
        <v>658</v>
      </c>
      <c r="P18" s="3">
        <v>14</v>
      </c>
      <c r="Q18" s="3">
        <v>14</v>
      </c>
      <c r="R18" s="3">
        <v>20</v>
      </c>
      <c r="S18" s="3">
        <v>21.1</v>
      </c>
      <c r="T18" s="12">
        <f t="shared" si="0"/>
        <v>290969</v>
      </c>
      <c r="U18" s="12">
        <f t="shared" si="1"/>
        <v>13790</v>
      </c>
      <c r="V18" s="13">
        <f t="shared" si="4"/>
        <v>290969</v>
      </c>
      <c r="W18" s="13">
        <f t="shared" si="5"/>
        <v>13790</v>
      </c>
      <c r="X18" s="4">
        <f>Gacha!C19</f>
        <v>0.49</v>
      </c>
      <c r="Y18" s="4">
        <f>Gacha!D19</f>
        <v>0.33</v>
      </c>
      <c r="Z18" s="4">
        <f>Gacha!E19</f>
        <v>0.18</v>
      </c>
      <c r="AA18" s="4">
        <f>Gacha!F19</f>
        <v>0</v>
      </c>
      <c r="AB18" s="4">
        <f>Gacha!G19</f>
        <v>0</v>
      </c>
      <c r="AC18" s="4">
        <f>Gacha!H19</f>
        <v>0</v>
      </c>
      <c r="AD18" s="4">
        <f>Gacha!I19</f>
        <v>0</v>
      </c>
      <c r="AE18" s="4">
        <f>Gacha!J19</f>
        <v>0</v>
      </c>
    </row>
    <row r="19" spans="5:31">
      <c r="E19" s="3">
        <v>15</v>
      </c>
      <c r="F19" s="4">
        <f t="shared" si="6"/>
        <v>3</v>
      </c>
      <c r="G19" s="3" t="s">
        <v>32</v>
      </c>
      <c r="H19">
        <f t="shared" si="8"/>
        <v>0.21999999999999995</v>
      </c>
      <c r="I19">
        <f t="shared" si="3"/>
        <v>941</v>
      </c>
      <c r="P19" s="3">
        <v>15</v>
      </c>
      <c r="Q19" s="3">
        <v>15</v>
      </c>
      <c r="R19" s="3">
        <v>21</v>
      </c>
      <c r="S19" s="3">
        <v>21.2</v>
      </c>
      <c r="T19" s="12">
        <f t="shared" si="0"/>
        <v>358770.65769230761</v>
      </c>
      <c r="U19" s="12">
        <f t="shared" si="1"/>
        <v>16923.144230769227</v>
      </c>
      <c r="V19" s="13">
        <f t="shared" si="4"/>
        <v>358770</v>
      </c>
      <c r="W19" s="13">
        <f t="shared" si="5"/>
        <v>16920</v>
      </c>
      <c r="X19" s="4">
        <f>Gacha!C20</f>
        <v>0.44999999999999996</v>
      </c>
      <c r="Y19" s="4">
        <f>Gacha!D20</f>
        <v>0.35</v>
      </c>
      <c r="Z19" s="4">
        <f>Gacha!E20</f>
        <v>0.2</v>
      </c>
      <c r="AA19" s="4">
        <f>Gacha!F20</f>
        <v>0</v>
      </c>
      <c r="AB19" s="4">
        <f>Gacha!G20</f>
        <v>0</v>
      </c>
      <c r="AC19" s="4">
        <f>Gacha!H20</f>
        <v>0</v>
      </c>
      <c r="AD19" s="4">
        <f>Gacha!I20</f>
        <v>0</v>
      </c>
      <c r="AE19" s="4">
        <f>Gacha!J20</f>
        <v>0</v>
      </c>
    </row>
    <row r="20" spans="5:31">
      <c r="E20" s="3">
        <v>16</v>
      </c>
      <c r="F20" s="4">
        <f t="shared" si="6"/>
        <v>3</v>
      </c>
      <c r="G20" s="3" t="s">
        <v>33</v>
      </c>
      <c r="H20">
        <f t="shared" si="8"/>
        <v>0.23999999999999994</v>
      </c>
      <c r="I20">
        <f t="shared" si="3"/>
        <v>1036</v>
      </c>
      <c r="P20" s="3">
        <v>16</v>
      </c>
      <c r="Q20" s="3">
        <v>16</v>
      </c>
      <c r="R20" s="3">
        <v>22</v>
      </c>
      <c r="S20" s="3">
        <v>21.3</v>
      </c>
      <c r="T20" s="12">
        <f t="shared" si="0"/>
        <v>412316.43157894746</v>
      </c>
      <c r="U20" s="12">
        <f t="shared" si="1"/>
        <v>19357.578947368424</v>
      </c>
      <c r="V20" s="13">
        <f t="shared" si="4"/>
        <v>412316</v>
      </c>
      <c r="W20" s="13">
        <f t="shared" si="5"/>
        <v>19350</v>
      </c>
      <c r="X20" s="4">
        <f>Gacha!C21</f>
        <v>0.4</v>
      </c>
      <c r="Y20" s="4">
        <f>Gacha!D21</f>
        <v>0.37</v>
      </c>
      <c r="Z20" s="4">
        <f>Gacha!E21</f>
        <v>0.22</v>
      </c>
      <c r="AA20" s="4">
        <f>Gacha!F21</f>
        <v>0.01</v>
      </c>
      <c r="AB20" s="4">
        <f>Gacha!G21</f>
        <v>0</v>
      </c>
      <c r="AC20" s="4">
        <f>Gacha!H21</f>
        <v>0</v>
      </c>
      <c r="AD20" s="4">
        <f>Gacha!I21</f>
        <v>0</v>
      </c>
      <c r="AE20" s="4">
        <f>Gacha!J21</f>
        <v>0</v>
      </c>
    </row>
    <row r="21" spans="5:31">
      <c r="E21" s="3">
        <v>17</v>
      </c>
      <c r="F21" s="4">
        <f t="shared" si="6"/>
        <v>3</v>
      </c>
      <c r="G21" s="3" t="s">
        <v>34</v>
      </c>
      <c r="H21">
        <f t="shared" si="8"/>
        <v>0.25999999999999995</v>
      </c>
      <c r="I21">
        <f t="shared" si="3"/>
        <v>1140</v>
      </c>
      <c r="P21" s="3">
        <v>17</v>
      </c>
      <c r="Q21" s="3">
        <v>17</v>
      </c>
      <c r="R21" s="3">
        <v>23</v>
      </c>
      <c r="S21" s="3">
        <v>21.4</v>
      </c>
      <c r="T21" s="12">
        <f t="shared" si="0"/>
        <v>473219.06756756769</v>
      </c>
      <c r="U21" s="12">
        <f t="shared" si="1"/>
        <v>22113.040540540547</v>
      </c>
      <c r="V21" s="13">
        <f t="shared" si="4"/>
        <v>473219</v>
      </c>
      <c r="W21" s="13">
        <f t="shared" si="5"/>
        <v>22110</v>
      </c>
      <c r="X21" s="4">
        <f>Gacha!C22</f>
        <v>0.33999999999999997</v>
      </c>
      <c r="Y21" s="4">
        <f>Gacha!D22</f>
        <v>0.39</v>
      </c>
      <c r="Z21" s="4">
        <f>Gacha!E22</f>
        <v>0.24</v>
      </c>
      <c r="AA21" s="4">
        <f>Gacha!F22</f>
        <v>0.03</v>
      </c>
      <c r="AB21" s="4">
        <f>Gacha!G22</f>
        <v>0</v>
      </c>
      <c r="AC21" s="4">
        <f>Gacha!H22</f>
        <v>0</v>
      </c>
      <c r="AD21" s="4">
        <f>Gacha!I22</f>
        <v>0</v>
      </c>
      <c r="AE21" s="4">
        <f>Gacha!J22</f>
        <v>0</v>
      </c>
    </row>
    <row r="22" spans="5:31">
      <c r="E22" s="3">
        <v>18</v>
      </c>
      <c r="F22" s="4">
        <f t="shared" si="6"/>
        <v>3</v>
      </c>
      <c r="G22" s="3" t="s">
        <v>35</v>
      </c>
      <c r="H22">
        <f t="shared" si="8"/>
        <v>0.27999999999999997</v>
      </c>
      <c r="I22">
        <f t="shared" si="3"/>
        <v>1254</v>
      </c>
      <c r="P22" s="3">
        <v>18</v>
      </c>
      <c r="Q22" s="3">
        <v>18</v>
      </c>
      <c r="R22" s="3">
        <v>24</v>
      </c>
      <c r="S22" s="3">
        <v>21.5</v>
      </c>
      <c r="T22" s="12">
        <f t="shared" si="0"/>
        <v>542557.27777777787</v>
      </c>
      <c r="U22" s="12">
        <f t="shared" si="1"/>
        <v>25235.22222222223</v>
      </c>
      <c r="V22" s="13">
        <f t="shared" si="4"/>
        <v>542557</v>
      </c>
      <c r="W22" s="13">
        <f t="shared" si="5"/>
        <v>25230</v>
      </c>
      <c r="X22" s="4">
        <f>Gacha!C23</f>
        <v>0.28000000000000003</v>
      </c>
      <c r="Y22" s="4">
        <f>Gacha!D23</f>
        <v>0.41</v>
      </c>
      <c r="Z22" s="4">
        <f>Gacha!E23</f>
        <v>0.26</v>
      </c>
      <c r="AA22" s="4">
        <f>Gacha!F23</f>
        <v>0.05</v>
      </c>
      <c r="AB22" s="4">
        <f>Gacha!G23</f>
        <v>0</v>
      </c>
      <c r="AC22" s="4">
        <f>Gacha!H23</f>
        <v>0</v>
      </c>
      <c r="AD22" s="4">
        <f>Gacha!I23</f>
        <v>0</v>
      </c>
      <c r="AE22" s="4">
        <f>Gacha!J23</f>
        <v>0</v>
      </c>
    </row>
    <row r="23" spans="5:31">
      <c r="E23" s="15">
        <v>19</v>
      </c>
      <c r="F23" s="16">
        <f t="shared" si="6"/>
        <v>3</v>
      </c>
      <c r="G23" s="15" t="s">
        <v>36</v>
      </c>
      <c r="H23">
        <f t="shared" si="8"/>
        <v>0.3</v>
      </c>
      <c r="I23">
        <f t="shared" si="3"/>
        <v>1380</v>
      </c>
      <c r="P23" s="3">
        <v>19</v>
      </c>
      <c r="Q23" s="3">
        <v>19</v>
      </c>
      <c r="R23" s="3">
        <v>25</v>
      </c>
      <c r="S23" s="3">
        <v>21.6</v>
      </c>
      <c r="T23" s="12">
        <f t="shared" si="0"/>
        <v>621732.85714285716</v>
      </c>
      <c r="U23" s="12">
        <f t="shared" si="1"/>
        <v>28783.928571428572</v>
      </c>
      <c r="V23" s="13">
        <f t="shared" si="4"/>
        <v>621732</v>
      </c>
      <c r="W23" s="13">
        <f t="shared" si="5"/>
        <v>28780</v>
      </c>
      <c r="X23" s="4">
        <f>Gacha!C24</f>
        <v>0.21999999999999997</v>
      </c>
      <c r="Y23" s="4">
        <f>Gacha!D24</f>
        <v>0.43</v>
      </c>
      <c r="Z23" s="4">
        <f>Gacha!E24</f>
        <v>0.28000000000000003</v>
      </c>
      <c r="AA23" s="4">
        <f>Gacha!F24</f>
        <v>7.0000000000000007E-2</v>
      </c>
      <c r="AB23" s="4">
        <f>Gacha!G24</f>
        <v>0</v>
      </c>
      <c r="AC23" s="4">
        <f>Gacha!H24</f>
        <v>0</v>
      </c>
      <c r="AD23" s="4">
        <f>Gacha!I24</f>
        <v>0</v>
      </c>
      <c r="AE23" s="4">
        <f>Gacha!J24</f>
        <v>0</v>
      </c>
    </row>
    <row r="24" spans="5:31">
      <c r="E24" s="3">
        <v>20</v>
      </c>
      <c r="F24" s="4">
        <f t="shared" si="6"/>
        <v>4</v>
      </c>
      <c r="G24" s="3" t="s">
        <v>37</v>
      </c>
      <c r="H24">
        <f t="shared" si="8"/>
        <v>0.32</v>
      </c>
      <c r="I24">
        <f t="shared" si="3"/>
        <v>1822</v>
      </c>
      <c r="P24" s="3">
        <v>20</v>
      </c>
      <c r="Q24" s="3">
        <v>20</v>
      </c>
      <c r="R24" s="3">
        <v>26</v>
      </c>
      <c r="S24" s="3">
        <v>21.7</v>
      </c>
      <c r="T24" s="12">
        <f t="shared" si="0"/>
        <v>763373.44999999984</v>
      </c>
      <c r="U24" s="12">
        <f t="shared" si="1"/>
        <v>35178.499999999993</v>
      </c>
      <c r="V24" s="13">
        <f t="shared" si="4"/>
        <v>763373</v>
      </c>
      <c r="W24" s="13">
        <f t="shared" si="5"/>
        <v>35170</v>
      </c>
      <c r="X24" s="4">
        <f>Gacha!C25</f>
        <v>0.15000000000000002</v>
      </c>
      <c r="Y24" s="4">
        <f>Gacha!D25</f>
        <v>0.45</v>
      </c>
      <c r="Z24" s="4">
        <f>Gacha!E25</f>
        <v>0.3</v>
      </c>
      <c r="AA24" s="4">
        <f>Gacha!F25</f>
        <v>0.09</v>
      </c>
      <c r="AB24" s="4">
        <f>Gacha!G25</f>
        <v>0.01</v>
      </c>
      <c r="AC24" s="4">
        <f>Gacha!H25</f>
        <v>0</v>
      </c>
      <c r="AD24" s="4">
        <f>Gacha!I25</f>
        <v>0</v>
      </c>
      <c r="AE24" s="4">
        <f>Gacha!J25</f>
        <v>0</v>
      </c>
    </row>
    <row r="25" spans="5:31">
      <c r="E25" s="3">
        <v>21</v>
      </c>
      <c r="F25" s="4">
        <f t="shared" si="6"/>
        <v>4</v>
      </c>
      <c r="G25" s="3" t="s">
        <v>38</v>
      </c>
      <c r="H25">
        <f t="shared" si="8"/>
        <v>0.34</v>
      </c>
      <c r="I25">
        <f t="shared" si="3"/>
        <v>2005</v>
      </c>
      <c r="P25" s="3">
        <v>21</v>
      </c>
      <c r="Q25" s="3">
        <f t="shared" ref="Q25:Q59" si="9">Q23+1</f>
        <v>20</v>
      </c>
      <c r="R25" s="3">
        <v>27</v>
      </c>
      <c r="S25" s="3">
        <v>21.8</v>
      </c>
      <c r="T25" s="12">
        <f t="shared" si="0"/>
        <v>818301.31029411778</v>
      </c>
      <c r="U25" s="12">
        <f t="shared" si="1"/>
        <v>37536.757352941182</v>
      </c>
      <c r="V25" s="13">
        <f t="shared" si="4"/>
        <v>818301</v>
      </c>
      <c r="W25" s="13">
        <f t="shared" si="5"/>
        <v>37530</v>
      </c>
      <c r="X25" s="4">
        <f>Gacha!C26</f>
        <v>7.999999999999996E-2</v>
      </c>
      <c r="Y25" s="4">
        <f>Gacha!D26</f>
        <v>0.47</v>
      </c>
      <c r="Z25" s="4">
        <f>Gacha!E26</f>
        <v>0.32</v>
      </c>
      <c r="AA25" s="4">
        <f>Gacha!F26</f>
        <v>0.11</v>
      </c>
      <c r="AB25" s="4">
        <f>Gacha!G26</f>
        <v>0.02</v>
      </c>
      <c r="AC25" s="4">
        <f>Gacha!H26</f>
        <v>0</v>
      </c>
      <c r="AD25" s="4">
        <f>Gacha!I26</f>
        <v>0</v>
      </c>
      <c r="AE25" s="4">
        <f>Gacha!J26</f>
        <v>0</v>
      </c>
    </row>
    <row r="26" spans="5:31">
      <c r="E26" s="3">
        <v>22</v>
      </c>
      <c r="F26" s="4">
        <f t="shared" si="6"/>
        <v>4</v>
      </c>
      <c r="G26" s="3" t="s">
        <v>39</v>
      </c>
      <c r="H26">
        <f t="shared" si="8"/>
        <v>0.36000000000000004</v>
      </c>
      <c r="I26">
        <f t="shared" si="3"/>
        <v>2206</v>
      </c>
      <c r="P26" s="3">
        <v>22</v>
      </c>
      <c r="Q26" s="3">
        <f t="shared" si="9"/>
        <v>21</v>
      </c>
      <c r="R26" s="3">
        <v>28</v>
      </c>
      <c r="S26" s="3">
        <v>21.9</v>
      </c>
      <c r="T26" s="12">
        <f t="shared" si="0"/>
        <v>937479.27272727317</v>
      </c>
      <c r="U26" s="12">
        <f t="shared" si="1"/>
        <v>42807.27272727275</v>
      </c>
      <c r="V26" s="13">
        <f t="shared" si="4"/>
        <v>937479</v>
      </c>
      <c r="W26" s="13">
        <f t="shared" si="5"/>
        <v>42800</v>
      </c>
      <c r="X26" s="4">
        <f>Gacha!C27</f>
        <v>9.9999999999998979E-3</v>
      </c>
      <c r="Y26" s="4">
        <f>Gacha!D27</f>
        <v>0.49</v>
      </c>
      <c r="Z26" s="4">
        <f>Gacha!E27</f>
        <v>0.34</v>
      </c>
      <c r="AA26" s="4">
        <f>Gacha!F27</f>
        <v>0.13</v>
      </c>
      <c r="AB26" s="4">
        <f>Gacha!G27</f>
        <v>0.03</v>
      </c>
      <c r="AC26" s="4">
        <f>Gacha!H27</f>
        <v>0</v>
      </c>
      <c r="AD26" s="4">
        <f>Gacha!I27</f>
        <v>0</v>
      </c>
      <c r="AE26" s="4">
        <f>Gacha!J27</f>
        <v>0</v>
      </c>
    </row>
    <row r="27" spans="5:31">
      <c r="E27" s="3">
        <v>23</v>
      </c>
      <c r="F27" s="4">
        <f t="shared" si="6"/>
        <v>4</v>
      </c>
      <c r="G27" s="3" t="s">
        <v>40</v>
      </c>
      <c r="H27">
        <f t="shared" si="8"/>
        <v>0.38000000000000006</v>
      </c>
      <c r="I27">
        <f t="shared" si="3"/>
        <v>2427</v>
      </c>
      <c r="P27" s="3">
        <v>23</v>
      </c>
      <c r="Q27" s="3">
        <f t="shared" si="9"/>
        <v>21</v>
      </c>
      <c r="R27" s="3">
        <v>29</v>
      </c>
      <c r="S27" s="3">
        <v>22</v>
      </c>
      <c r="T27" s="12">
        <f t="shared" si="0"/>
        <v>1001417.0833333335</v>
      </c>
      <c r="U27" s="12">
        <f t="shared" si="1"/>
        <v>45518.958333333343</v>
      </c>
      <c r="V27" s="13">
        <f t="shared" si="4"/>
        <v>1001417</v>
      </c>
      <c r="W27" s="13">
        <f t="shared" si="5"/>
        <v>45510</v>
      </c>
      <c r="X27" s="4">
        <f>Gacha!C28</f>
        <v>0</v>
      </c>
      <c r="Y27" s="4">
        <f>Gacha!D28</f>
        <v>0.44999999999999996</v>
      </c>
      <c r="Z27" s="4">
        <f>Gacha!E28</f>
        <v>0.36</v>
      </c>
      <c r="AA27" s="4">
        <f>Gacha!F28</f>
        <v>0.15</v>
      </c>
      <c r="AB27" s="4">
        <f>Gacha!G28</f>
        <v>0.04</v>
      </c>
      <c r="AC27" s="4">
        <f>Gacha!H28</f>
        <v>0</v>
      </c>
      <c r="AD27" s="4">
        <f>Gacha!I28</f>
        <v>0</v>
      </c>
      <c r="AE27" s="4">
        <f>Gacha!J28</f>
        <v>0</v>
      </c>
    </row>
    <row r="28" spans="5:31">
      <c r="E28" s="15">
        <v>24</v>
      </c>
      <c r="F28" s="16">
        <f t="shared" si="6"/>
        <v>4</v>
      </c>
      <c r="G28" s="15" t="s">
        <v>41</v>
      </c>
      <c r="H28">
        <f t="shared" si="8"/>
        <v>0.40000000000000008</v>
      </c>
      <c r="I28">
        <f t="shared" si="3"/>
        <v>2670</v>
      </c>
      <c r="P28" s="3">
        <v>24</v>
      </c>
      <c r="Q28" s="3">
        <f t="shared" si="9"/>
        <v>22</v>
      </c>
      <c r="R28" s="3">
        <v>30</v>
      </c>
      <c r="S28" s="3">
        <v>22.1</v>
      </c>
      <c r="T28" s="12">
        <f t="shared" si="0"/>
        <v>1145142.5781250002</v>
      </c>
      <c r="U28" s="12">
        <f t="shared" si="1"/>
        <v>51816.406250000007</v>
      </c>
      <c r="V28" s="13">
        <f t="shared" si="4"/>
        <v>1145142</v>
      </c>
      <c r="W28" s="13">
        <f t="shared" si="5"/>
        <v>51810</v>
      </c>
      <c r="X28" s="4">
        <f>Gacha!C29</f>
        <v>0</v>
      </c>
      <c r="Y28" s="4">
        <f>Gacha!D29</f>
        <v>0.39999999999999991</v>
      </c>
      <c r="Z28" s="4">
        <f>Gacha!E29</f>
        <v>0.38</v>
      </c>
      <c r="AA28" s="4">
        <f>Gacha!F29</f>
        <v>0.17</v>
      </c>
      <c r="AB28" s="4">
        <f>Gacha!G29</f>
        <v>0.05</v>
      </c>
      <c r="AC28" s="4">
        <f>Gacha!H29</f>
        <v>0</v>
      </c>
      <c r="AD28" s="4">
        <f>Gacha!I29</f>
        <v>0</v>
      </c>
      <c r="AE28" s="4">
        <f>Gacha!J29</f>
        <v>0</v>
      </c>
    </row>
    <row r="29" spans="5:31">
      <c r="E29" s="3">
        <v>25</v>
      </c>
      <c r="F29" s="4">
        <f t="shared" si="6"/>
        <v>5</v>
      </c>
      <c r="G29" s="3" t="s">
        <v>42</v>
      </c>
      <c r="H29">
        <f>H28+0.03</f>
        <v>0.43000000000000005</v>
      </c>
      <c r="I29">
        <f t="shared" si="3"/>
        <v>3525</v>
      </c>
      <c r="P29" s="3">
        <v>25</v>
      </c>
      <c r="Q29" s="3">
        <f t="shared" si="9"/>
        <v>22</v>
      </c>
      <c r="R29" s="3">
        <v>32</v>
      </c>
      <c r="S29" s="3">
        <v>19.2</v>
      </c>
      <c r="T29" s="12">
        <f t="shared" si="0"/>
        <v>1116616.8000000003</v>
      </c>
      <c r="U29" s="12">
        <f t="shared" si="1"/>
        <v>58157.125000000015</v>
      </c>
      <c r="V29" s="13">
        <f t="shared" si="4"/>
        <v>1116616</v>
      </c>
      <c r="W29" s="13">
        <f t="shared" si="5"/>
        <v>58150</v>
      </c>
      <c r="X29" s="4">
        <f>Gacha!C30</f>
        <v>0</v>
      </c>
      <c r="Y29" s="4">
        <f>Gacha!D30</f>
        <v>0.34999999999999987</v>
      </c>
      <c r="Z29" s="4">
        <f>Gacha!E30</f>
        <v>0.4</v>
      </c>
      <c r="AA29" s="4">
        <f>Gacha!F30</f>
        <v>0.19</v>
      </c>
      <c r="AB29" s="4">
        <f>Gacha!G30</f>
        <v>0.06</v>
      </c>
      <c r="AC29" s="4">
        <f>Gacha!H30</f>
        <v>0</v>
      </c>
      <c r="AD29" s="4">
        <f>Gacha!I30</f>
        <v>0</v>
      </c>
      <c r="AE29" s="4">
        <f>Gacha!J30</f>
        <v>0</v>
      </c>
    </row>
    <row r="30" spans="5:31">
      <c r="E30" s="3">
        <v>26</v>
      </c>
      <c r="F30" s="4">
        <f t="shared" si="6"/>
        <v>5</v>
      </c>
      <c r="G30" s="3" t="s">
        <v>43</v>
      </c>
      <c r="H30">
        <f t="shared" ref="H30:H43" si="10">H29+0.03</f>
        <v>0.46000000000000008</v>
      </c>
      <c r="I30">
        <f t="shared" si="3"/>
        <v>3878</v>
      </c>
      <c r="P30" s="3">
        <v>26</v>
      </c>
      <c r="Q30" s="3">
        <f t="shared" si="9"/>
        <v>23</v>
      </c>
      <c r="R30" s="3">
        <v>34</v>
      </c>
      <c r="S30" s="3">
        <v>22.3</v>
      </c>
      <c r="T30" s="12">
        <f t="shared" si="0"/>
        <v>1554088.0790322588</v>
      </c>
      <c r="U30" s="12">
        <f t="shared" si="1"/>
        <v>69690.048387096802</v>
      </c>
      <c r="V30" s="13">
        <f t="shared" si="4"/>
        <v>1554088</v>
      </c>
      <c r="W30" s="13">
        <f t="shared" si="5"/>
        <v>69690</v>
      </c>
      <c r="X30" s="4">
        <f>Gacha!C31</f>
        <v>0</v>
      </c>
      <c r="Y30" s="4">
        <f>Gacha!D31</f>
        <v>0.30000000000000004</v>
      </c>
      <c r="Z30" s="4">
        <f>Gacha!E31</f>
        <v>0.42</v>
      </c>
      <c r="AA30" s="4">
        <f>Gacha!F31</f>
        <v>0.21</v>
      </c>
      <c r="AB30" s="4">
        <f>Gacha!G31</f>
        <v>7.0000000000000007E-2</v>
      </c>
      <c r="AC30" s="4">
        <f>Gacha!H31</f>
        <v>0</v>
      </c>
      <c r="AD30" s="4">
        <f>Gacha!I31</f>
        <v>0</v>
      </c>
      <c r="AE30" s="4">
        <f>Gacha!J31</f>
        <v>0</v>
      </c>
    </row>
    <row r="31" spans="5:31">
      <c r="E31" s="3">
        <v>27</v>
      </c>
      <c r="F31" s="4">
        <f t="shared" si="6"/>
        <v>5</v>
      </c>
      <c r="G31" s="3" t="s">
        <v>44</v>
      </c>
      <c r="H31">
        <f t="shared" si="10"/>
        <v>0.4900000000000001</v>
      </c>
      <c r="I31">
        <f t="shared" si="3"/>
        <v>4266</v>
      </c>
      <c r="P31" s="3">
        <v>27</v>
      </c>
      <c r="Q31" s="3">
        <f t="shared" si="9"/>
        <v>23</v>
      </c>
      <c r="R31" s="3">
        <v>36</v>
      </c>
      <c r="S31" s="3">
        <v>22.4</v>
      </c>
      <c r="T31" s="12">
        <f t="shared" si="0"/>
        <v>1735482.6322580646</v>
      </c>
      <c r="U31" s="12">
        <f t="shared" si="1"/>
        <v>77476.903225806454</v>
      </c>
      <c r="V31" s="13">
        <f t="shared" si="4"/>
        <v>1735482</v>
      </c>
      <c r="W31" s="13">
        <f t="shared" si="5"/>
        <v>77470</v>
      </c>
      <c r="X31" s="4">
        <f>Gacha!C32</f>
        <v>0</v>
      </c>
      <c r="Y31" s="4">
        <f>Gacha!D32</f>
        <v>0.25</v>
      </c>
      <c r="Z31" s="4">
        <f>Gacha!E32</f>
        <v>0.44</v>
      </c>
      <c r="AA31" s="4">
        <f>Gacha!F32</f>
        <v>0.23</v>
      </c>
      <c r="AB31" s="4">
        <f>Gacha!G32</f>
        <v>0.08</v>
      </c>
      <c r="AC31" s="4">
        <f>Gacha!H32</f>
        <v>0</v>
      </c>
      <c r="AD31" s="4">
        <f>Gacha!I32</f>
        <v>0</v>
      </c>
      <c r="AE31" s="4">
        <f>Gacha!J32</f>
        <v>0</v>
      </c>
    </row>
    <row r="32" spans="5:31">
      <c r="E32" s="3">
        <v>28</v>
      </c>
      <c r="F32" s="4">
        <f t="shared" si="6"/>
        <v>5</v>
      </c>
      <c r="G32" s="3" t="s">
        <v>45</v>
      </c>
      <c r="H32">
        <f t="shared" si="10"/>
        <v>0.52000000000000013</v>
      </c>
      <c r="I32">
        <f t="shared" si="3"/>
        <v>4693</v>
      </c>
      <c r="P32" s="3">
        <v>28</v>
      </c>
      <c r="Q32" s="3">
        <f t="shared" si="9"/>
        <v>24</v>
      </c>
      <c r="R32" s="3">
        <v>38</v>
      </c>
      <c r="S32" s="3">
        <v>22.5</v>
      </c>
      <c r="T32" s="12">
        <f t="shared" si="0"/>
        <v>2072013.7500000009</v>
      </c>
      <c r="U32" s="12">
        <f t="shared" si="1"/>
        <v>92089.500000000058</v>
      </c>
      <c r="V32" s="13">
        <f t="shared" si="4"/>
        <v>2072013</v>
      </c>
      <c r="W32" s="13">
        <f t="shared" si="5"/>
        <v>92080</v>
      </c>
      <c r="X32" s="4">
        <f>Gacha!C33</f>
        <v>0</v>
      </c>
      <c r="Y32" s="4">
        <f>Gacha!D33</f>
        <v>0.20000000000000007</v>
      </c>
      <c r="Z32" s="4">
        <f>Gacha!E33</f>
        <v>0.46</v>
      </c>
      <c r="AA32" s="4">
        <f>Gacha!F33</f>
        <v>0.25</v>
      </c>
      <c r="AB32" s="4">
        <f>Gacha!G33</f>
        <v>0.09</v>
      </c>
      <c r="AC32" s="4">
        <f>Gacha!H33</f>
        <v>0</v>
      </c>
      <c r="AD32" s="4">
        <f>Gacha!I33</f>
        <v>0</v>
      </c>
      <c r="AE32" s="4">
        <f>Gacha!J33</f>
        <v>0</v>
      </c>
    </row>
    <row r="33" spans="5:31">
      <c r="E33" s="15">
        <v>29</v>
      </c>
      <c r="F33" s="16">
        <f t="shared" si="6"/>
        <v>5</v>
      </c>
      <c r="G33" s="15" t="s">
        <v>46</v>
      </c>
      <c r="H33">
        <f t="shared" si="10"/>
        <v>0.55000000000000016</v>
      </c>
      <c r="I33">
        <f t="shared" si="3"/>
        <v>5163</v>
      </c>
      <c r="P33" s="3">
        <v>29</v>
      </c>
      <c r="Q33" s="3">
        <f t="shared" si="9"/>
        <v>24</v>
      </c>
      <c r="R33" s="3">
        <v>40</v>
      </c>
      <c r="S33" s="3">
        <v>22.6</v>
      </c>
      <c r="T33" s="12">
        <f t="shared" si="0"/>
        <v>2295030.0000000005</v>
      </c>
      <c r="U33" s="12">
        <f t="shared" si="1"/>
        <v>101550.00000000003</v>
      </c>
      <c r="V33" s="13">
        <f t="shared" si="4"/>
        <v>2295030</v>
      </c>
      <c r="W33" s="13">
        <f t="shared" si="5"/>
        <v>101550</v>
      </c>
      <c r="X33" s="4">
        <f>Gacha!C34</f>
        <v>0</v>
      </c>
      <c r="Y33" s="4">
        <f>Gacha!D34</f>
        <v>0.15000000000000002</v>
      </c>
      <c r="Z33" s="4">
        <f>Gacha!E34</f>
        <v>0.48</v>
      </c>
      <c r="AA33" s="4">
        <f>Gacha!F34</f>
        <v>0.27</v>
      </c>
      <c r="AB33" s="4">
        <f>Gacha!G34</f>
        <v>0.1</v>
      </c>
      <c r="AC33" s="4">
        <f>Gacha!H34</f>
        <v>0</v>
      </c>
      <c r="AD33" s="4">
        <f>Gacha!I34</f>
        <v>0</v>
      </c>
      <c r="AE33" s="4">
        <f>Gacha!J34</f>
        <v>0</v>
      </c>
    </row>
    <row r="34" spans="5:31">
      <c r="E34" s="3">
        <v>30</v>
      </c>
      <c r="F34" s="4">
        <f t="shared" si="6"/>
        <v>6</v>
      </c>
      <c r="G34" s="3" t="s">
        <v>47</v>
      </c>
      <c r="H34">
        <f t="shared" si="10"/>
        <v>0.58000000000000018</v>
      </c>
      <c r="I34">
        <f t="shared" si="3"/>
        <v>6816</v>
      </c>
      <c r="P34" s="3">
        <v>30</v>
      </c>
      <c r="Q34" s="3">
        <f t="shared" si="9"/>
        <v>25</v>
      </c>
      <c r="R34" s="3">
        <v>42</v>
      </c>
      <c r="S34" s="3">
        <v>22.7</v>
      </c>
      <c r="T34" s="12">
        <f t="shared" si="0"/>
        <v>2994737.3245614036</v>
      </c>
      <c r="U34" s="12">
        <f t="shared" si="1"/>
        <v>131926.75438596492</v>
      </c>
      <c r="V34" s="13">
        <f t="shared" si="4"/>
        <v>2994737</v>
      </c>
      <c r="W34" s="13">
        <f t="shared" si="5"/>
        <v>131920</v>
      </c>
      <c r="X34" s="4">
        <f>Gacha!C35</f>
        <v>0</v>
      </c>
      <c r="Y34" s="4">
        <f>Gacha!D35</f>
        <v>9.000000000000008E-2</v>
      </c>
      <c r="Z34" s="4">
        <f>Gacha!E35</f>
        <v>0.5</v>
      </c>
      <c r="AA34" s="4">
        <f>Gacha!F35</f>
        <v>0.28999999999999998</v>
      </c>
      <c r="AB34" s="4">
        <f>Gacha!G35</f>
        <v>0.11</v>
      </c>
      <c r="AC34" s="4">
        <f>Gacha!H35</f>
        <v>9.9999999999999499E-3</v>
      </c>
      <c r="AD34" s="4">
        <f>Gacha!I35</f>
        <v>0</v>
      </c>
      <c r="AE34" s="4">
        <f>Gacha!J35</f>
        <v>0</v>
      </c>
    </row>
    <row r="35" spans="5:31">
      <c r="E35" s="3">
        <v>31</v>
      </c>
      <c r="F35" s="4">
        <f t="shared" si="6"/>
        <v>6</v>
      </c>
      <c r="G35" s="3" t="s">
        <v>48</v>
      </c>
      <c r="H35">
        <f t="shared" si="10"/>
        <v>0.61000000000000021</v>
      </c>
      <c r="I35">
        <f t="shared" si="3"/>
        <v>7498</v>
      </c>
      <c r="P35" s="3">
        <v>31</v>
      </c>
      <c r="Q35" s="3">
        <f t="shared" si="9"/>
        <v>25</v>
      </c>
      <c r="R35" s="3">
        <v>44</v>
      </c>
      <c r="S35" s="3">
        <v>22.8</v>
      </c>
      <c r="T35" s="12">
        <f t="shared" si="0"/>
        <v>3287040.0000000005</v>
      </c>
      <c r="U35" s="12">
        <f t="shared" si="1"/>
        <v>144168.4210526316</v>
      </c>
      <c r="V35" s="13">
        <f t="shared" si="4"/>
        <v>3287040</v>
      </c>
      <c r="W35" s="13">
        <f t="shared" si="5"/>
        <v>144160</v>
      </c>
      <c r="X35" s="4">
        <f>Gacha!C36</f>
        <v>0</v>
      </c>
      <c r="Y35" s="4">
        <f>Gacha!D36</f>
        <v>6.9999999999999951E-2</v>
      </c>
      <c r="Z35" s="4">
        <f>Gacha!E36</f>
        <v>0.48</v>
      </c>
      <c r="AA35" s="4">
        <f>Gacha!F36</f>
        <v>0.31</v>
      </c>
      <c r="AB35" s="4">
        <f>Gacha!G36</f>
        <v>0.12</v>
      </c>
      <c r="AC35" s="4">
        <f>Gacha!H36</f>
        <v>0.02</v>
      </c>
      <c r="AD35" s="4">
        <f>Gacha!I36</f>
        <v>0</v>
      </c>
      <c r="AE35" s="4">
        <f>Gacha!J36</f>
        <v>0</v>
      </c>
    </row>
    <row r="36" spans="5:31">
      <c r="E36" s="3">
        <v>32</v>
      </c>
      <c r="F36" s="4">
        <f t="shared" si="6"/>
        <v>6</v>
      </c>
      <c r="G36" s="3" t="s">
        <v>49</v>
      </c>
      <c r="H36">
        <f t="shared" si="10"/>
        <v>0.64000000000000024</v>
      </c>
      <c r="I36">
        <f t="shared" si="3"/>
        <v>8248</v>
      </c>
      <c r="P36" s="3">
        <v>32</v>
      </c>
      <c r="Q36" s="3">
        <f t="shared" si="9"/>
        <v>26</v>
      </c>
      <c r="R36" s="3">
        <v>46</v>
      </c>
      <c r="S36" s="3">
        <v>22.9</v>
      </c>
      <c r="T36" s="12">
        <f t="shared" ref="T36:T67" si="11">(VLOOKUP(Q36,E:I,5,FALSE)+$L$4+R36*$L$12)*(1+R36*$L$13)*$L$5*(1+R36*$L$14)*$L$6*(1/(1-VLOOKUP(Q36,E:I,4,FALSE)))*S36</f>
        <v>3961463.3666666676</v>
      </c>
      <c r="U36" s="12">
        <f t="shared" ref="U36:U67" si="12">(VLOOKUP(Q36,E:I,5,FALSE)+$L$4+R36*$L$12)*(1+R36*$L$13)*(1+R36*$L$14)/(1-VLOOKUP(Q36,E:I,4,FALSE))</f>
        <v>172989.66666666672</v>
      </c>
      <c r="V36" s="13">
        <f t="shared" si="4"/>
        <v>3961463</v>
      </c>
      <c r="W36" s="13">
        <f t="shared" si="5"/>
        <v>172980</v>
      </c>
      <c r="X36" s="4">
        <f>Gacha!C37</f>
        <v>0</v>
      </c>
      <c r="Y36" s="4">
        <f>Gacha!D37</f>
        <v>4.9999999999999933E-2</v>
      </c>
      <c r="Z36" s="4">
        <f>Gacha!E37</f>
        <v>0.46</v>
      </c>
      <c r="AA36" s="4">
        <f>Gacha!F37</f>
        <v>0.33</v>
      </c>
      <c r="AB36" s="4">
        <f>Gacha!G37</f>
        <v>0.13</v>
      </c>
      <c r="AC36" s="4">
        <f>Gacha!H37</f>
        <v>0.03</v>
      </c>
      <c r="AD36" s="4">
        <f>Gacha!I37</f>
        <v>0</v>
      </c>
      <c r="AE36" s="4">
        <f>Gacha!J37</f>
        <v>0</v>
      </c>
    </row>
    <row r="37" spans="5:31">
      <c r="E37" s="3">
        <v>33</v>
      </c>
      <c r="F37" s="4">
        <f t="shared" si="6"/>
        <v>6</v>
      </c>
      <c r="G37" s="3" t="s">
        <v>50</v>
      </c>
      <c r="H37">
        <f t="shared" si="10"/>
        <v>0.67000000000000026</v>
      </c>
      <c r="I37">
        <f t="shared" si="3"/>
        <v>9073</v>
      </c>
      <c r="P37" s="3">
        <v>33</v>
      </c>
      <c r="Q37" s="3">
        <f t="shared" si="9"/>
        <v>26</v>
      </c>
      <c r="R37" s="3">
        <v>48</v>
      </c>
      <c r="S37" s="3">
        <v>23</v>
      </c>
      <c r="T37" s="12">
        <f t="shared" si="11"/>
        <v>4322027.1111111119</v>
      </c>
      <c r="U37" s="12">
        <f t="shared" si="12"/>
        <v>187914.22222222228</v>
      </c>
      <c r="V37" s="13">
        <f t="shared" si="4"/>
        <v>4322027</v>
      </c>
      <c r="W37" s="13">
        <f t="shared" si="5"/>
        <v>187910</v>
      </c>
      <c r="X37" s="4">
        <f>Gacha!C38</f>
        <v>0</v>
      </c>
      <c r="Y37" s="4">
        <f>Gacha!D38</f>
        <v>2.9999999999999916E-2</v>
      </c>
      <c r="Z37" s="4">
        <f>Gacha!E38</f>
        <v>0.44</v>
      </c>
      <c r="AA37" s="4">
        <f>Gacha!F38</f>
        <v>0.35</v>
      </c>
      <c r="AB37" s="4">
        <f>Gacha!G38</f>
        <v>0.14000000000000001</v>
      </c>
      <c r="AC37" s="4">
        <f>Gacha!H38</f>
        <v>0.04</v>
      </c>
      <c r="AD37" s="4">
        <f>Gacha!I38</f>
        <v>0</v>
      </c>
      <c r="AE37" s="4">
        <f>Gacha!J38</f>
        <v>0</v>
      </c>
    </row>
    <row r="38" spans="5:31">
      <c r="E38" s="15">
        <v>34</v>
      </c>
      <c r="F38" s="16">
        <f t="shared" si="6"/>
        <v>6</v>
      </c>
      <c r="G38" s="15" t="s">
        <v>51</v>
      </c>
      <c r="H38">
        <f t="shared" si="10"/>
        <v>0.70000000000000029</v>
      </c>
      <c r="I38">
        <f t="shared" si="3"/>
        <v>9981</v>
      </c>
      <c r="P38" s="3">
        <v>34</v>
      </c>
      <c r="Q38" s="3">
        <f t="shared" si="9"/>
        <v>27</v>
      </c>
      <c r="R38" s="3">
        <v>50</v>
      </c>
      <c r="S38" s="3">
        <v>23.1</v>
      </c>
      <c r="T38" s="12">
        <f t="shared" si="11"/>
        <v>5196752.647058825</v>
      </c>
      <c r="U38" s="12">
        <f t="shared" si="12"/>
        <v>224967.64705882358</v>
      </c>
      <c r="V38" s="13">
        <f t="shared" si="4"/>
        <v>5196752</v>
      </c>
      <c r="W38" s="13">
        <f t="shared" si="5"/>
        <v>224960</v>
      </c>
      <c r="X38" s="4">
        <f>Gacha!C39</f>
        <v>0</v>
      </c>
      <c r="Y38" s="4">
        <f>Gacha!D39</f>
        <v>9.9999999999998979E-3</v>
      </c>
      <c r="Z38" s="4">
        <f>Gacha!E39</f>
        <v>0.42</v>
      </c>
      <c r="AA38" s="4">
        <f>Gacha!F39</f>
        <v>0.37</v>
      </c>
      <c r="AB38" s="4">
        <f>Gacha!G39</f>
        <v>0.15</v>
      </c>
      <c r="AC38" s="4">
        <f>Gacha!H39</f>
        <v>0.05</v>
      </c>
      <c r="AD38" s="4">
        <f>Gacha!I39</f>
        <v>0</v>
      </c>
      <c r="AE38" s="4">
        <f>Gacha!J39</f>
        <v>0</v>
      </c>
    </row>
    <row r="39" spans="5:31">
      <c r="E39" s="3">
        <v>35</v>
      </c>
      <c r="F39" s="4">
        <f t="shared" si="6"/>
        <v>7</v>
      </c>
      <c r="G39" s="3" t="s">
        <v>52</v>
      </c>
      <c r="H39">
        <f t="shared" si="10"/>
        <v>0.73000000000000032</v>
      </c>
      <c r="I39">
        <f t="shared" si="3"/>
        <v>13175</v>
      </c>
      <c r="P39" s="3">
        <v>35</v>
      </c>
      <c r="Q39" s="3">
        <f t="shared" si="9"/>
        <v>27</v>
      </c>
      <c r="R39" s="3">
        <v>51</v>
      </c>
      <c r="S39" s="3">
        <v>23.2</v>
      </c>
      <c r="T39" s="12">
        <f t="shared" si="11"/>
        <v>5426764.9960784335</v>
      </c>
      <c r="U39" s="12">
        <f t="shared" si="12"/>
        <v>233912.28431372557</v>
      </c>
      <c r="V39" s="13">
        <f t="shared" si="4"/>
        <v>5426764</v>
      </c>
      <c r="W39" s="13">
        <f t="shared" si="5"/>
        <v>233910</v>
      </c>
      <c r="X39" s="4">
        <f>Gacha!C40</f>
        <v>0</v>
      </c>
      <c r="Y39" s="4">
        <f>Gacha!D40</f>
        <v>0</v>
      </c>
      <c r="Z39" s="4">
        <f>Gacha!E40</f>
        <v>0.3899999999999999</v>
      </c>
      <c r="AA39" s="4">
        <f>Gacha!F40</f>
        <v>0.39</v>
      </c>
      <c r="AB39" s="4">
        <f>Gacha!G40</f>
        <v>0.16</v>
      </c>
      <c r="AC39" s="4">
        <f>Gacha!H40</f>
        <v>0.06</v>
      </c>
      <c r="AD39" s="4">
        <f>Gacha!I40</f>
        <v>0</v>
      </c>
      <c r="AE39" s="4">
        <f>Gacha!J40</f>
        <v>0</v>
      </c>
    </row>
    <row r="40" spans="5:31">
      <c r="E40" s="3">
        <v>36</v>
      </c>
      <c r="F40" s="4">
        <f t="shared" si="6"/>
        <v>7</v>
      </c>
      <c r="G40" s="3" t="s">
        <v>53</v>
      </c>
      <c r="H40">
        <f t="shared" si="10"/>
        <v>0.76000000000000034</v>
      </c>
      <c r="I40">
        <f t="shared" si="3"/>
        <v>14493</v>
      </c>
      <c r="P40" s="3">
        <v>36</v>
      </c>
      <c r="Q40" s="3">
        <f t="shared" si="9"/>
        <v>28</v>
      </c>
      <c r="R40" s="3">
        <v>52</v>
      </c>
      <c r="S40" s="3">
        <v>23.3000000000001</v>
      </c>
      <c r="T40" s="12">
        <f t="shared" si="11"/>
        <v>6286596.3000000296</v>
      </c>
      <c r="U40" s="12">
        <f t="shared" si="12"/>
        <v>269811.00000000012</v>
      </c>
      <c r="V40" s="13">
        <f t="shared" si="4"/>
        <v>6286596</v>
      </c>
      <c r="W40" s="13">
        <f t="shared" si="5"/>
        <v>269810</v>
      </c>
      <c r="X40" s="4">
        <f>Gacha!C41</f>
        <v>0</v>
      </c>
      <c r="Y40" s="4">
        <f>Gacha!D41</f>
        <v>0</v>
      </c>
      <c r="Z40" s="4">
        <f>Gacha!E41</f>
        <v>0.35000000000000009</v>
      </c>
      <c r="AA40" s="4">
        <f>Gacha!F41</f>
        <v>0.41</v>
      </c>
      <c r="AB40" s="4">
        <f>Gacha!G41</f>
        <v>0.17</v>
      </c>
      <c r="AC40" s="4">
        <f>Gacha!H41</f>
        <v>7.0000000000000007E-2</v>
      </c>
      <c r="AD40" s="4">
        <f>Gacha!I41</f>
        <v>0</v>
      </c>
      <c r="AE40" s="4">
        <f>Gacha!J41</f>
        <v>0</v>
      </c>
    </row>
    <row r="41" spans="5:31">
      <c r="E41" s="3">
        <v>37</v>
      </c>
      <c r="F41" s="4">
        <f t="shared" si="6"/>
        <v>7</v>
      </c>
      <c r="G41" s="3" t="s">
        <v>54</v>
      </c>
      <c r="H41">
        <f t="shared" si="10"/>
        <v>0.79000000000000037</v>
      </c>
      <c r="I41">
        <f t="shared" si="3"/>
        <v>15943</v>
      </c>
      <c r="P41" s="3">
        <v>37</v>
      </c>
      <c r="Q41" s="3">
        <f t="shared" si="9"/>
        <v>28</v>
      </c>
      <c r="R41" s="3">
        <v>53</v>
      </c>
      <c r="S41" s="3">
        <v>20.399999999999999</v>
      </c>
      <c r="T41" s="12">
        <f t="shared" si="11"/>
        <v>5714719.6812500013</v>
      </c>
      <c r="U41" s="12">
        <f t="shared" si="12"/>
        <v>280133.31770833343</v>
      </c>
      <c r="V41" s="13">
        <f t="shared" si="4"/>
        <v>5714719</v>
      </c>
      <c r="W41" s="13">
        <f t="shared" si="5"/>
        <v>280130</v>
      </c>
      <c r="X41" s="4">
        <f>Gacha!C42</f>
        <v>0</v>
      </c>
      <c r="Y41" s="4">
        <f>Gacha!D42</f>
        <v>0</v>
      </c>
      <c r="Z41" s="4">
        <f>Gacha!E42</f>
        <v>0.31000000000000005</v>
      </c>
      <c r="AA41" s="4">
        <f>Gacha!F42</f>
        <v>0.43</v>
      </c>
      <c r="AB41" s="4">
        <f>Gacha!G42</f>
        <v>0.18</v>
      </c>
      <c r="AC41" s="4">
        <f>Gacha!H42</f>
        <v>0.08</v>
      </c>
      <c r="AD41" s="4">
        <f>Gacha!I42</f>
        <v>0</v>
      </c>
      <c r="AE41" s="4">
        <f>Gacha!J42</f>
        <v>0</v>
      </c>
    </row>
    <row r="42" spans="5:31">
      <c r="E42" s="3">
        <v>38</v>
      </c>
      <c r="F42" s="4">
        <f t="shared" si="6"/>
        <v>7</v>
      </c>
      <c r="G42" s="3" t="s">
        <v>55</v>
      </c>
      <c r="H42">
        <f t="shared" si="10"/>
        <v>0.8200000000000004</v>
      </c>
      <c r="I42">
        <f t="shared" si="3"/>
        <v>17538</v>
      </c>
      <c r="P42" s="3">
        <v>38</v>
      </c>
      <c r="Q42" s="3">
        <f t="shared" si="9"/>
        <v>29</v>
      </c>
      <c r="R42" s="3">
        <v>54</v>
      </c>
      <c r="S42" s="3">
        <v>23.5</v>
      </c>
      <c r="T42" s="12">
        <f t="shared" si="11"/>
        <v>7623215.6555555593</v>
      </c>
      <c r="U42" s="12">
        <f t="shared" si="12"/>
        <v>324392.15555555566</v>
      </c>
      <c r="V42" s="13">
        <f t="shared" si="4"/>
        <v>7623215</v>
      </c>
      <c r="W42" s="13">
        <f t="shared" si="5"/>
        <v>324390</v>
      </c>
      <c r="X42" s="4">
        <f>Gacha!C43</f>
        <v>0</v>
      </c>
      <c r="Y42" s="4">
        <f>Gacha!D43</f>
        <v>0</v>
      </c>
      <c r="Z42" s="4">
        <f>Gacha!E43</f>
        <v>0.27</v>
      </c>
      <c r="AA42" s="4">
        <f>Gacha!F43</f>
        <v>0.45</v>
      </c>
      <c r="AB42" s="4">
        <f>Gacha!G43</f>
        <v>0.19</v>
      </c>
      <c r="AC42" s="4">
        <f>Gacha!H43</f>
        <v>0.09</v>
      </c>
      <c r="AD42" s="4">
        <f>Gacha!I43</f>
        <v>0</v>
      </c>
      <c r="AE42" s="4">
        <f>Gacha!J43</f>
        <v>0</v>
      </c>
    </row>
    <row r="43" spans="5:31">
      <c r="E43" s="3">
        <v>39</v>
      </c>
      <c r="F43" s="4">
        <f t="shared" si="6"/>
        <v>7</v>
      </c>
      <c r="G43" s="3" t="s">
        <v>56</v>
      </c>
      <c r="H43">
        <f t="shared" si="10"/>
        <v>0.85000000000000042</v>
      </c>
      <c r="I43">
        <f t="shared" si="3"/>
        <v>19292</v>
      </c>
      <c r="P43" s="3">
        <v>39</v>
      </c>
      <c r="Q43" s="3">
        <f t="shared" si="9"/>
        <v>29</v>
      </c>
      <c r="R43" s="3">
        <v>55</v>
      </c>
      <c r="S43" s="3">
        <v>23.600000000000101</v>
      </c>
      <c r="T43" s="12">
        <f t="shared" si="11"/>
        <v>7937712.5000000382</v>
      </c>
      <c r="U43" s="12">
        <f t="shared" si="12"/>
        <v>336343.75000000012</v>
      </c>
      <c r="V43" s="13">
        <f t="shared" si="4"/>
        <v>7937712</v>
      </c>
      <c r="W43" s="13">
        <f t="shared" si="5"/>
        <v>336340</v>
      </c>
      <c r="X43" s="4">
        <f>Gacha!C44</f>
        <v>0</v>
      </c>
      <c r="Y43" s="4">
        <f>Gacha!D44</f>
        <v>0</v>
      </c>
      <c r="Z43" s="4">
        <f>Gacha!E44</f>
        <v>0.23000000000000009</v>
      </c>
      <c r="AA43" s="4">
        <f>Gacha!F44</f>
        <v>0.47</v>
      </c>
      <c r="AB43" s="4">
        <f>Gacha!G44</f>
        <v>0.2</v>
      </c>
      <c r="AC43" s="4">
        <f>Gacha!H44</f>
        <v>0.1</v>
      </c>
      <c r="AD43" s="4">
        <f>Gacha!I44</f>
        <v>0</v>
      </c>
      <c r="AE43" s="4">
        <f>Gacha!J44</f>
        <v>0</v>
      </c>
    </row>
    <row r="44" spans="5:31">
      <c r="P44" s="3">
        <v>40</v>
      </c>
      <c r="Q44" s="3">
        <f t="shared" si="9"/>
        <v>30</v>
      </c>
      <c r="R44" s="3">
        <v>56</v>
      </c>
      <c r="S44" s="3">
        <v>23.7</v>
      </c>
      <c r="T44" s="12">
        <f t="shared" si="11"/>
        <v>10198394.400000006</v>
      </c>
      <c r="U44" s="12">
        <f t="shared" si="12"/>
        <v>430312.00000000029</v>
      </c>
      <c r="V44" s="13">
        <f t="shared" si="4"/>
        <v>10198394</v>
      </c>
      <c r="W44" s="13">
        <f t="shared" si="5"/>
        <v>430310</v>
      </c>
      <c r="X44" s="4">
        <f>Gacha!C45</f>
        <v>0</v>
      </c>
      <c r="Y44" s="4">
        <f>Gacha!D45</f>
        <v>0</v>
      </c>
      <c r="Z44" s="4">
        <f>Gacha!E45</f>
        <v>0.18500000000000016</v>
      </c>
      <c r="AA44" s="4">
        <f>Gacha!F45</f>
        <v>0.49</v>
      </c>
      <c r="AB44" s="4">
        <f>Gacha!G45</f>
        <v>0.21</v>
      </c>
      <c r="AC44" s="4">
        <f>Gacha!H45</f>
        <v>0.11</v>
      </c>
      <c r="AD44" s="4">
        <f>Gacha!I45</f>
        <v>4.9999999999999099E-3</v>
      </c>
      <c r="AE44" s="4">
        <f>Gacha!J45</f>
        <v>0</v>
      </c>
    </row>
    <row r="45" spans="5:31">
      <c r="P45" s="3">
        <v>41</v>
      </c>
      <c r="Q45" s="3">
        <f t="shared" si="9"/>
        <v>30</v>
      </c>
      <c r="R45" s="3">
        <v>57</v>
      </c>
      <c r="S45" s="3">
        <v>23.8000000000001</v>
      </c>
      <c r="T45" s="12">
        <f t="shared" si="11"/>
        <v>10596704.066666717</v>
      </c>
      <c r="U45" s="12">
        <f t="shared" si="12"/>
        <v>445239.66666666686</v>
      </c>
      <c r="V45" s="13">
        <f t="shared" si="4"/>
        <v>10596704</v>
      </c>
      <c r="W45" s="13">
        <f t="shared" si="5"/>
        <v>445230</v>
      </c>
      <c r="X45" s="4">
        <f>Gacha!C46</f>
        <v>0</v>
      </c>
      <c r="Y45" s="4">
        <f>Gacha!D46</f>
        <v>0</v>
      </c>
      <c r="Z45" s="4">
        <f>Gacha!E46</f>
        <v>0.14000000000000012</v>
      </c>
      <c r="AA45" s="4">
        <f>Gacha!F46</f>
        <v>0.51</v>
      </c>
      <c r="AB45" s="4">
        <f>Gacha!G46</f>
        <v>0.22</v>
      </c>
      <c r="AC45" s="4">
        <f>Gacha!H46</f>
        <v>0.12</v>
      </c>
      <c r="AD45" s="4">
        <f>Gacha!I46</f>
        <v>9.9999999999998996E-3</v>
      </c>
      <c r="AE45" s="4">
        <f>Gacha!J46</f>
        <v>0</v>
      </c>
    </row>
    <row r="46" spans="5:31">
      <c r="P46" s="3">
        <v>42</v>
      </c>
      <c r="Q46" s="3">
        <f t="shared" si="9"/>
        <v>31</v>
      </c>
      <c r="R46" s="3">
        <v>58</v>
      </c>
      <c r="S46" s="3">
        <v>23.900000000000102</v>
      </c>
      <c r="T46" s="12">
        <f t="shared" si="11"/>
        <v>12488275.800000062</v>
      </c>
      <c r="U46" s="12">
        <f t="shared" si="12"/>
        <v>522522.00000000041</v>
      </c>
      <c r="V46" s="13">
        <f t="shared" si="4"/>
        <v>12488275</v>
      </c>
      <c r="W46" s="13">
        <f t="shared" si="5"/>
        <v>522520</v>
      </c>
      <c r="X46" s="4">
        <f>Gacha!C47</f>
        <v>0</v>
      </c>
      <c r="Y46" s="4">
        <f>Gacha!D47</f>
        <v>0</v>
      </c>
      <c r="Z46" s="4">
        <f>Gacha!E47</f>
        <v>0.13500000000000012</v>
      </c>
      <c r="AA46" s="4">
        <f>Gacha!F47</f>
        <v>0.49</v>
      </c>
      <c r="AB46" s="4">
        <f>Gacha!G47</f>
        <v>0.23</v>
      </c>
      <c r="AC46" s="4">
        <f>Gacha!H47</f>
        <v>0.13</v>
      </c>
      <c r="AD46" s="4">
        <f>Gacha!I47</f>
        <v>1.4999999999999901E-2</v>
      </c>
      <c r="AE46" s="4">
        <f>Gacha!J47</f>
        <v>0</v>
      </c>
    </row>
    <row r="47" spans="5:31">
      <c r="P47" s="3">
        <v>43</v>
      </c>
      <c r="Q47" s="3">
        <f t="shared" si="9"/>
        <v>31</v>
      </c>
      <c r="R47" s="3">
        <v>59</v>
      </c>
      <c r="S47" s="3">
        <v>24.000000000000099</v>
      </c>
      <c r="T47" s="12">
        <f t="shared" si="11"/>
        <v>12960156.615384679</v>
      </c>
      <c r="U47" s="12">
        <f t="shared" si="12"/>
        <v>540006.52564102609</v>
      </c>
      <c r="V47" s="13">
        <f t="shared" si="4"/>
        <v>12960156</v>
      </c>
      <c r="W47" s="13">
        <f t="shared" si="5"/>
        <v>540000</v>
      </c>
      <c r="X47" s="4">
        <f>Gacha!C48</f>
        <v>0</v>
      </c>
      <c r="Y47" s="4">
        <f>Gacha!D48</f>
        <v>0</v>
      </c>
      <c r="Z47" s="4">
        <f>Gacha!E48</f>
        <v>0.13000000000000012</v>
      </c>
      <c r="AA47" s="4">
        <f>Gacha!F48</f>
        <v>0.47</v>
      </c>
      <c r="AB47" s="4">
        <f>Gacha!G48</f>
        <v>0.24</v>
      </c>
      <c r="AC47" s="4">
        <f>Gacha!H48</f>
        <v>0.14000000000000001</v>
      </c>
      <c r="AD47" s="4">
        <f>Gacha!I48</f>
        <v>1.99999999999999E-2</v>
      </c>
      <c r="AE47" s="4">
        <f>Gacha!J48</f>
        <v>0</v>
      </c>
    </row>
    <row r="48" spans="5:31">
      <c r="P48" s="3">
        <v>44</v>
      </c>
      <c r="Q48" s="3">
        <f t="shared" si="9"/>
        <v>32</v>
      </c>
      <c r="R48" s="3">
        <v>60</v>
      </c>
      <c r="S48" s="3">
        <v>24.100000000000101</v>
      </c>
      <c r="T48" s="12">
        <f t="shared" si="11"/>
        <v>15368302.222222295</v>
      </c>
      <c r="U48" s="12">
        <f t="shared" si="12"/>
        <v>637688.88888888934</v>
      </c>
      <c r="V48" s="13">
        <f t="shared" si="4"/>
        <v>15368302</v>
      </c>
      <c r="W48" s="13">
        <f t="shared" si="5"/>
        <v>637680</v>
      </c>
      <c r="X48" s="4">
        <f>Gacha!C49</f>
        <v>0</v>
      </c>
      <c r="Y48" s="4">
        <f>Gacha!D49</f>
        <v>0</v>
      </c>
      <c r="Z48" s="4">
        <f>Gacha!E49</f>
        <v>0.12500000000000011</v>
      </c>
      <c r="AA48" s="4">
        <f>Gacha!F49</f>
        <v>0.45</v>
      </c>
      <c r="AB48" s="4">
        <f>Gacha!G49</f>
        <v>0.25</v>
      </c>
      <c r="AC48" s="4">
        <f>Gacha!H49</f>
        <v>0.15</v>
      </c>
      <c r="AD48" s="4">
        <f>Gacha!I49</f>
        <v>2.4999999999999901E-2</v>
      </c>
      <c r="AE48" s="4">
        <f>Gacha!J49</f>
        <v>0</v>
      </c>
    </row>
    <row r="49" spans="16:31">
      <c r="P49" s="3">
        <v>45</v>
      </c>
      <c r="Q49" s="3">
        <f t="shared" si="9"/>
        <v>32</v>
      </c>
      <c r="R49" s="3">
        <v>62</v>
      </c>
      <c r="S49" s="3">
        <v>24.200000000000099</v>
      </c>
      <c r="T49" s="12">
        <f t="shared" si="11"/>
        <v>16439320.822222294</v>
      </c>
      <c r="U49" s="12">
        <f t="shared" si="12"/>
        <v>679310.7777777781</v>
      </c>
      <c r="V49" s="13">
        <f t="shared" si="4"/>
        <v>16439320</v>
      </c>
      <c r="W49" s="13">
        <f t="shared" si="5"/>
        <v>679310</v>
      </c>
      <c r="X49" s="4">
        <f>Gacha!C50</f>
        <v>0</v>
      </c>
      <c r="Y49" s="4">
        <f>Gacha!D50</f>
        <v>0</v>
      </c>
      <c r="Z49" s="4">
        <f>Gacha!E50</f>
        <v>0.12000000000000011</v>
      </c>
      <c r="AA49" s="4">
        <f>Gacha!F50</f>
        <v>0.43</v>
      </c>
      <c r="AB49" s="4">
        <f>Gacha!G50</f>
        <v>0.26</v>
      </c>
      <c r="AC49" s="4">
        <f>Gacha!H50</f>
        <v>0.16</v>
      </c>
      <c r="AD49" s="4">
        <f>Gacha!I50</f>
        <v>2.9999999999999898E-2</v>
      </c>
      <c r="AE49" s="4">
        <f>Gacha!J50</f>
        <v>0</v>
      </c>
    </row>
    <row r="50" spans="16:31">
      <c r="P50" s="3">
        <v>46</v>
      </c>
      <c r="Q50" s="3">
        <f t="shared" si="9"/>
        <v>33</v>
      </c>
      <c r="R50" s="3">
        <v>64</v>
      </c>
      <c r="S50" s="3">
        <v>24.3000000000001</v>
      </c>
      <c r="T50" s="12">
        <f t="shared" si="11"/>
        <v>20228477.563636463</v>
      </c>
      <c r="U50" s="12">
        <f t="shared" si="12"/>
        <v>832447.63636363717</v>
      </c>
      <c r="V50" s="13">
        <f t="shared" si="4"/>
        <v>20228477</v>
      </c>
      <c r="W50" s="13">
        <f t="shared" si="5"/>
        <v>832440</v>
      </c>
      <c r="X50" s="4">
        <f>Gacha!C51</f>
        <v>0</v>
      </c>
      <c r="Y50" s="4">
        <f>Gacha!D51</f>
        <v>0</v>
      </c>
      <c r="Z50" s="4">
        <f>Gacha!E51</f>
        <v>0.1150000000000001</v>
      </c>
      <c r="AA50" s="4">
        <f>Gacha!F51</f>
        <v>0.41</v>
      </c>
      <c r="AB50" s="4">
        <f>Gacha!G51</f>
        <v>0.27</v>
      </c>
      <c r="AC50" s="4">
        <f>Gacha!H51</f>
        <v>0.17</v>
      </c>
      <c r="AD50" s="4">
        <f>Gacha!I51</f>
        <v>3.4999999999999899E-2</v>
      </c>
      <c r="AE50" s="4">
        <f>Gacha!J51</f>
        <v>0</v>
      </c>
    </row>
    <row r="51" spans="16:31">
      <c r="P51" s="3">
        <v>47</v>
      </c>
      <c r="Q51" s="3">
        <f t="shared" si="9"/>
        <v>33</v>
      </c>
      <c r="R51" s="3">
        <v>66</v>
      </c>
      <c r="S51" s="3">
        <v>24.400000000000102</v>
      </c>
      <c r="T51" s="12">
        <f t="shared" si="11"/>
        <v>21563889.660606172</v>
      </c>
      <c r="U51" s="12">
        <f t="shared" si="12"/>
        <v>883765.96969697066</v>
      </c>
      <c r="V51" s="13">
        <f t="shared" si="4"/>
        <v>21563889</v>
      </c>
      <c r="W51" s="13">
        <f t="shared" si="5"/>
        <v>883760</v>
      </c>
      <c r="X51" s="4">
        <f>Gacha!C52</f>
        <v>0</v>
      </c>
      <c r="Y51" s="4">
        <f>Gacha!D52</f>
        <v>0</v>
      </c>
      <c r="Z51" s="4">
        <f>Gacha!E52</f>
        <v>0.10999999999999988</v>
      </c>
      <c r="AA51" s="4">
        <f>Gacha!F52</f>
        <v>0.39</v>
      </c>
      <c r="AB51" s="4">
        <f>Gacha!G52</f>
        <v>0.28000000000000003</v>
      </c>
      <c r="AC51" s="4">
        <f>Gacha!H52</f>
        <v>0.18</v>
      </c>
      <c r="AD51" s="4">
        <f>Gacha!I52</f>
        <v>0.04</v>
      </c>
      <c r="AE51" s="4">
        <f>Gacha!J52</f>
        <v>0</v>
      </c>
    </row>
    <row r="52" spans="16:31">
      <c r="P52" s="3">
        <v>48</v>
      </c>
      <c r="Q52" s="3">
        <f t="shared" si="9"/>
        <v>34</v>
      </c>
      <c r="R52" s="3">
        <v>68</v>
      </c>
      <c r="S52" s="3">
        <v>24.500000000000099</v>
      </c>
      <c r="T52" s="12">
        <f t="shared" si="11"/>
        <v>26689986.40000014</v>
      </c>
      <c r="U52" s="12">
        <f t="shared" si="12"/>
        <v>1089387.2000000014</v>
      </c>
      <c r="V52" s="13">
        <f t="shared" si="4"/>
        <v>26689986</v>
      </c>
      <c r="W52" s="13">
        <f t="shared" si="5"/>
        <v>1089380</v>
      </c>
      <c r="X52" s="4">
        <f>Gacha!C53</f>
        <v>0</v>
      </c>
      <c r="Y52" s="4">
        <f>Gacha!D53</f>
        <v>0</v>
      </c>
      <c r="Z52" s="4">
        <f>Gacha!E53</f>
        <v>0.10500000000000009</v>
      </c>
      <c r="AA52" s="4">
        <f>Gacha!F53</f>
        <v>0.37</v>
      </c>
      <c r="AB52" s="4">
        <f>Gacha!G53</f>
        <v>0.28999999999999998</v>
      </c>
      <c r="AC52" s="4">
        <f>Gacha!H53</f>
        <v>0.19</v>
      </c>
      <c r="AD52" s="4">
        <f>Gacha!I53</f>
        <v>4.4999999999999998E-2</v>
      </c>
      <c r="AE52" s="4">
        <f>Gacha!J53</f>
        <v>0</v>
      </c>
    </row>
    <row r="53" spans="16:31">
      <c r="P53" s="3">
        <v>49</v>
      </c>
      <c r="Q53" s="3">
        <f t="shared" si="9"/>
        <v>34</v>
      </c>
      <c r="R53" s="3">
        <v>70</v>
      </c>
      <c r="S53" s="3">
        <v>21.6</v>
      </c>
      <c r="T53" s="12">
        <f t="shared" si="11"/>
        <v>24904098.000000026</v>
      </c>
      <c r="U53" s="12">
        <f t="shared" si="12"/>
        <v>1152967.5000000012</v>
      </c>
      <c r="V53" s="13">
        <f t="shared" si="4"/>
        <v>24904098</v>
      </c>
      <c r="W53" s="13">
        <f t="shared" si="5"/>
        <v>1152960</v>
      </c>
      <c r="X53" s="4">
        <f>Gacha!C54</f>
        <v>0</v>
      </c>
      <c r="Y53" s="4">
        <f>Gacha!D54</f>
        <v>0</v>
      </c>
      <c r="Z53" s="4">
        <f>Gacha!E54</f>
        <v>0.10000000000000009</v>
      </c>
      <c r="AA53" s="4">
        <f>Gacha!F54</f>
        <v>0.35</v>
      </c>
      <c r="AB53" s="4">
        <f>Gacha!G54</f>
        <v>0.3</v>
      </c>
      <c r="AC53" s="4">
        <f>Gacha!H54</f>
        <v>0.2</v>
      </c>
      <c r="AD53" s="4">
        <f>Gacha!I54</f>
        <v>0.05</v>
      </c>
      <c r="AE53" s="4">
        <f>Gacha!J54</f>
        <v>0</v>
      </c>
    </row>
    <row r="54" spans="16:31">
      <c r="P54" s="3">
        <v>50</v>
      </c>
      <c r="Q54" s="3">
        <f t="shared" si="9"/>
        <v>35</v>
      </c>
      <c r="R54" s="3">
        <v>72</v>
      </c>
      <c r="S54" s="3">
        <v>24.700000000000099</v>
      </c>
      <c r="T54" s="12">
        <f t="shared" si="11"/>
        <v>39634443.333333537</v>
      </c>
      <c r="U54" s="12">
        <f t="shared" si="12"/>
        <v>1604633.3333333349</v>
      </c>
      <c r="V54" s="13">
        <f t="shared" si="4"/>
        <v>39634443</v>
      </c>
      <c r="W54" s="13">
        <f t="shared" si="5"/>
        <v>1604630</v>
      </c>
      <c r="X54" s="4">
        <f>Gacha!C55</f>
        <v>0</v>
      </c>
      <c r="Y54" s="4">
        <f>Gacha!D55</f>
        <v>0</v>
      </c>
      <c r="Z54" s="4">
        <f>Gacha!E55</f>
        <v>8.9999999999999969E-2</v>
      </c>
      <c r="AA54" s="4">
        <f>Gacha!F55</f>
        <v>0.33</v>
      </c>
      <c r="AB54" s="4">
        <f>Gacha!G55</f>
        <v>0.31</v>
      </c>
      <c r="AC54" s="4">
        <f>Gacha!H55</f>
        <v>0.21</v>
      </c>
      <c r="AD54" s="4">
        <f>Gacha!I55</f>
        <v>5.5E-2</v>
      </c>
      <c r="AE54" s="4">
        <f>Gacha!J55</f>
        <v>5.0000000000000001E-3</v>
      </c>
    </row>
    <row r="55" spans="16:31">
      <c r="P55" s="3">
        <v>51</v>
      </c>
      <c r="Q55" s="3">
        <f t="shared" si="9"/>
        <v>35</v>
      </c>
      <c r="R55" s="3">
        <v>74</v>
      </c>
      <c r="S55" s="3">
        <v>24.8000000000001</v>
      </c>
      <c r="T55" s="12">
        <f t="shared" si="11"/>
        <v>41949728.148148365</v>
      </c>
      <c r="U55" s="12">
        <f t="shared" si="12"/>
        <v>1691521.2962962983</v>
      </c>
      <c r="V55" s="13">
        <f t="shared" si="4"/>
        <v>41949728</v>
      </c>
      <c r="W55" s="13">
        <f t="shared" si="5"/>
        <v>1691520</v>
      </c>
      <c r="X55" s="4">
        <f>Gacha!C56</f>
        <v>0</v>
      </c>
      <c r="Y55" s="4">
        <f>Gacha!D56</f>
        <v>0</v>
      </c>
      <c r="Z55" s="4">
        <f>Gacha!E56</f>
        <v>8.0000000000000071E-2</v>
      </c>
      <c r="AA55" s="4">
        <f>Gacha!F56</f>
        <v>0.31</v>
      </c>
      <c r="AB55" s="4">
        <f>Gacha!G56</f>
        <v>0.32</v>
      </c>
      <c r="AC55" s="4">
        <f>Gacha!H56</f>
        <v>0.22</v>
      </c>
      <c r="AD55" s="4">
        <f>Gacha!I56</f>
        <v>0.06</v>
      </c>
      <c r="AE55" s="4">
        <f>Gacha!J56</f>
        <v>0.01</v>
      </c>
    </row>
    <row r="56" spans="16:31">
      <c r="P56" s="3">
        <v>52</v>
      </c>
      <c r="Q56" s="3">
        <f t="shared" si="9"/>
        <v>36</v>
      </c>
      <c r="R56" s="3">
        <v>76</v>
      </c>
      <c r="S56" s="3">
        <v>24.900000000000102</v>
      </c>
      <c r="T56" s="12">
        <f t="shared" si="11"/>
        <v>53050147.200000301</v>
      </c>
      <c r="U56" s="12">
        <f t="shared" si="12"/>
        <v>2130528.0000000037</v>
      </c>
      <c r="V56" s="13">
        <f t="shared" si="4"/>
        <v>53050147</v>
      </c>
      <c r="W56" s="13">
        <f t="shared" si="5"/>
        <v>2130520</v>
      </c>
      <c r="X56" s="4">
        <f>Gacha!C57</f>
        <v>0</v>
      </c>
      <c r="Y56" s="4">
        <f>Gacha!D57</f>
        <v>0</v>
      </c>
      <c r="Z56" s="4">
        <f>Gacha!E57</f>
        <v>6.9999999999999951E-2</v>
      </c>
      <c r="AA56" s="4">
        <f>Gacha!F57</f>
        <v>0.28999999999999998</v>
      </c>
      <c r="AB56" s="4">
        <f>Gacha!G57</f>
        <v>0.33</v>
      </c>
      <c r="AC56" s="4">
        <f>Gacha!H57</f>
        <v>0.23</v>
      </c>
      <c r="AD56" s="4">
        <f>Gacha!I57</f>
        <v>6.5000000000000002E-2</v>
      </c>
      <c r="AE56" s="4">
        <f>Gacha!J57</f>
        <v>1.4999999999999999E-2</v>
      </c>
    </row>
    <row r="57" spans="16:31">
      <c r="P57" s="3">
        <v>53</v>
      </c>
      <c r="Q57" s="3">
        <f t="shared" si="9"/>
        <v>36</v>
      </c>
      <c r="R57" s="3">
        <v>78</v>
      </c>
      <c r="S57" s="3">
        <v>25.000000000000099</v>
      </c>
      <c r="T57" s="12">
        <f t="shared" si="11"/>
        <v>56005826.04166697</v>
      </c>
      <c r="U57" s="12">
        <f t="shared" si="12"/>
        <v>2240233.0416666702</v>
      </c>
      <c r="V57" s="13">
        <f t="shared" si="4"/>
        <v>56005826</v>
      </c>
      <c r="W57" s="13">
        <f t="shared" si="5"/>
        <v>2240230</v>
      </c>
      <c r="X57" s="4">
        <f>Gacha!C58</f>
        <v>0</v>
      </c>
      <c r="Y57" s="4">
        <f>Gacha!D58</f>
        <v>0</v>
      </c>
      <c r="Z57" s="4">
        <f>Gacha!E58</f>
        <v>5.9999999999999831E-2</v>
      </c>
      <c r="AA57" s="4">
        <f>Gacha!F58</f>
        <v>0.27</v>
      </c>
      <c r="AB57" s="4">
        <f>Gacha!G58</f>
        <v>0.34</v>
      </c>
      <c r="AC57" s="4">
        <f>Gacha!H58</f>
        <v>0.24</v>
      </c>
      <c r="AD57" s="4">
        <f>Gacha!I58</f>
        <v>7.0000000000000007E-2</v>
      </c>
      <c r="AE57" s="4">
        <f>Gacha!J58</f>
        <v>0.02</v>
      </c>
    </row>
    <row r="58" spans="16:31">
      <c r="P58" s="3">
        <v>54</v>
      </c>
      <c r="Q58" s="3">
        <f t="shared" si="9"/>
        <v>37</v>
      </c>
      <c r="R58" s="3">
        <v>80</v>
      </c>
      <c r="S58" s="3">
        <v>25.100000000000101</v>
      </c>
      <c r="T58" s="12">
        <f t="shared" si="11"/>
        <v>71842773.809524223</v>
      </c>
      <c r="U58" s="12">
        <f t="shared" si="12"/>
        <v>2862261.90476191</v>
      </c>
      <c r="V58" s="13">
        <f t="shared" si="4"/>
        <v>71842773</v>
      </c>
      <c r="W58" s="13">
        <f t="shared" si="5"/>
        <v>2862260</v>
      </c>
      <c r="X58" s="4">
        <f>Gacha!C59</f>
        <v>0</v>
      </c>
      <c r="Y58" s="4">
        <f>Gacha!D59</f>
        <v>0</v>
      </c>
      <c r="Z58" s="4">
        <f>Gacha!E59</f>
        <v>5.0000000000000044E-2</v>
      </c>
      <c r="AA58" s="4">
        <f>Gacha!F59</f>
        <v>0.25</v>
      </c>
      <c r="AB58" s="4">
        <f>Gacha!G59</f>
        <v>0.35</v>
      </c>
      <c r="AC58" s="4">
        <f>Gacha!H59</f>
        <v>0.25</v>
      </c>
      <c r="AD58" s="4">
        <f>Gacha!I59</f>
        <v>7.4999999999999997E-2</v>
      </c>
      <c r="AE58" s="4">
        <f>Gacha!J59</f>
        <v>2.5000000000000001E-2</v>
      </c>
    </row>
    <row r="59" spans="16:31">
      <c r="P59" s="3">
        <v>55</v>
      </c>
      <c r="Q59" s="3">
        <f t="shared" si="9"/>
        <v>37</v>
      </c>
      <c r="R59" s="3">
        <v>84</v>
      </c>
      <c r="S59" s="3">
        <v>25.200000000000099</v>
      </c>
      <c r="T59" s="12">
        <f t="shared" si="11"/>
        <v>79312646.400000453</v>
      </c>
      <c r="U59" s="12">
        <f t="shared" si="12"/>
        <v>3147327.2380952439</v>
      </c>
      <c r="V59" s="13">
        <f t="shared" si="4"/>
        <v>79312646</v>
      </c>
      <c r="W59" s="13">
        <f t="shared" si="5"/>
        <v>3147320</v>
      </c>
      <c r="X59" s="4">
        <f>Gacha!C60</f>
        <v>0</v>
      </c>
      <c r="Y59" s="4">
        <f>Gacha!D60</f>
        <v>0</v>
      </c>
      <c r="Z59" s="4">
        <f>Gacha!E60</f>
        <v>4.0000000000000036E-2</v>
      </c>
      <c r="AA59" s="4">
        <f>Gacha!F60</f>
        <v>0.23</v>
      </c>
      <c r="AB59" s="4">
        <f>Gacha!G60</f>
        <v>0.36</v>
      </c>
      <c r="AC59" s="4">
        <f>Gacha!H60</f>
        <v>0.26</v>
      </c>
      <c r="AD59" s="4">
        <f>Gacha!I60</f>
        <v>0.08</v>
      </c>
      <c r="AE59" s="4">
        <f>Gacha!J60</f>
        <v>0.03</v>
      </c>
    </row>
    <row r="60" spans="16:31">
      <c r="P60" s="3">
        <v>56</v>
      </c>
      <c r="Q60" s="3">
        <v>37</v>
      </c>
      <c r="R60" s="3">
        <v>88</v>
      </c>
      <c r="S60" s="3">
        <v>25.3000000000001</v>
      </c>
      <c r="T60" s="12">
        <f t="shared" si="11"/>
        <v>87275588.400000513</v>
      </c>
      <c r="U60" s="12">
        <f t="shared" si="12"/>
        <v>3449628.0000000065</v>
      </c>
      <c r="V60" s="13">
        <f t="shared" si="4"/>
        <v>87275588</v>
      </c>
      <c r="W60" s="13">
        <f t="shared" si="5"/>
        <v>3449620</v>
      </c>
      <c r="X60" s="4">
        <f>Gacha!C61</f>
        <v>0</v>
      </c>
      <c r="Y60" s="4">
        <f>Gacha!D61</f>
        <v>0</v>
      </c>
      <c r="Z60" s="4">
        <f>Gacha!E61</f>
        <v>3.0000000000000027E-2</v>
      </c>
      <c r="AA60" s="4">
        <f>Gacha!F61</f>
        <v>0.21</v>
      </c>
      <c r="AB60" s="4">
        <f>Gacha!G61</f>
        <v>0.37</v>
      </c>
      <c r="AC60" s="4">
        <f>Gacha!H61</f>
        <v>0.27</v>
      </c>
      <c r="AD60" s="4">
        <f>Gacha!I61</f>
        <v>8.5000000000000006E-2</v>
      </c>
      <c r="AE60" s="4">
        <f>Gacha!J61</f>
        <v>3.5000000000000003E-2</v>
      </c>
    </row>
    <row r="61" spans="16:31">
      <c r="P61" s="3">
        <v>57</v>
      </c>
      <c r="Q61" s="3">
        <v>37</v>
      </c>
      <c r="R61" s="3">
        <v>90</v>
      </c>
      <c r="S61" s="3">
        <v>25.400000000000102</v>
      </c>
      <c r="T61" s="12">
        <f t="shared" si="11"/>
        <v>91627566.904762417</v>
      </c>
      <c r="U61" s="12">
        <f t="shared" si="12"/>
        <v>3607384.5238095303</v>
      </c>
      <c r="V61" s="13">
        <f t="shared" si="4"/>
        <v>91627566</v>
      </c>
      <c r="W61" s="13">
        <f t="shared" si="5"/>
        <v>3607380</v>
      </c>
      <c r="X61" s="4">
        <f>Gacha!C62</f>
        <v>0</v>
      </c>
      <c r="Y61" s="4">
        <f>Gacha!D62</f>
        <v>0</v>
      </c>
      <c r="Z61" s="4">
        <f>Gacha!E62</f>
        <v>1.9999999999999907E-2</v>
      </c>
      <c r="AA61" s="4">
        <f>Gacha!F62</f>
        <v>0.19</v>
      </c>
      <c r="AB61" s="4">
        <f>Gacha!G62</f>
        <v>0.38</v>
      </c>
      <c r="AC61" s="4">
        <f>Gacha!H62</f>
        <v>0.28000000000000003</v>
      </c>
      <c r="AD61" s="4">
        <f>Gacha!I62</f>
        <v>0.09</v>
      </c>
      <c r="AE61" s="4">
        <f>Gacha!J62</f>
        <v>0.04</v>
      </c>
    </row>
    <row r="62" spans="16:31">
      <c r="P62" s="3">
        <v>58</v>
      </c>
      <c r="Q62" s="3">
        <v>37</v>
      </c>
      <c r="R62" s="3">
        <v>91</v>
      </c>
      <c r="S62" s="3">
        <v>25.500000000000099</v>
      </c>
      <c r="T62" s="12">
        <f t="shared" si="11"/>
        <v>94042452.696429089</v>
      </c>
      <c r="U62" s="12">
        <f t="shared" si="12"/>
        <v>3687939.3214285779</v>
      </c>
      <c r="V62" s="13">
        <f t="shared" si="4"/>
        <v>94042452</v>
      </c>
      <c r="W62" s="13">
        <f t="shared" si="5"/>
        <v>3687930</v>
      </c>
      <c r="X62" s="4">
        <f>Gacha!C63</f>
        <v>0</v>
      </c>
      <c r="Y62" s="4">
        <f>Gacha!D63</f>
        <v>0</v>
      </c>
      <c r="Z62" s="4">
        <f>Gacha!E63</f>
        <v>9.9999999999998979E-3</v>
      </c>
      <c r="AA62" s="4">
        <f>Gacha!F63</f>
        <v>0.17</v>
      </c>
      <c r="AB62" s="4">
        <f>Gacha!G63</f>
        <v>0.39</v>
      </c>
      <c r="AC62" s="4">
        <f>Gacha!H63</f>
        <v>0.28999999999999998</v>
      </c>
      <c r="AD62" s="4">
        <f>Gacha!I63</f>
        <v>9.5000000000000001E-2</v>
      </c>
      <c r="AE62" s="4">
        <f>Gacha!J63</f>
        <v>4.4999999999999998E-2</v>
      </c>
    </row>
    <row r="63" spans="16:31">
      <c r="P63" s="3">
        <v>59</v>
      </c>
      <c r="Q63" s="3">
        <v>37</v>
      </c>
      <c r="R63" s="3">
        <v>94</v>
      </c>
      <c r="S63" s="3">
        <v>25.600000000000101</v>
      </c>
      <c r="T63" s="12">
        <f t="shared" si="11"/>
        <v>100771726.628572</v>
      </c>
      <c r="U63" s="12">
        <f t="shared" si="12"/>
        <v>3936395.5714285788</v>
      </c>
      <c r="V63" s="13">
        <f t="shared" si="4"/>
        <v>100771726</v>
      </c>
      <c r="W63" s="13">
        <f t="shared" si="5"/>
        <v>3936390</v>
      </c>
      <c r="X63" s="4">
        <f>Gacha!C64</f>
        <v>0</v>
      </c>
      <c r="Y63" s="4">
        <f>Gacha!D64</f>
        <v>0</v>
      </c>
      <c r="Z63" s="4">
        <f>Gacha!E64</f>
        <v>0</v>
      </c>
      <c r="AA63" s="4">
        <f>Gacha!F64</f>
        <v>0.15000000000000002</v>
      </c>
      <c r="AB63" s="4">
        <f>Gacha!G64</f>
        <v>0.4</v>
      </c>
      <c r="AC63" s="4">
        <f>Gacha!H64</f>
        <v>0.3</v>
      </c>
      <c r="AD63" s="4">
        <f>Gacha!I64</f>
        <v>0.1</v>
      </c>
      <c r="AE63" s="4">
        <f>Gacha!J64</f>
        <v>0.05</v>
      </c>
    </row>
    <row r="64" spans="16:31">
      <c r="P64" s="3">
        <v>60</v>
      </c>
      <c r="Q64" s="3">
        <v>37</v>
      </c>
      <c r="R64" s="3">
        <v>97</v>
      </c>
      <c r="S64" s="3">
        <v>25.700000000000099</v>
      </c>
      <c r="T64" s="12">
        <f t="shared" si="11"/>
        <v>107816372.90357207</v>
      </c>
      <c r="U64" s="12">
        <f t="shared" si="12"/>
        <v>4195189.6071428657</v>
      </c>
      <c r="V64" s="13">
        <f t="shared" ref="V64:V75" si="13">ROUNDDOWN(T64,0)</f>
        <v>107816372</v>
      </c>
      <c r="W64" s="13">
        <f t="shared" ref="W64:W75" si="14">ROUNDDOWN(U64,-1)</f>
        <v>4195180</v>
      </c>
      <c r="X64" s="4">
        <f>Gacha!C65</f>
        <v>0</v>
      </c>
      <c r="Y64" s="4">
        <f>Gacha!D65</f>
        <v>0</v>
      </c>
      <c r="Z64" s="4">
        <f>Gacha!E65</f>
        <v>0</v>
      </c>
      <c r="AA64" s="4">
        <f>Gacha!F65</f>
        <v>0.14000000000000001</v>
      </c>
      <c r="AB64" s="4">
        <f>Gacha!G65</f>
        <v>0.4</v>
      </c>
      <c r="AC64" s="4">
        <f>Gacha!H65</f>
        <v>0.3</v>
      </c>
      <c r="AD64" s="4">
        <f>Gacha!I65</f>
        <v>0.105</v>
      </c>
      <c r="AE64" s="4">
        <f>Gacha!J65</f>
        <v>5.5E-2</v>
      </c>
    </row>
    <row r="65" spans="12:31">
      <c r="P65" s="3">
        <v>61</v>
      </c>
      <c r="Q65" s="3">
        <v>38</v>
      </c>
      <c r="R65" s="3">
        <v>100</v>
      </c>
      <c r="S65" s="3">
        <v>25.8000000000001</v>
      </c>
      <c r="T65" s="12">
        <f t="shared" si="11"/>
        <v>142612080.00000086</v>
      </c>
      <c r="U65" s="12">
        <f t="shared" si="12"/>
        <v>5527600.0000000121</v>
      </c>
      <c r="V65" s="13">
        <f t="shared" si="13"/>
        <v>142612080</v>
      </c>
      <c r="W65" s="13">
        <f t="shared" si="14"/>
        <v>5527600</v>
      </c>
      <c r="X65" s="4">
        <f>Gacha!C66</f>
        <v>0</v>
      </c>
      <c r="Y65" s="4">
        <f>Gacha!D66</f>
        <v>0</v>
      </c>
      <c r="Z65" s="4">
        <f>Gacha!E66</f>
        <v>0</v>
      </c>
      <c r="AA65" s="4">
        <f>Gacha!F66</f>
        <v>0.13000000000000012</v>
      </c>
      <c r="AB65" s="4">
        <f>Gacha!G66</f>
        <v>0.4</v>
      </c>
      <c r="AC65" s="4">
        <f>Gacha!H66</f>
        <v>0.3</v>
      </c>
      <c r="AD65" s="4">
        <f>Gacha!I66</f>
        <v>0.11</v>
      </c>
      <c r="AE65" s="4">
        <f>Gacha!J66</f>
        <v>0.06</v>
      </c>
    </row>
    <row r="66" spans="12:31">
      <c r="L66" s="20"/>
      <c r="M66" s="20"/>
      <c r="P66" s="3">
        <v>62</v>
      </c>
      <c r="Q66" s="3">
        <v>38</v>
      </c>
      <c r="R66" s="3">
        <v>102</v>
      </c>
      <c r="S66" s="3">
        <v>25.900000000000102</v>
      </c>
      <c r="T66" s="12">
        <f t="shared" si="11"/>
        <v>149047590.45555648</v>
      </c>
      <c r="U66" s="12">
        <f t="shared" si="12"/>
        <v>5754733.222222236</v>
      </c>
      <c r="V66" s="13">
        <f t="shared" si="13"/>
        <v>149047590</v>
      </c>
      <c r="W66" s="13">
        <f t="shared" si="14"/>
        <v>5754730</v>
      </c>
      <c r="X66" s="4">
        <f>Gacha!C67</f>
        <v>0</v>
      </c>
      <c r="Y66" s="4">
        <f>Gacha!D67</f>
        <v>0</v>
      </c>
      <c r="Z66" s="4">
        <f>Gacha!E67</f>
        <v>0</v>
      </c>
      <c r="AA66" s="4">
        <f>Gacha!F67</f>
        <v>0.12000000000000011</v>
      </c>
      <c r="AB66" s="4">
        <f>Gacha!G67</f>
        <v>0.4</v>
      </c>
      <c r="AC66" s="4">
        <f>Gacha!H67</f>
        <v>0.3</v>
      </c>
      <c r="AD66" s="4">
        <f>Gacha!I67</f>
        <v>0.115</v>
      </c>
      <c r="AE66" s="4">
        <f>Gacha!J67</f>
        <v>6.5000000000000002E-2</v>
      </c>
    </row>
    <row r="67" spans="12:31">
      <c r="P67" s="3">
        <v>63</v>
      </c>
      <c r="Q67" s="3">
        <v>38</v>
      </c>
      <c r="R67" s="3">
        <v>104</v>
      </c>
      <c r="S67" s="3">
        <v>26.000000000000099</v>
      </c>
      <c r="T67" s="12">
        <f t="shared" si="11"/>
        <v>155679437.33333427</v>
      </c>
      <c r="U67" s="12">
        <f t="shared" si="12"/>
        <v>5987670.66666668</v>
      </c>
      <c r="V67" s="13">
        <f t="shared" si="13"/>
        <v>155679437</v>
      </c>
      <c r="W67" s="13">
        <f t="shared" si="14"/>
        <v>5987670</v>
      </c>
      <c r="X67" s="4">
        <f>Gacha!C68</f>
        <v>0</v>
      </c>
      <c r="Y67" s="4">
        <f>Gacha!D68</f>
        <v>0</v>
      </c>
      <c r="Z67" s="4">
        <f>Gacha!E68</f>
        <v>0</v>
      </c>
      <c r="AA67" s="4">
        <f>Gacha!F68</f>
        <v>0.1100000000000001</v>
      </c>
      <c r="AB67" s="4">
        <f>Gacha!G68</f>
        <v>0.4</v>
      </c>
      <c r="AC67" s="4">
        <f>Gacha!H68</f>
        <v>0.3</v>
      </c>
      <c r="AD67" s="4">
        <f>Gacha!I68</f>
        <v>0.12</v>
      </c>
      <c r="AE67" s="4">
        <f>Gacha!J68</f>
        <v>7.0000000000000007E-2</v>
      </c>
    </row>
    <row r="68" spans="12:31">
      <c r="P68" s="3">
        <v>64</v>
      </c>
      <c r="Q68" s="3">
        <v>38</v>
      </c>
      <c r="R68" s="3">
        <v>106</v>
      </c>
      <c r="S68" s="3">
        <v>26.100000000000101</v>
      </c>
      <c r="T68" s="12">
        <f t="shared" ref="T68:T75" si="15">(VLOOKUP(Q68,E:I,5,FALSE)+$L$4+R68*$L$12)*(1+R68*$L$13)*$L$5*(1+R68*$L$14)*$L$6*(1/(1-VLOOKUP(Q68,E:I,4,FALSE)))*S68</f>
        <v>162511101.90000102</v>
      </c>
      <c r="U68" s="12">
        <f t="shared" ref="U68:U75" si="16">(VLOOKUP(Q68,E:I,5,FALSE)+$L$4+R68*$L$12)*(1+R68*$L$13)*(1+R68*$L$14)/(1-VLOOKUP(Q68,E:I,4,FALSE))</f>
        <v>6226479.0000000149</v>
      </c>
      <c r="V68" s="13">
        <f t="shared" si="13"/>
        <v>162511101</v>
      </c>
      <c r="W68" s="13">
        <f t="shared" si="14"/>
        <v>6226470</v>
      </c>
      <c r="X68" s="4">
        <f>Gacha!C69</f>
        <v>0</v>
      </c>
      <c r="Y68" s="4">
        <f>Gacha!D69</f>
        <v>0</v>
      </c>
      <c r="Z68" s="4">
        <f>Gacha!E69</f>
        <v>0</v>
      </c>
      <c r="AA68" s="4">
        <f>Gacha!F69</f>
        <v>0.10000000000000009</v>
      </c>
      <c r="AB68" s="4">
        <f>Gacha!G69</f>
        <v>0.4</v>
      </c>
      <c r="AC68" s="4">
        <f>Gacha!H69</f>
        <v>0.3</v>
      </c>
      <c r="AD68" s="4">
        <f>Gacha!I69</f>
        <v>0.125</v>
      </c>
      <c r="AE68" s="4">
        <f>Gacha!J69</f>
        <v>7.4999999999999997E-2</v>
      </c>
    </row>
    <row r="69" spans="12:31">
      <c r="P69" s="3">
        <v>65</v>
      </c>
      <c r="Q69" s="3">
        <v>38</v>
      </c>
      <c r="R69" s="3">
        <v>108</v>
      </c>
      <c r="S69" s="3">
        <v>26.200000000000099</v>
      </c>
      <c r="T69" s="12">
        <f t="shared" si="15"/>
        <v>169546092.08888993</v>
      </c>
      <c r="U69" s="12">
        <f t="shared" si="16"/>
        <v>6471224.8888889039</v>
      </c>
      <c r="V69" s="13">
        <f t="shared" si="13"/>
        <v>169546092</v>
      </c>
      <c r="W69" s="13">
        <f t="shared" si="14"/>
        <v>6471220</v>
      </c>
      <c r="X69" s="4">
        <f>Gacha!C70</f>
        <v>0</v>
      </c>
      <c r="Y69" s="4">
        <f>Gacha!D70</f>
        <v>0</v>
      </c>
      <c r="Z69" s="4">
        <f>Gacha!E70</f>
        <v>0</v>
      </c>
      <c r="AA69" s="4">
        <f>Gacha!F70</f>
        <v>9.000000000000008E-2</v>
      </c>
      <c r="AB69" s="4">
        <f>Gacha!G70</f>
        <v>0.4</v>
      </c>
      <c r="AC69" s="4">
        <f>Gacha!H70</f>
        <v>0.3</v>
      </c>
      <c r="AD69" s="4">
        <f>Gacha!I70</f>
        <v>0.13</v>
      </c>
      <c r="AE69" s="4">
        <f>Gacha!J70</f>
        <v>0.08</v>
      </c>
    </row>
    <row r="70" spans="12:31">
      <c r="P70" s="3">
        <v>66</v>
      </c>
      <c r="Q70" s="3">
        <v>38</v>
      </c>
      <c r="R70" s="3">
        <v>110</v>
      </c>
      <c r="S70" s="3">
        <v>26.3000000000001</v>
      </c>
      <c r="T70" s="12">
        <f t="shared" si="15"/>
        <v>176787942.50000107</v>
      </c>
      <c r="U70" s="12">
        <f t="shared" si="16"/>
        <v>6721975.0000000149</v>
      </c>
      <c r="V70" s="13">
        <f t="shared" si="13"/>
        <v>176787942</v>
      </c>
      <c r="W70" s="13">
        <f t="shared" si="14"/>
        <v>6721970</v>
      </c>
      <c r="X70" s="4">
        <f>Gacha!C71</f>
        <v>0</v>
      </c>
      <c r="Y70" s="4">
        <f>Gacha!D71</f>
        <v>0</v>
      </c>
      <c r="Z70" s="4">
        <f>Gacha!E71</f>
        <v>0</v>
      </c>
      <c r="AA70" s="4">
        <f>Gacha!F71</f>
        <v>8.0000000000000071E-2</v>
      </c>
      <c r="AB70" s="4">
        <f>Gacha!G71</f>
        <v>0.4</v>
      </c>
      <c r="AC70" s="4">
        <f>Gacha!H71</f>
        <v>0.3</v>
      </c>
      <c r="AD70" s="4">
        <f>Gacha!I71</f>
        <v>0.13500000000000001</v>
      </c>
      <c r="AE70" s="4">
        <f>Gacha!J71</f>
        <v>8.5000000000000006E-2</v>
      </c>
    </row>
    <row r="71" spans="12:31">
      <c r="P71" s="3">
        <v>67</v>
      </c>
      <c r="Q71" s="3">
        <v>38</v>
      </c>
      <c r="R71" s="3">
        <v>112</v>
      </c>
      <c r="S71" s="3">
        <v>26.400000000000102</v>
      </c>
      <c r="T71" s="12">
        <f t="shared" si="15"/>
        <v>184240214.40000114</v>
      </c>
      <c r="U71" s="12">
        <f t="shared" si="16"/>
        <v>6978796.0000000168</v>
      </c>
      <c r="V71" s="13">
        <f t="shared" si="13"/>
        <v>184240214</v>
      </c>
      <c r="W71" s="13">
        <f t="shared" si="14"/>
        <v>6978790</v>
      </c>
      <c r="X71" s="4">
        <f>Gacha!C72</f>
        <v>0</v>
      </c>
      <c r="Y71" s="4">
        <f>Gacha!D72</f>
        <v>0</v>
      </c>
      <c r="Z71" s="4">
        <f>Gacha!E72</f>
        <v>0</v>
      </c>
      <c r="AA71" s="4">
        <f>Gacha!F72</f>
        <v>7.0000000000000062E-2</v>
      </c>
      <c r="AB71" s="4">
        <f>Gacha!G72</f>
        <v>0.4</v>
      </c>
      <c r="AC71" s="4">
        <f>Gacha!H72</f>
        <v>0.3</v>
      </c>
      <c r="AD71" s="4">
        <f>Gacha!I72</f>
        <v>0.14000000000000001</v>
      </c>
      <c r="AE71" s="4">
        <f>Gacha!J72</f>
        <v>0.09</v>
      </c>
    </row>
    <row r="72" spans="12:31">
      <c r="P72" s="3">
        <v>68</v>
      </c>
      <c r="Q72" s="3">
        <v>39</v>
      </c>
      <c r="R72" s="3">
        <v>105</v>
      </c>
      <c r="S72" s="3">
        <v>26.500000000000099</v>
      </c>
      <c r="T72" s="12">
        <f t="shared" si="15"/>
        <v>206285937.50000137</v>
      </c>
      <c r="U72" s="12">
        <f t="shared" si="16"/>
        <v>7784375.0000000224</v>
      </c>
      <c r="V72" s="13">
        <f t="shared" si="13"/>
        <v>206285937</v>
      </c>
      <c r="W72" s="13">
        <f t="shared" si="14"/>
        <v>7784370</v>
      </c>
      <c r="X72" s="4">
        <f>Gacha!C73</f>
        <v>0</v>
      </c>
      <c r="Y72" s="4">
        <f>Gacha!D73</f>
        <v>0</v>
      </c>
      <c r="Z72" s="4">
        <f>Gacha!E73</f>
        <v>0</v>
      </c>
      <c r="AA72" s="4">
        <f>Gacha!F73</f>
        <v>6.0000000000000053E-2</v>
      </c>
      <c r="AB72" s="4">
        <f>Gacha!G73</f>
        <v>0.4</v>
      </c>
      <c r="AC72" s="4">
        <f>Gacha!H73</f>
        <v>0.3</v>
      </c>
      <c r="AD72" s="4">
        <f>Gacha!I73</f>
        <v>0.14499999999999999</v>
      </c>
      <c r="AE72" s="4">
        <f>Gacha!J73</f>
        <v>9.5000000000000001E-2</v>
      </c>
    </row>
    <row r="73" spans="12:31">
      <c r="P73" s="3">
        <v>69</v>
      </c>
      <c r="Q73" s="3">
        <v>39</v>
      </c>
      <c r="R73" s="3">
        <v>110</v>
      </c>
      <c r="S73" s="3">
        <v>26.600000000000101</v>
      </c>
      <c r="T73" s="12">
        <f t="shared" si="15"/>
        <v>227706994.66666818</v>
      </c>
      <c r="U73" s="12">
        <f t="shared" si="16"/>
        <v>8560413.3333333582</v>
      </c>
      <c r="V73" s="13">
        <f t="shared" si="13"/>
        <v>227706994</v>
      </c>
      <c r="W73" s="13">
        <f t="shared" si="14"/>
        <v>8560410</v>
      </c>
      <c r="X73" s="4">
        <f>Gacha!C74</f>
        <v>0</v>
      </c>
      <c r="Y73" s="4">
        <f>Gacha!D74</f>
        <v>0</v>
      </c>
      <c r="Z73" s="4">
        <f>Gacha!E74</f>
        <v>0</v>
      </c>
      <c r="AA73" s="4">
        <f>Gacha!F74</f>
        <v>5.0000000000000044E-2</v>
      </c>
      <c r="AB73" s="4">
        <f>Gacha!G74</f>
        <v>0.4</v>
      </c>
      <c r="AC73" s="4">
        <f>Gacha!H74</f>
        <v>0.3</v>
      </c>
      <c r="AD73" s="4">
        <f>Gacha!I74</f>
        <v>0.15</v>
      </c>
      <c r="AE73" s="4">
        <f>Gacha!J74</f>
        <v>0.1</v>
      </c>
    </row>
    <row r="74" spans="12:31">
      <c r="P74" s="3">
        <v>70</v>
      </c>
      <c r="Q74" s="3">
        <v>39</v>
      </c>
      <c r="R74" s="3">
        <v>115</v>
      </c>
      <c r="S74" s="3">
        <v>26.700000000000099</v>
      </c>
      <c r="T74" s="12">
        <f t="shared" si="15"/>
        <v>250537981.50000161</v>
      </c>
      <c r="U74" s="12">
        <f t="shared" si="16"/>
        <v>9383445.0000000261</v>
      </c>
      <c r="V74" s="13">
        <f t="shared" si="13"/>
        <v>250537981</v>
      </c>
      <c r="W74" s="13">
        <f t="shared" si="14"/>
        <v>9383440</v>
      </c>
      <c r="X74" s="4">
        <f>Gacha!C75</f>
        <v>0</v>
      </c>
      <c r="Y74" s="4">
        <f>Gacha!D75</f>
        <v>0</v>
      </c>
      <c r="Z74" s="4">
        <f>Gacha!E75</f>
        <v>0</v>
      </c>
      <c r="AA74" s="4">
        <f>Gacha!F75</f>
        <v>4.0000000000000036E-2</v>
      </c>
      <c r="AB74" s="4">
        <f>Gacha!G75</f>
        <v>0.4</v>
      </c>
      <c r="AC74" s="4">
        <f>Gacha!H75</f>
        <v>0.3</v>
      </c>
      <c r="AD74" s="4">
        <f>Gacha!I75</f>
        <v>0.155</v>
      </c>
      <c r="AE74" s="4">
        <f>Gacha!J75</f>
        <v>0.105</v>
      </c>
    </row>
    <row r="75" spans="12:31">
      <c r="P75" s="3">
        <v>71</v>
      </c>
      <c r="Q75" s="3">
        <v>39</v>
      </c>
      <c r="R75" s="3">
        <v>120</v>
      </c>
      <c r="S75" s="3">
        <v>26.8000000000001</v>
      </c>
      <c r="T75" s="12">
        <f t="shared" si="15"/>
        <v>274826496.00000185</v>
      </c>
      <c r="U75" s="12">
        <f t="shared" si="16"/>
        <v>10254720.000000028</v>
      </c>
      <c r="V75" s="13">
        <f t="shared" si="13"/>
        <v>274826496</v>
      </c>
      <c r="W75" s="13">
        <f t="shared" si="14"/>
        <v>10254720</v>
      </c>
      <c r="X75" s="4">
        <f>Gacha!C76</f>
        <v>0</v>
      </c>
      <c r="Y75" s="4">
        <f>Gacha!D76</f>
        <v>0</v>
      </c>
      <c r="Z75" s="4">
        <f>Gacha!E76</f>
        <v>0</v>
      </c>
      <c r="AA75" s="4">
        <f>Gacha!F76</f>
        <v>3.0000000000000027E-2</v>
      </c>
      <c r="AB75" s="4">
        <f>Gacha!G76</f>
        <v>0.4</v>
      </c>
      <c r="AC75" s="4">
        <f>Gacha!H76</f>
        <v>0.3</v>
      </c>
      <c r="AD75" s="4">
        <f>Gacha!I76</f>
        <v>0.16</v>
      </c>
      <c r="AE75" s="4">
        <f>Gacha!J76</f>
        <v>0.11</v>
      </c>
    </row>
  </sheetData>
  <mergeCells count="1">
    <mergeCell ref="B3:C3"/>
  </mergeCells>
  <phoneticPr fontId="1" type="noConversion"/>
  <conditionalFormatting sqref="S1:S1048576">
    <cfRule type="expression" dxfId="0" priority="1">
      <formula>MOD($P1,12)=1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32C7-12D3-4F60-807E-97DF73C6F089}">
  <dimension ref="B2:W76"/>
  <sheetViews>
    <sheetView topLeftCell="A54" workbookViewId="0">
      <selection activeCell="N66" sqref="N66:N74"/>
    </sheetView>
  </sheetViews>
  <sheetFormatPr defaultRowHeight="16.5"/>
  <cols>
    <col min="11" max="11" width="11.875" bestFit="1" customWidth="1"/>
    <col min="12" max="12" width="16.5" bestFit="1" customWidth="1"/>
    <col min="13" max="13" width="16.5" customWidth="1"/>
    <col min="14" max="14" width="16.5" bestFit="1" customWidth="1"/>
  </cols>
  <sheetData>
    <row r="2" spans="2:23">
      <c r="C2" t="s">
        <v>97</v>
      </c>
      <c r="N2" t="s">
        <v>98</v>
      </c>
      <c r="O2">
        <v>5</v>
      </c>
    </row>
    <row r="3" spans="2:23">
      <c r="C3" s="14" t="s">
        <v>99</v>
      </c>
      <c r="D3" s="14" t="s">
        <v>83</v>
      </c>
      <c r="E3" s="14" t="s">
        <v>84</v>
      </c>
      <c r="F3" s="14" t="s">
        <v>85</v>
      </c>
      <c r="G3" s="14" t="s">
        <v>86</v>
      </c>
      <c r="H3" s="14" t="s">
        <v>91</v>
      </c>
      <c r="I3" s="14" t="s">
        <v>93</v>
      </c>
      <c r="J3" s="14" t="s">
        <v>94</v>
      </c>
    </row>
    <row r="4" spans="2:23" ht="17.25" thickBot="1">
      <c r="B4" s="17" t="s">
        <v>100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74</v>
      </c>
      <c r="J4" s="2" t="s">
        <v>75</v>
      </c>
      <c r="K4" s="2" t="s">
        <v>101</v>
      </c>
      <c r="L4" s="18" t="s">
        <v>102</v>
      </c>
      <c r="N4" s="17" t="s">
        <v>100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74</v>
      </c>
      <c r="V4" s="2" t="s">
        <v>75</v>
      </c>
      <c r="W4" s="2" t="s">
        <v>103</v>
      </c>
    </row>
    <row r="5" spans="2:23">
      <c r="B5" s="14">
        <v>0</v>
      </c>
      <c r="C5" s="4">
        <f>1-SUM(D5:J5)</f>
        <v>0.95</v>
      </c>
      <c r="D5" s="4">
        <v>0.05</v>
      </c>
      <c r="E5" s="22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5</v>
      </c>
      <c r="L5">
        <f t="shared" ref="L5:L62" si="0">SUM(C5:J5)</f>
        <v>1</v>
      </c>
      <c r="N5" s="14">
        <v>0</v>
      </c>
      <c r="O5" s="4">
        <f>K5*$O$2*C5</f>
        <v>23.75</v>
      </c>
      <c r="P5" s="4">
        <f>K5*$O$2*D5</f>
        <v>1.25</v>
      </c>
      <c r="Q5" s="4">
        <f>K5*$O$2*E5</f>
        <v>0</v>
      </c>
      <c r="R5" s="4">
        <f>K5*$O$2*F5</f>
        <v>0</v>
      </c>
      <c r="S5" s="4">
        <f>K5*$O$2*G5</f>
        <v>0</v>
      </c>
      <c r="T5" s="4">
        <f>K5*$O$2*H5</f>
        <v>0</v>
      </c>
      <c r="U5" s="4">
        <f>K5*$O$2*I5</f>
        <v>0</v>
      </c>
      <c r="V5" s="4">
        <f>K5*$O$2*J5</f>
        <v>0</v>
      </c>
      <c r="W5" s="4">
        <f>SUM(O5:V5)</f>
        <v>25</v>
      </c>
    </row>
    <row r="6" spans="2:23">
      <c r="B6" s="14">
        <v>1</v>
      </c>
      <c r="C6" s="4">
        <f t="shared" ref="C6:C27" si="1">1-SUM(D6:J6)</f>
        <v>0.92999999999999994</v>
      </c>
      <c r="D6" s="4">
        <v>7.0000000000000007E-2</v>
      </c>
      <c r="E6" s="22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5</v>
      </c>
      <c r="L6">
        <f t="shared" si="0"/>
        <v>1</v>
      </c>
      <c r="N6" s="14">
        <v>1</v>
      </c>
      <c r="O6" s="4">
        <f t="shared" ref="O6:O63" si="2">K6*$O$2*C6</f>
        <v>23.25</v>
      </c>
      <c r="P6" s="4">
        <f t="shared" ref="P6:P63" si="3">K6*$O$2*D6</f>
        <v>1.7500000000000002</v>
      </c>
      <c r="Q6" s="4">
        <f t="shared" ref="Q6:Q63" si="4">K6*$O$2*E6</f>
        <v>0</v>
      </c>
      <c r="R6" s="4">
        <f t="shared" ref="R6:R63" si="5">K6*$O$2*F6</f>
        <v>0</v>
      </c>
      <c r="S6" s="4">
        <f t="shared" ref="S6:S63" si="6">K6*$O$2*G6</f>
        <v>0</v>
      </c>
      <c r="T6" s="4">
        <f t="shared" ref="T6:T63" si="7">K6*$O$2*H6</f>
        <v>0</v>
      </c>
      <c r="U6" s="4">
        <f t="shared" ref="U6:U63" si="8">K6*$O$2*I6</f>
        <v>0</v>
      </c>
      <c r="V6" s="4">
        <f t="shared" ref="V6:V62" si="9">K6*$O$2*J6</f>
        <v>0</v>
      </c>
      <c r="W6" s="4">
        <f t="shared" ref="W6:W64" si="10">SUM(O6:V6)</f>
        <v>25</v>
      </c>
    </row>
    <row r="7" spans="2:23">
      <c r="B7" s="14">
        <v>2</v>
      </c>
      <c r="C7" s="4">
        <f t="shared" si="1"/>
        <v>0.91</v>
      </c>
      <c r="D7" s="4">
        <v>0.09</v>
      </c>
      <c r="E7" s="22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5</v>
      </c>
      <c r="L7">
        <f t="shared" si="0"/>
        <v>1</v>
      </c>
      <c r="N7" s="14">
        <v>2</v>
      </c>
      <c r="O7" s="4">
        <f t="shared" si="2"/>
        <v>22.75</v>
      </c>
      <c r="P7" s="4">
        <f t="shared" si="3"/>
        <v>2.25</v>
      </c>
      <c r="Q7" s="4">
        <f t="shared" si="4"/>
        <v>0</v>
      </c>
      <c r="R7" s="4">
        <f t="shared" si="5"/>
        <v>0</v>
      </c>
      <c r="S7" s="4">
        <f t="shared" si="6"/>
        <v>0</v>
      </c>
      <c r="T7" s="4">
        <f t="shared" si="7"/>
        <v>0</v>
      </c>
      <c r="U7" s="4">
        <f t="shared" si="8"/>
        <v>0</v>
      </c>
      <c r="V7" s="4">
        <f t="shared" si="9"/>
        <v>0</v>
      </c>
      <c r="W7" s="4">
        <f t="shared" si="10"/>
        <v>25</v>
      </c>
    </row>
    <row r="8" spans="2:23">
      <c r="B8" s="14">
        <v>3</v>
      </c>
      <c r="C8" s="4">
        <f t="shared" si="1"/>
        <v>0.89</v>
      </c>
      <c r="D8" s="4">
        <v>0.11</v>
      </c>
      <c r="E8" s="22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</v>
      </c>
      <c r="L8">
        <f t="shared" si="0"/>
        <v>1</v>
      </c>
      <c r="N8" s="14">
        <v>3</v>
      </c>
      <c r="O8" s="4">
        <f t="shared" si="2"/>
        <v>22.25</v>
      </c>
      <c r="P8" s="4">
        <f t="shared" si="3"/>
        <v>2.75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4">
        <f t="shared" si="8"/>
        <v>0</v>
      </c>
      <c r="V8" s="4">
        <f t="shared" si="9"/>
        <v>0</v>
      </c>
      <c r="W8" s="4">
        <f t="shared" si="10"/>
        <v>25</v>
      </c>
    </row>
    <row r="9" spans="2:23">
      <c r="B9" s="14">
        <v>4</v>
      </c>
      <c r="C9" s="4">
        <f t="shared" si="1"/>
        <v>0.87</v>
      </c>
      <c r="D9" s="4">
        <v>0.13</v>
      </c>
      <c r="E9" s="22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5</v>
      </c>
      <c r="L9">
        <f t="shared" si="0"/>
        <v>1</v>
      </c>
      <c r="N9" s="14">
        <v>4</v>
      </c>
      <c r="O9" s="4">
        <f t="shared" si="2"/>
        <v>21.75</v>
      </c>
      <c r="P9" s="4">
        <f t="shared" si="3"/>
        <v>3.25</v>
      </c>
      <c r="Q9" s="4">
        <f t="shared" si="4"/>
        <v>0</v>
      </c>
      <c r="R9" s="4">
        <f t="shared" si="5"/>
        <v>0</v>
      </c>
      <c r="S9" s="4">
        <f t="shared" si="6"/>
        <v>0</v>
      </c>
      <c r="T9" s="4">
        <f t="shared" si="7"/>
        <v>0</v>
      </c>
      <c r="U9" s="4">
        <f t="shared" si="8"/>
        <v>0</v>
      </c>
      <c r="V9" s="4">
        <f t="shared" si="9"/>
        <v>0</v>
      </c>
      <c r="W9" s="4">
        <f t="shared" si="10"/>
        <v>25</v>
      </c>
    </row>
    <row r="10" spans="2:23">
      <c r="B10" s="14">
        <v>5</v>
      </c>
      <c r="C10" s="4">
        <f t="shared" si="1"/>
        <v>0.85</v>
      </c>
      <c r="D10" s="4">
        <v>0.15</v>
      </c>
      <c r="E10" s="22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</v>
      </c>
      <c r="L10">
        <f t="shared" si="0"/>
        <v>1</v>
      </c>
      <c r="N10" s="14">
        <v>5</v>
      </c>
      <c r="O10" s="4">
        <f t="shared" si="2"/>
        <v>21.25</v>
      </c>
      <c r="P10" s="4">
        <f t="shared" si="3"/>
        <v>3.75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25</v>
      </c>
    </row>
    <row r="11" spans="2:23">
      <c r="B11" s="14">
        <v>6</v>
      </c>
      <c r="C11" s="4">
        <f t="shared" si="1"/>
        <v>0.83</v>
      </c>
      <c r="D11" s="4">
        <v>0.17</v>
      </c>
      <c r="E11" s="22">
        <v>0</v>
      </c>
      <c r="F11" s="6">
        <v>0</v>
      </c>
      <c r="G11" s="4">
        <v>0</v>
      </c>
      <c r="H11" s="6">
        <v>0</v>
      </c>
      <c r="I11" s="6">
        <v>0</v>
      </c>
      <c r="J11" s="6">
        <v>0</v>
      </c>
      <c r="K11" s="4">
        <v>5</v>
      </c>
      <c r="L11">
        <f t="shared" si="0"/>
        <v>1</v>
      </c>
      <c r="N11" s="14">
        <v>6</v>
      </c>
      <c r="O11" s="4">
        <f t="shared" si="2"/>
        <v>20.75</v>
      </c>
      <c r="P11" s="4">
        <f t="shared" si="3"/>
        <v>4.25</v>
      </c>
      <c r="Q11" s="4">
        <f t="shared" si="4"/>
        <v>0</v>
      </c>
      <c r="R11" s="4">
        <f t="shared" si="5"/>
        <v>0</v>
      </c>
      <c r="S11" s="4">
        <f t="shared" si="6"/>
        <v>0</v>
      </c>
      <c r="T11" s="4">
        <f t="shared" si="7"/>
        <v>0</v>
      </c>
      <c r="U11" s="4">
        <f t="shared" si="8"/>
        <v>0</v>
      </c>
      <c r="V11" s="4">
        <f t="shared" si="9"/>
        <v>0</v>
      </c>
      <c r="W11" s="4">
        <f t="shared" si="10"/>
        <v>25</v>
      </c>
    </row>
    <row r="12" spans="2:23">
      <c r="B12" s="14">
        <v>7</v>
      </c>
      <c r="C12" s="4">
        <f t="shared" si="1"/>
        <v>0.81</v>
      </c>
      <c r="D12" s="4">
        <v>0.19</v>
      </c>
      <c r="E12" s="2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4">
        <v>5</v>
      </c>
      <c r="L12">
        <f t="shared" si="0"/>
        <v>1</v>
      </c>
      <c r="N12" s="14">
        <v>7</v>
      </c>
      <c r="O12" s="4">
        <f t="shared" si="2"/>
        <v>20.25</v>
      </c>
      <c r="P12" s="4">
        <f t="shared" si="3"/>
        <v>4.75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25</v>
      </c>
    </row>
    <row r="13" spans="2:23">
      <c r="B13" s="14">
        <v>8</v>
      </c>
      <c r="C13" s="4">
        <f t="shared" si="1"/>
        <v>0.79</v>
      </c>
      <c r="D13" s="4">
        <v>0.21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4">
        <v>5</v>
      </c>
      <c r="L13">
        <f t="shared" si="0"/>
        <v>1</v>
      </c>
      <c r="N13" s="14">
        <v>8</v>
      </c>
      <c r="O13" s="4">
        <f t="shared" si="2"/>
        <v>19.75</v>
      </c>
      <c r="P13" s="4">
        <f t="shared" si="3"/>
        <v>5.25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0</v>
      </c>
      <c r="U13" s="4">
        <f t="shared" si="8"/>
        <v>0</v>
      </c>
      <c r="V13" s="4">
        <f t="shared" si="9"/>
        <v>0</v>
      </c>
      <c r="W13" s="4">
        <f t="shared" si="10"/>
        <v>25</v>
      </c>
    </row>
    <row r="14" spans="2:23">
      <c r="B14" s="14">
        <v>9</v>
      </c>
      <c r="C14" s="4">
        <f t="shared" si="1"/>
        <v>0.77</v>
      </c>
      <c r="D14" s="4">
        <v>0.23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4">
        <v>5</v>
      </c>
      <c r="L14">
        <f t="shared" si="0"/>
        <v>1</v>
      </c>
      <c r="N14" s="14">
        <v>9</v>
      </c>
      <c r="O14" s="4">
        <f t="shared" si="2"/>
        <v>19.25</v>
      </c>
      <c r="P14" s="4">
        <f t="shared" si="3"/>
        <v>5.75</v>
      </c>
      <c r="Q14" s="4">
        <f t="shared" si="4"/>
        <v>0</v>
      </c>
      <c r="R14" s="4">
        <f t="shared" si="5"/>
        <v>0</v>
      </c>
      <c r="S14" s="4">
        <f t="shared" si="6"/>
        <v>0</v>
      </c>
      <c r="T14" s="4">
        <f t="shared" si="7"/>
        <v>0</v>
      </c>
      <c r="U14" s="4">
        <f t="shared" si="8"/>
        <v>0</v>
      </c>
      <c r="V14" s="4">
        <f t="shared" si="9"/>
        <v>0</v>
      </c>
      <c r="W14" s="4">
        <f t="shared" si="10"/>
        <v>25</v>
      </c>
    </row>
    <row r="15" spans="2:23">
      <c r="B15" s="14">
        <v>10</v>
      </c>
      <c r="C15" s="4">
        <f t="shared" si="1"/>
        <v>0.65</v>
      </c>
      <c r="D15" s="4">
        <v>0.25</v>
      </c>
      <c r="E15" s="6">
        <v>0.1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4">
        <v>5</v>
      </c>
      <c r="L15">
        <f t="shared" si="0"/>
        <v>1</v>
      </c>
      <c r="N15" s="14">
        <v>10</v>
      </c>
      <c r="O15" s="4">
        <f t="shared" si="2"/>
        <v>16.25</v>
      </c>
      <c r="P15" s="4">
        <f t="shared" si="3"/>
        <v>6.25</v>
      </c>
      <c r="Q15" s="4">
        <f t="shared" si="4"/>
        <v>2.5</v>
      </c>
      <c r="R15" s="4">
        <f t="shared" si="5"/>
        <v>0</v>
      </c>
      <c r="S15" s="4">
        <f t="shared" si="6"/>
        <v>0</v>
      </c>
      <c r="T15" s="4">
        <f t="shared" si="7"/>
        <v>0</v>
      </c>
      <c r="U15" s="4">
        <f t="shared" si="8"/>
        <v>0</v>
      </c>
      <c r="V15" s="4">
        <f t="shared" si="9"/>
        <v>0</v>
      </c>
      <c r="W15" s="4">
        <f t="shared" si="10"/>
        <v>25</v>
      </c>
    </row>
    <row r="16" spans="2:23">
      <c r="B16" s="14">
        <v>11</v>
      </c>
      <c r="C16" s="4">
        <f t="shared" si="1"/>
        <v>0.61</v>
      </c>
      <c r="D16" s="4">
        <v>0.27</v>
      </c>
      <c r="E16" s="6">
        <v>0.12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4">
        <v>5</v>
      </c>
      <c r="L16">
        <f t="shared" si="0"/>
        <v>1</v>
      </c>
      <c r="N16" s="14">
        <v>11</v>
      </c>
      <c r="O16" s="4">
        <f t="shared" si="2"/>
        <v>15.25</v>
      </c>
      <c r="P16" s="4">
        <f t="shared" si="3"/>
        <v>6.75</v>
      </c>
      <c r="Q16" s="4">
        <f t="shared" si="4"/>
        <v>3</v>
      </c>
      <c r="R16" s="4">
        <f t="shared" si="5"/>
        <v>0</v>
      </c>
      <c r="S16" s="4">
        <f t="shared" si="6"/>
        <v>0</v>
      </c>
      <c r="T16" s="4">
        <f t="shared" si="7"/>
        <v>0</v>
      </c>
      <c r="U16" s="4">
        <f t="shared" si="8"/>
        <v>0</v>
      </c>
      <c r="V16" s="4">
        <f t="shared" si="9"/>
        <v>0</v>
      </c>
      <c r="W16" s="4">
        <f t="shared" si="10"/>
        <v>25</v>
      </c>
    </row>
    <row r="17" spans="2:23">
      <c r="B17" s="14">
        <v>12</v>
      </c>
      <c r="C17" s="4">
        <f t="shared" si="1"/>
        <v>0.57000000000000006</v>
      </c>
      <c r="D17" s="4">
        <v>0.28999999999999998</v>
      </c>
      <c r="E17" s="6">
        <v>0.14000000000000001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4">
        <v>5</v>
      </c>
      <c r="L17">
        <f t="shared" si="0"/>
        <v>1</v>
      </c>
      <c r="N17" s="14">
        <v>12</v>
      </c>
      <c r="O17" s="4">
        <f t="shared" si="2"/>
        <v>14.250000000000002</v>
      </c>
      <c r="P17" s="4">
        <f t="shared" si="3"/>
        <v>7.2499999999999991</v>
      </c>
      <c r="Q17" s="4">
        <f t="shared" si="4"/>
        <v>3.5000000000000004</v>
      </c>
      <c r="R17" s="4">
        <f t="shared" si="5"/>
        <v>0</v>
      </c>
      <c r="S17" s="4">
        <f t="shared" si="6"/>
        <v>0</v>
      </c>
      <c r="T17" s="4">
        <f t="shared" si="7"/>
        <v>0</v>
      </c>
      <c r="U17" s="4">
        <f t="shared" si="8"/>
        <v>0</v>
      </c>
      <c r="V17" s="4">
        <f t="shared" si="9"/>
        <v>0</v>
      </c>
      <c r="W17" s="4">
        <f t="shared" si="10"/>
        <v>25</v>
      </c>
    </row>
    <row r="18" spans="2:23">
      <c r="B18" s="14">
        <v>13</v>
      </c>
      <c r="C18" s="4">
        <f t="shared" si="1"/>
        <v>0.53</v>
      </c>
      <c r="D18" s="4">
        <v>0.31</v>
      </c>
      <c r="E18" s="6">
        <v>0.16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4">
        <v>5</v>
      </c>
      <c r="L18">
        <f t="shared" si="0"/>
        <v>1</v>
      </c>
      <c r="N18" s="14">
        <v>13</v>
      </c>
      <c r="O18" s="4">
        <f t="shared" si="2"/>
        <v>13.25</v>
      </c>
      <c r="P18" s="4">
        <f t="shared" si="3"/>
        <v>7.75</v>
      </c>
      <c r="Q18" s="4">
        <f t="shared" si="4"/>
        <v>4</v>
      </c>
      <c r="R18" s="4">
        <f t="shared" si="5"/>
        <v>0</v>
      </c>
      <c r="S18" s="4">
        <f t="shared" si="6"/>
        <v>0</v>
      </c>
      <c r="T18" s="4">
        <f t="shared" si="7"/>
        <v>0</v>
      </c>
      <c r="U18" s="4">
        <f t="shared" si="8"/>
        <v>0</v>
      </c>
      <c r="V18" s="4">
        <f t="shared" si="9"/>
        <v>0</v>
      </c>
      <c r="W18" s="4">
        <f t="shared" si="10"/>
        <v>25</v>
      </c>
    </row>
    <row r="19" spans="2:23">
      <c r="B19" s="14">
        <v>14</v>
      </c>
      <c r="C19" s="4">
        <f t="shared" si="1"/>
        <v>0.49</v>
      </c>
      <c r="D19" s="4">
        <v>0.33</v>
      </c>
      <c r="E19" s="6">
        <v>0.18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4">
        <v>5</v>
      </c>
      <c r="L19">
        <f t="shared" si="0"/>
        <v>1</v>
      </c>
      <c r="N19" s="14">
        <v>14</v>
      </c>
      <c r="O19" s="4">
        <f t="shared" si="2"/>
        <v>12.25</v>
      </c>
      <c r="P19" s="4">
        <f t="shared" si="3"/>
        <v>8.25</v>
      </c>
      <c r="Q19" s="4">
        <f t="shared" si="4"/>
        <v>4.5</v>
      </c>
      <c r="R19" s="4">
        <f t="shared" si="5"/>
        <v>0</v>
      </c>
      <c r="S19" s="4">
        <f t="shared" si="6"/>
        <v>0</v>
      </c>
      <c r="T19" s="4">
        <f t="shared" si="7"/>
        <v>0</v>
      </c>
      <c r="U19" s="4">
        <f t="shared" si="8"/>
        <v>0</v>
      </c>
      <c r="V19" s="4">
        <f t="shared" si="9"/>
        <v>0</v>
      </c>
      <c r="W19" s="4">
        <f t="shared" si="10"/>
        <v>25</v>
      </c>
    </row>
    <row r="20" spans="2:23">
      <c r="B20" s="14">
        <v>15</v>
      </c>
      <c r="C20" s="4">
        <f t="shared" si="1"/>
        <v>0.44999999999999996</v>
      </c>
      <c r="D20" s="4">
        <v>0.35</v>
      </c>
      <c r="E20" s="6">
        <v>0.2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4">
        <v>5</v>
      </c>
      <c r="L20">
        <f t="shared" si="0"/>
        <v>1</v>
      </c>
      <c r="N20" s="14">
        <v>15</v>
      </c>
      <c r="O20" s="4">
        <f t="shared" si="2"/>
        <v>11.249999999999998</v>
      </c>
      <c r="P20" s="4">
        <f t="shared" si="3"/>
        <v>8.75</v>
      </c>
      <c r="Q20" s="4">
        <f t="shared" si="4"/>
        <v>5</v>
      </c>
      <c r="R20" s="4">
        <f t="shared" si="5"/>
        <v>0</v>
      </c>
      <c r="S20" s="4">
        <f t="shared" si="6"/>
        <v>0</v>
      </c>
      <c r="T20" s="4">
        <f t="shared" si="7"/>
        <v>0</v>
      </c>
      <c r="U20" s="4">
        <f t="shared" si="8"/>
        <v>0</v>
      </c>
      <c r="V20" s="4">
        <f t="shared" si="9"/>
        <v>0</v>
      </c>
      <c r="W20" s="4">
        <f t="shared" si="10"/>
        <v>25</v>
      </c>
    </row>
    <row r="21" spans="2:23">
      <c r="B21" s="14">
        <v>16</v>
      </c>
      <c r="C21" s="4">
        <f t="shared" si="1"/>
        <v>0.4</v>
      </c>
      <c r="D21" s="4">
        <v>0.37</v>
      </c>
      <c r="E21" s="6">
        <v>0.22</v>
      </c>
      <c r="F21" s="6">
        <v>0.01</v>
      </c>
      <c r="G21" s="6">
        <v>0</v>
      </c>
      <c r="H21" s="6">
        <v>0</v>
      </c>
      <c r="I21" s="6">
        <v>0</v>
      </c>
      <c r="J21" s="6">
        <v>0</v>
      </c>
      <c r="K21" s="4">
        <v>5</v>
      </c>
      <c r="L21">
        <f t="shared" si="0"/>
        <v>1</v>
      </c>
      <c r="N21" s="14">
        <v>16</v>
      </c>
      <c r="O21" s="4">
        <f t="shared" si="2"/>
        <v>10</v>
      </c>
      <c r="P21" s="4">
        <f t="shared" si="3"/>
        <v>9.25</v>
      </c>
      <c r="Q21" s="4">
        <f t="shared" si="4"/>
        <v>5.5</v>
      </c>
      <c r="R21" s="4">
        <f t="shared" si="5"/>
        <v>0.25</v>
      </c>
      <c r="S21" s="4">
        <f t="shared" si="6"/>
        <v>0</v>
      </c>
      <c r="T21" s="4">
        <f t="shared" si="7"/>
        <v>0</v>
      </c>
      <c r="U21" s="4">
        <f t="shared" si="8"/>
        <v>0</v>
      </c>
      <c r="V21" s="4">
        <f t="shared" si="9"/>
        <v>0</v>
      </c>
      <c r="W21" s="4">
        <f t="shared" si="10"/>
        <v>25</v>
      </c>
    </row>
    <row r="22" spans="2:23">
      <c r="B22" s="14">
        <v>17</v>
      </c>
      <c r="C22" s="4">
        <f t="shared" si="1"/>
        <v>0.33999999999999997</v>
      </c>
      <c r="D22" s="4">
        <v>0.39</v>
      </c>
      <c r="E22" s="6">
        <v>0.24</v>
      </c>
      <c r="F22" s="6">
        <v>0.03</v>
      </c>
      <c r="G22" s="6">
        <v>0</v>
      </c>
      <c r="H22" s="6">
        <v>0</v>
      </c>
      <c r="I22" s="6">
        <v>0</v>
      </c>
      <c r="J22" s="6">
        <v>0</v>
      </c>
      <c r="K22" s="4">
        <v>5</v>
      </c>
      <c r="L22">
        <f t="shared" si="0"/>
        <v>1</v>
      </c>
      <c r="N22" s="14">
        <v>17</v>
      </c>
      <c r="O22" s="4">
        <f t="shared" si="2"/>
        <v>8.5</v>
      </c>
      <c r="P22" s="4">
        <f t="shared" si="3"/>
        <v>9.75</v>
      </c>
      <c r="Q22" s="4">
        <f t="shared" si="4"/>
        <v>6</v>
      </c>
      <c r="R22" s="4">
        <f t="shared" si="5"/>
        <v>0.75</v>
      </c>
      <c r="S22" s="4">
        <f t="shared" si="6"/>
        <v>0</v>
      </c>
      <c r="T22" s="4">
        <f t="shared" si="7"/>
        <v>0</v>
      </c>
      <c r="U22" s="4">
        <f t="shared" si="8"/>
        <v>0</v>
      </c>
      <c r="V22" s="4">
        <f t="shared" si="9"/>
        <v>0</v>
      </c>
      <c r="W22" s="4">
        <f t="shared" si="10"/>
        <v>25</v>
      </c>
    </row>
    <row r="23" spans="2:23">
      <c r="B23" s="14">
        <v>18</v>
      </c>
      <c r="C23" s="4">
        <f t="shared" si="1"/>
        <v>0.28000000000000003</v>
      </c>
      <c r="D23" s="4">
        <v>0.41</v>
      </c>
      <c r="E23" s="6">
        <v>0.26</v>
      </c>
      <c r="F23" s="6">
        <v>0.05</v>
      </c>
      <c r="G23" s="6">
        <v>0</v>
      </c>
      <c r="H23" s="6">
        <v>0</v>
      </c>
      <c r="I23" s="6">
        <v>0</v>
      </c>
      <c r="J23" s="6">
        <v>0</v>
      </c>
      <c r="K23" s="4">
        <v>5</v>
      </c>
      <c r="L23">
        <f t="shared" si="0"/>
        <v>1</v>
      </c>
      <c r="N23" s="14">
        <v>18</v>
      </c>
      <c r="O23" s="4">
        <f t="shared" si="2"/>
        <v>7.0000000000000009</v>
      </c>
      <c r="P23" s="4">
        <f t="shared" si="3"/>
        <v>10.25</v>
      </c>
      <c r="Q23" s="4">
        <f t="shared" si="4"/>
        <v>6.5</v>
      </c>
      <c r="R23" s="4">
        <f t="shared" si="5"/>
        <v>1.25</v>
      </c>
      <c r="S23" s="4">
        <f t="shared" si="6"/>
        <v>0</v>
      </c>
      <c r="T23" s="4">
        <f t="shared" si="7"/>
        <v>0</v>
      </c>
      <c r="U23" s="4">
        <f t="shared" si="8"/>
        <v>0</v>
      </c>
      <c r="V23" s="4">
        <f t="shared" si="9"/>
        <v>0</v>
      </c>
      <c r="W23" s="4">
        <f t="shared" si="10"/>
        <v>25</v>
      </c>
    </row>
    <row r="24" spans="2:23">
      <c r="B24" s="14">
        <v>19</v>
      </c>
      <c r="C24" s="4">
        <f t="shared" si="1"/>
        <v>0.21999999999999997</v>
      </c>
      <c r="D24" s="4">
        <v>0.43</v>
      </c>
      <c r="E24" s="6">
        <v>0.28000000000000003</v>
      </c>
      <c r="F24" s="6">
        <v>7.0000000000000007E-2</v>
      </c>
      <c r="G24" s="6">
        <v>0</v>
      </c>
      <c r="H24" s="6">
        <v>0</v>
      </c>
      <c r="I24" s="6">
        <v>0</v>
      </c>
      <c r="J24" s="6">
        <v>0</v>
      </c>
      <c r="K24" s="4">
        <v>5</v>
      </c>
      <c r="L24">
        <f t="shared" si="0"/>
        <v>1</v>
      </c>
      <c r="N24" s="14">
        <v>19</v>
      </c>
      <c r="O24" s="4">
        <f t="shared" si="2"/>
        <v>5.4999999999999991</v>
      </c>
      <c r="P24" s="4">
        <f t="shared" si="3"/>
        <v>10.75</v>
      </c>
      <c r="Q24" s="4">
        <f t="shared" si="4"/>
        <v>7.0000000000000009</v>
      </c>
      <c r="R24" s="4">
        <f t="shared" si="5"/>
        <v>1.7500000000000002</v>
      </c>
      <c r="S24" s="4">
        <f t="shared" si="6"/>
        <v>0</v>
      </c>
      <c r="T24" s="4">
        <f t="shared" si="7"/>
        <v>0</v>
      </c>
      <c r="U24" s="4">
        <f t="shared" si="8"/>
        <v>0</v>
      </c>
      <c r="V24" s="4">
        <f t="shared" si="9"/>
        <v>0</v>
      </c>
      <c r="W24" s="4">
        <f t="shared" si="10"/>
        <v>25</v>
      </c>
    </row>
    <row r="25" spans="2:23">
      <c r="B25" s="14">
        <v>20</v>
      </c>
      <c r="C25" s="4">
        <f t="shared" si="1"/>
        <v>0.15000000000000002</v>
      </c>
      <c r="D25" s="4">
        <v>0.45</v>
      </c>
      <c r="E25" s="6">
        <v>0.3</v>
      </c>
      <c r="F25" s="6">
        <v>0.09</v>
      </c>
      <c r="G25" s="6">
        <v>0.01</v>
      </c>
      <c r="H25" s="6">
        <v>0</v>
      </c>
      <c r="I25" s="6">
        <v>0</v>
      </c>
      <c r="J25" s="6">
        <v>0</v>
      </c>
      <c r="K25" s="4">
        <v>5</v>
      </c>
      <c r="L25">
        <f t="shared" si="0"/>
        <v>1</v>
      </c>
      <c r="N25" s="14">
        <v>20</v>
      </c>
      <c r="O25" s="4">
        <f t="shared" si="2"/>
        <v>3.7500000000000004</v>
      </c>
      <c r="P25" s="4">
        <f t="shared" si="3"/>
        <v>11.25</v>
      </c>
      <c r="Q25" s="4">
        <f t="shared" si="4"/>
        <v>7.5</v>
      </c>
      <c r="R25" s="4">
        <f t="shared" si="5"/>
        <v>2.25</v>
      </c>
      <c r="S25" s="4">
        <f t="shared" si="6"/>
        <v>0.25</v>
      </c>
      <c r="T25" s="4">
        <f t="shared" si="7"/>
        <v>0</v>
      </c>
      <c r="U25" s="4">
        <f t="shared" si="8"/>
        <v>0</v>
      </c>
      <c r="V25" s="4">
        <f t="shared" si="9"/>
        <v>0</v>
      </c>
      <c r="W25" s="4">
        <f t="shared" si="10"/>
        <v>25</v>
      </c>
    </row>
    <row r="26" spans="2:23">
      <c r="B26" s="14">
        <v>21</v>
      </c>
      <c r="C26" s="4">
        <f t="shared" si="1"/>
        <v>7.999999999999996E-2</v>
      </c>
      <c r="D26" s="4">
        <v>0.47</v>
      </c>
      <c r="E26" s="6">
        <v>0.32</v>
      </c>
      <c r="F26" s="6">
        <v>0.11</v>
      </c>
      <c r="G26" s="6">
        <v>0.02</v>
      </c>
      <c r="H26" s="6">
        <v>0</v>
      </c>
      <c r="I26" s="6">
        <v>0</v>
      </c>
      <c r="J26" s="6">
        <v>0</v>
      </c>
      <c r="K26" s="4">
        <v>5</v>
      </c>
      <c r="L26">
        <f t="shared" si="0"/>
        <v>0.99999999999999989</v>
      </c>
      <c r="N26" s="14">
        <v>21</v>
      </c>
      <c r="O26" s="4">
        <f t="shared" si="2"/>
        <v>1.9999999999999991</v>
      </c>
      <c r="P26" s="4">
        <f t="shared" si="3"/>
        <v>11.75</v>
      </c>
      <c r="Q26" s="4">
        <f t="shared" si="4"/>
        <v>8</v>
      </c>
      <c r="R26" s="4">
        <f t="shared" si="5"/>
        <v>2.75</v>
      </c>
      <c r="S26" s="4">
        <f t="shared" si="6"/>
        <v>0.5</v>
      </c>
      <c r="T26" s="4">
        <f t="shared" si="7"/>
        <v>0</v>
      </c>
      <c r="U26" s="4">
        <f t="shared" si="8"/>
        <v>0</v>
      </c>
      <c r="V26" s="4">
        <f t="shared" si="9"/>
        <v>0</v>
      </c>
      <c r="W26" s="4">
        <f t="shared" si="10"/>
        <v>25</v>
      </c>
    </row>
    <row r="27" spans="2:23">
      <c r="B27" s="14">
        <v>22</v>
      </c>
      <c r="C27" s="4">
        <f t="shared" si="1"/>
        <v>9.9999999999998979E-3</v>
      </c>
      <c r="D27" s="4">
        <v>0.49</v>
      </c>
      <c r="E27" s="6">
        <v>0.34</v>
      </c>
      <c r="F27" s="6">
        <v>0.13</v>
      </c>
      <c r="G27" s="6">
        <v>0.03</v>
      </c>
      <c r="H27" s="6">
        <v>0</v>
      </c>
      <c r="I27" s="6">
        <v>0</v>
      </c>
      <c r="J27" s="6">
        <v>0</v>
      </c>
      <c r="K27" s="4">
        <v>5</v>
      </c>
      <c r="L27">
        <f t="shared" si="0"/>
        <v>0.99999999999999989</v>
      </c>
      <c r="N27" s="14">
        <v>22</v>
      </c>
      <c r="O27" s="4">
        <f t="shared" si="2"/>
        <v>0.24999999999999745</v>
      </c>
      <c r="P27" s="4">
        <f t="shared" si="3"/>
        <v>12.25</v>
      </c>
      <c r="Q27" s="4">
        <f t="shared" si="4"/>
        <v>8.5</v>
      </c>
      <c r="R27" s="4">
        <f t="shared" si="5"/>
        <v>3.25</v>
      </c>
      <c r="S27" s="4">
        <f t="shared" si="6"/>
        <v>0.75</v>
      </c>
      <c r="T27" s="4">
        <f t="shared" si="7"/>
        <v>0</v>
      </c>
      <c r="U27" s="4">
        <f t="shared" si="8"/>
        <v>0</v>
      </c>
      <c r="V27" s="4">
        <f t="shared" si="9"/>
        <v>0</v>
      </c>
      <c r="W27" s="4">
        <f t="shared" si="10"/>
        <v>25</v>
      </c>
    </row>
    <row r="28" spans="2:23">
      <c r="B28" s="14">
        <v>23</v>
      </c>
      <c r="C28" s="4">
        <v>0</v>
      </c>
      <c r="D28" s="4">
        <f t="shared" ref="D28:D39" si="11">1-SUM(E28:J28)</f>
        <v>0.44999999999999996</v>
      </c>
      <c r="E28" s="6">
        <v>0.36</v>
      </c>
      <c r="F28" s="6">
        <v>0.15</v>
      </c>
      <c r="G28" s="6">
        <v>0.04</v>
      </c>
      <c r="H28" s="6">
        <v>0</v>
      </c>
      <c r="I28" s="6">
        <v>0</v>
      </c>
      <c r="J28" s="6">
        <v>0</v>
      </c>
      <c r="K28" s="4">
        <v>5</v>
      </c>
      <c r="L28">
        <f t="shared" si="0"/>
        <v>1</v>
      </c>
      <c r="N28" s="14">
        <v>23</v>
      </c>
      <c r="O28" s="4">
        <f t="shared" si="2"/>
        <v>0</v>
      </c>
      <c r="P28" s="4">
        <f t="shared" si="3"/>
        <v>11.249999999999998</v>
      </c>
      <c r="Q28" s="4">
        <f t="shared" si="4"/>
        <v>9</v>
      </c>
      <c r="R28" s="4">
        <f t="shared" si="5"/>
        <v>3.75</v>
      </c>
      <c r="S28" s="4">
        <f t="shared" si="6"/>
        <v>1</v>
      </c>
      <c r="T28" s="4">
        <f t="shared" si="7"/>
        <v>0</v>
      </c>
      <c r="U28" s="4">
        <f t="shared" si="8"/>
        <v>0</v>
      </c>
      <c r="V28" s="4">
        <f t="shared" si="9"/>
        <v>0</v>
      </c>
      <c r="W28" s="4">
        <f t="shared" si="10"/>
        <v>25</v>
      </c>
    </row>
    <row r="29" spans="2:23">
      <c r="B29" s="14">
        <v>24</v>
      </c>
      <c r="C29" s="4">
        <v>0</v>
      </c>
      <c r="D29" s="4">
        <f t="shared" si="11"/>
        <v>0.39999999999999991</v>
      </c>
      <c r="E29" s="6">
        <v>0.38</v>
      </c>
      <c r="F29" s="6">
        <v>0.17</v>
      </c>
      <c r="G29" s="6">
        <v>0.05</v>
      </c>
      <c r="H29" s="6">
        <v>0</v>
      </c>
      <c r="I29" s="6">
        <v>0</v>
      </c>
      <c r="J29" s="6">
        <v>0</v>
      </c>
      <c r="K29" s="4">
        <v>5</v>
      </c>
      <c r="L29">
        <f t="shared" si="0"/>
        <v>1</v>
      </c>
      <c r="N29" s="14">
        <v>24</v>
      </c>
      <c r="O29" s="4">
        <f t="shared" si="2"/>
        <v>0</v>
      </c>
      <c r="P29" s="4">
        <f t="shared" si="3"/>
        <v>9.9999999999999982</v>
      </c>
      <c r="Q29" s="4">
        <f t="shared" si="4"/>
        <v>9.5</v>
      </c>
      <c r="R29" s="4">
        <f t="shared" si="5"/>
        <v>4.25</v>
      </c>
      <c r="S29" s="4">
        <f t="shared" si="6"/>
        <v>1.25</v>
      </c>
      <c r="T29" s="4">
        <f t="shared" si="7"/>
        <v>0</v>
      </c>
      <c r="U29" s="4">
        <f t="shared" si="8"/>
        <v>0</v>
      </c>
      <c r="V29" s="4">
        <f t="shared" si="9"/>
        <v>0</v>
      </c>
      <c r="W29" s="4">
        <f t="shared" si="10"/>
        <v>25</v>
      </c>
    </row>
    <row r="30" spans="2:23">
      <c r="B30" s="14">
        <v>25</v>
      </c>
      <c r="C30" s="4">
        <v>0</v>
      </c>
      <c r="D30" s="4">
        <f t="shared" si="11"/>
        <v>0.34999999999999987</v>
      </c>
      <c r="E30" s="6">
        <v>0.4</v>
      </c>
      <c r="F30" s="6">
        <v>0.19</v>
      </c>
      <c r="G30" s="6">
        <v>0.06</v>
      </c>
      <c r="H30" s="6">
        <v>0</v>
      </c>
      <c r="I30" s="6">
        <v>0</v>
      </c>
      <c r="J30" s="6">
        <v>0</v>
      </c>
      <c r="K30" s="4">
        <v>5</v>
      </c>
      <c r="L30">
        <f t="shared" si="0"/>
        <v>1</v>
      </c>
      <c r="N30" s="14">
        <v>25</v>
      </c>
      <c r="O30" s="4">
        <f t="shared" si="2"/>
        <v>0</v>
      </c>
      <c r="P30" s="4">
        <f t="shared" si="3"/>
        <v>8.7499999999999964</v>
      </c>
      <c r="Q30" s="4">
        <f t="shared" si="4"/>
        <v>10</v>
      </c>
      <c r="R30" s="4">
        <f t="shared" si="5"/>
        <v>4.75</v>
      </c>
      <c r="S30" s="4">
        <f t="shared" si="6"/>
        <v>1.5</v>
      </c>
      <c r="T30" s="4">
        <f t="shared" si="7"/>
        <v>0</v>
      </c>
      <c r="U30" s="4">
        <f t="shared" si="8"/>
        <v>0</v>
      </c>
      <c r="V30" s="4">
        <f t="shared" si="9"/>
        <v>0</v>
      </c>
      <c r="W30" s="4">
        <f t="shared" si="10"/>
        <v>24.999999999999996</v>
      </c>
    </row>
    <row r="31" spans="2:23">
      <c r="B31" s="14">
        <v>26</v>
      </c>
      <c r="C31" s="4">
        <v>0</v>
      </c>
      <c r="D31" s="4">
        <f t="shared" si="11"/>
        <v>0.30000000000000004</v>
      </c>
      <c r="E31" s="6">
        <v>0.42</v>
      </c>
      <c r="F31" s="6">
        <v>0.21</v>
      </c>
      <c r="G31" s="6">
        <v>7.0000000000000007E-2</v>
      </c>
      <c r="H31" s="6">
        <v>0</v>
      </c>
      <c r="I31" s="6">
        <v>0</v>
      </c>
      <c r="J31" s="6">
        <v>0</v>
      </c>
      <c r="K31" s="4">
        <v>5</v>
      </c>
      <c r="L31">
        <f t="shared" si="0"/>
        <v>1</v>
      </c>
      <c r="N31" s="14">
        <v>26</v>
      </c>
      <c r="O31" s="4">
        <f t="shared" si="2"/>
        <v>0</v>
      </c>
      <c r="P31" s="4">
        <f t="shared" si="3"/>
        <v>7.5000000000000009</v>
      </c>
      <c r="Q31" s="4">
        <f t="shared" si="4"/>
        <v>10.5</v>
      </c>
      <c r="R31" s="4">
        <f t="shared" si="5"/>
        <v>5.25</v>
      </c>
      <c r="S31" s="4">
        <f t="shared" si="6"/>
        <v>1.7500000000000002</v>
      </c>
      <c r="T31" s="4">
        <f t="shared" si="7"/>
        <v>0</v>
      </c>
      <c r="U31" s="4">
        <f t="shared" si="8"/>
        <v>0</v>
      </c>
      <c r="V31" s="4">
        <f t="shared" si="9"/>
        <v>0</v>
      </c>
      <c r="W31" s="4">
        <f t="shared" si="10"/>
        <v>25</v>
      </c>
    </row>
    <row r="32" spans="2:23">
      <c r="B32" s="14">
        <v>27</v>
      </c>
      <c r="C32" s="4">
        <v>0</v>
      </c>
      <c r="D32" s="4">
        <f t="shared" si="11"/>
        <v>0.25</v>
      </c>
      <c r="E32" s="6">
        <v>0.44</v>
      </c>
      <c r="F32" s="6">
        <v>0.23</v>
      </c>
      <c r="G32" s="6">
        <v>0.08</v>
      </c>
      <c r="H32" s="6">
        <v>0</v>
      </c>
      <c r="I32" s="6">
        <v>0</v>
      </c>
      <c r="J32" s="6">
        <v>0</v>
      </c>
      <c r="K32" s="4">
        <v>5</v>
      </c>
      <c r="L32">
        <f t="shared" si="0"/>
        <v>0.99999999999999989</v>
      </c>
      <c r="N32" s="14">
        <v>27</v>
      </c>
      <c r="O32" s="4">
        <f t="shared" si="2"/>
        <v>0</v>
      </c>
      <c r="P32" s="4">
        <f t="shared" si="3"/>
        <v>6.25</v>
      </c>
      <c r="Q32" s="4">
        <f t="shared" si="4"/>
        <v>11</v>
      </c>
      <c r="R32" s="4">
        <f t="shared" si="5"/>
        <v>5.75</v>
      </c>
      <c r="S32" s="4">
        <f t="shared" si="6"/>
        <v>2</v>
      </c>
      <c r="T32" s="4">
        <f t="shared" si="7"/>
        <v>0</v>
      </c>
      <c r="U32" s="4">
        <f t="shared" si="8"/>
        <v>0</v>
      </c>
      <c r="V32" s="4">
        <f t="shared" si="9"/>
        <v>0</v>
      </c>
      <c r="W32" s="4">
        <f t="shared" si="10"/>
        <v>25</v>
      </c>
    </row>
    <row r="33" spans="2:23">
      <c r="B33" s="14">
        <v>28</v>
      </c>
      <c r="C33" s="4">
        <v>0</v>
      </c>
      <c r="D33" s="4">
        <f t="shared" si="11"/>
        <v>0.20000000000000007</v>
      </c>
      <c r="E33" s="6">
        <v>0.46</v>
      </c>
      <c r="F33" s="6">
        <v>0.25</v>
      </c>
      <c r="G33" s="6">
        <v>0.09</v>
      </c>
      <c r="H33" s="6">
        <v>0</v>
      </c>
      <c r="I33" s="6">
        <v>0</v>
      </c>
      <c r="J33" s="6">
        <v>0</v>
      </c>
      <c r="K33" s="4">
        <v>5</v>
      </c>
      <c r="L33">
        <f t="shared" si="0"/>
        <v>1.0000000000000002</v>
      </c>
      <c r="N33" s="14">
        <v>28</v>
      </c>
      <c r="O33" s="4">
        <f t="shared" si="2"/>
        <v>0</v>
      </c>
      <c r="P33" s="4">
        <f t="shared" si="3"/>
        <v>5.0000000000000018</v>
      </c>
      <c r="Q33" s="4">
        <f t="shared" si="4"/>
        <v>11.5</v>
      </c>
      <c r="R33" s="4">
        <f t="shared" si="5"/>
        <v>6.25</v>
      </c>
      <c r="S33" s="4">
        <f t="shared" si="6"/>
        <v>2.25</v>
      </c>
      <c r="T33" s="4">
        <f t="shared" si="7"/>
        <v>0</v>
      </c>
      <c r="U33" s="4">
        <f t="shared" si="8"/>
        <v>0</v>
      </c>
      <c r="V33" s="4">
        <f t="shared" si="9"/>
        <v>0</v>
      </c>
      <c r="W33" s="4">
        <f t="shared" si="10"/>
        <v>25</v>
      </c>
    </row>
    <row r="34" spans="2:23">
      <c r="B34" s="14">
        <v>29</v>
      </c>
      <c r="C34" s="4">
        <v>0</v>
      </c>
      <c r="D34" s="4">
        <f t="shared" si="11"/>
        <v>0.15000000000000002</v>
      </c>
      <c r="E34" s="6">
        <v>0.48</v>
      </c>
      <c r="F34" s="6">
        <v>0.27</v>
      </c>
      <c r="G34" s="6">
        <v>0.1</v>
      </c>
      <c r="H34" s="6">
        <v>0</v>
      </c>
      <c r="I34" s="6">
        <v>0</v>
      </c>
      <c r="J34" s="6">
        <v>0</v>
      </c>
      <c r="K34" s="4">
        <v>5</v>
      </c>
      <c r="L34">
        <f t="shared" si="0"/>
        <v>1</v>
      </c>
      <c r="N34" s="14">
        <v>29</v>
      </c>
      <c r="O34" s="4">
        <f t="shared" si="2"/>
        <v>0</v>
      </c>
      <c r="P34" s="4">
        <f t="shared" si="3"/>
        <v>3.7500000000000004</v>
      </c>
      <c r="Q34" s="4">
        <f t="shared" si="4"/>
        <v>12</v>
      </c>
      <c r="R34" s="4">
        <f t="shared" si="5"/>
        <v>6.75</v>
      </c>
      <c r="S34" s="4">
        <f t="shared" si="6"/>
        <v>2.5</v>
      </c>
      <c r="T34" s="4">
        <f t="shared" si="7"/>
        <v>0</v>
      </c>
      <c r="U34" s="4">
        <f t="shared" si="8"/>
        <v>0</v>
      </c>
      <c r="V34" s="4">
        <f t="shared" si="9"/>
        <v>0</v>
      </c>
      <c r="W34" s="4">
        <f t="shared" si="10"/>
        <v>25</v>
      </c>
    </row>
    <row r="35" spans="2:23">
      <c r="B35" s="14">
        <v>30</v>
      </c>
      <c r="C35" s="4">
        <v>0</v>
      </c>
      <c r="D35" s="4">
        <f t="shared" si="11"/>
        <v>9.000000000000008E-2</v>
      </c>
      <c r="E35" s="6">
        <v>0.5</v>
      </c>
      <c r="F35" s="6">
        <v>0.28999999999999998</v>
      </c>
      <c r="G35" s="6">
        <v>0.11</v>
      </c>
      <c r="H35" s="6">
        <v>9.9999999999999499E-3</v>
      </c>
      <c r="I35" s="6">
        <v>0</v>
      </c>
      <c r="J35" s="6">
        <v>0</v>
      </c>
      <c r="K35" s="4">
        <v>5</v>
      </c>
      <c r="L35">
        <f t="shared" si="0"/>
        <v>1</v>
      </c>
      <c r="N35" s="14">
        <v>30</v>
      </c>
      <c r="O35" s="4">
        <f t="shared" si="2"/>
        <v>0</v>
      </c>
      <c r="P35" s="4">
        <f t="shared" si="3"/>
        <v>2.2500000000000018</v>
      </c>
      <c r="Q35" s="4">
        <f t="shared" si="4"/>
        <v>12.5</v>
      </c>
      <c r="R35" s="4">
        <f t="shared" si="5"/>
        <v>7.2499999999999991</v>
      </c>
      <c r="S35" s="4">
        <f t="shared" si="6"/>
        <v>2.75</v>
      </c>
      <c r="T35" s="4">
        <f t="shared" si="7"/>
        <v>0.24999999999999875</v>
      </c>
      <c r="U35" s="4">
        <f t="shared" si="8"/>
        <v>0</v>
      </c>
      <c r="V35" s="4">
        <f t="shared" si="9"/>
        <v>0</v>
      </c>
      <c r="W35" s="4">
        <f t="shared" si="10"/>
        <v>25</v>
      </c>
    </row>
    <row r="36" spans="2:23">
      <c r="B36" s="14">
        <v>31</v>
      </c>
      <c r="C36" s="4">
        <v>0</v>
      </c>
      <c r="D36" s="4">
        <f t="shared" si="11"/>
        <v>6.9999999999999951E-2</v>
      </c>
      <c r="E36" s="6">
        <v>0.48</v>
      </c>
      <c r="F36" s="6">
        <v>0.31</v>
      </c>
      <c r="G36" s="6">
        <v>0.12</v>
      </c>
      <c r="H36" s="6">
        <v>0.02</v>
      </c>
      <c r="I36" s="6">
        <v>0</v>
      </c>
      <c r="J36" s="6">
        <v>0</v>
      </c>
      <c r="K36" s="4">
        <v>5</v>
      </c>
      <c r="L36">
        <f t="shared" si="0"/>
        <v>0.99999999999999989</v>
      </c>
      <c r="N36" s="14">
        <v>31</v>
      </c>
      <c r="O36" s="4">
        <f t="shared" si="2"/>
        <v>0</v>
      </c>
      <c r="P36" s="4">
        <f t="shared" si="3"/>
        <v>1.7499999999999987</v>
      </c>
      <c r="Q36" s="4">
        <f t="shared" si="4"/>
        <v>12</v>
      </c>
      <c r="R36" s="4">
        <f t="shared" si="5"/>
        <v>7.75</v>
      </c>
      <c r="S36" s="4">
        <f t="shared" si="6"/>
        <v>3</v>
      </c>
      <c r="T36" s="4">
        <f t="shared" si="7"/>
        <v>0.5</v>
      </c>
      <c r="U36" s="4">
        <f t="shared" si="8"/>
        <v>0</v>
      </c>
      <c r="V36" s="4">
        <f t="shared" si="9"/>
        <v>0</v>
      </c>
      <c r="W36" s="4">
        <f t="shared" si="10"/>
        <v>25</v>
      </c>
    </row>
    <row r="37" spans="2:23">
      <c r="B37" s="14">
        <v>32</v>
      </c>
      <c r="C37" s="4">
        <v>0</v>
      </c>
      <c r="D37" s="4">
        <f t="shared" si="11"/>
        <v>4.9999999999999933E-2</v>
      </c>
      <c r="E37" s="6">
        <v>0.46</v>
      </c>
      <c r="F37" s="6">
        <v>0.33</v>
      </c>
      <c r="G37" s="6">
        <v>0.13</v>
      </c>
      <c r="H37" s="6">
        <v>0.03</v>
      </c>
      <c r="I37" s="6">
        <v>0</v>
      </c>
      <c r="J37" s="6">
        <v>0</v>
      </c>
      <c r="K37" s="4">
        <v>5</v>
      </c>
      <c r="L37">
        <f t="shared" si="0"/>
        <v>1</v>
      </c>
      <c r="N37" s="14">
        <v>32</v>
      </c>
      <c r="O37" s="4">
        <f t="shared" si="2"/>
        <v>0</v>
      </c>
      <c r="P37" s="4">
        <f t="shared" si="3"/>
        <v>1.2499999999999982</v>
      </c>
      <c r="Q37" s="4">
        <f t="shared" si="4"/>
        <v>11.5</v>
      </c>
      <c r="R37" s="4">
        <f t="shared" si="5"/>
        <v>8.25</v>
      </c>
      <c r="S37" s="4">
        <f t="shared" si="6"/>
        <v>3.25</v>
      </c>
      <c r="T37" s="4">
        <f t="shared" si="7"/>
        <v>0.75</v>
      </c>
      <c r="U37" s="4">
        <f t="shared" si="8"/>
        <v>0</v>
      </c>
      <c r="V37" s="4">
        <f t="shared" si="9"/>
        <v>0</v>
      </c>
      <c r="W37" s="4">
        <f t="shared" si="10"/>
        <v>25</v>
      </c>
    </row>
    <row r="38" spans="2:23">
      <c r="B38" s="14">
        <v>33</v>
      </c>
      <c r="C38" s="4">
        <v>0</v>
      </c>
      <c r="D38" s="4">
        <f t="shared" si="11"/>
        <v>2.9999999999999916E-2</v>
      </c>
      <c r="E38" s="6">
        <v>0.44</v>
      </c>
      <c r="F38" s="6">
        <v>0.35</v>
      </c>
      <c r="G38" s="6">
        <v>0.14000000000000001</v>
      </c>
      <c r="H38" s="6">
        <v>0.04</v>
      </c>
      <c r="I38" s="6">
        <v>0</v>
      </c>
      <c r="J38" s="6">
        <v>0</v>
      </c>
      <c r="K38" s="4">
        <v>5</v>
      </c>
      <c r="L38">
        <f t="shared" si="0"/>
        <v>0.99999999999999989</v>
      </c>
      <c r="N38" s="14">
        <v>33</v>
      </c>
      <c r="O38" s="4">
        <f t="shared" si="2"/>
        <v>0</v>
      </c>
      <c r="P38" s="4">
        <f t="shared" si="3"/>
        <v>0.74999999999999789</v>
      </c>
      <c r="Q38" s="4">
        <f t="shared" si="4"/>
        <v>11</v>
      </c>
      <c r="R38" s="4">
        <f t="shared" si="5"/>
        <v>8.75</v>
      </c>
      <c r="S38" s="4">
        <f t="shared" si="6"/>
        <v>3.5000000000000004</v>
      </c>
      <c r="T38" s="4">
        <f t="shared" si="7"/>
        <v>1</v>
      </c>
      <c r="U38" s="4">
        <f t="shared" si="8"/>
        <v>0</v>
      </c>
      <c r="V38" s="4">
        <f t="shared" si="9"/>
        <v>0</v>
      </c>
      <c r="W38" s="4">
        <f t="shared" si="10"/>
        <v>25</v>
      </c>
    </row>
    <row r="39" spans="2:23">
      <c r="B39" s="14">
        <v>34</v>
      </c>
      <c r="C39" s="4">
        <v>0</v>
      </c>
      <c r="D39" s="4">
        <f t="shared" si="11"/>
        <v>9.9999999999998979E-3</v>
      </c>
      <c r="E39" s="6">
        <v>0.42</v>
      </c>
      <c r="F39" s="6">
        <v>0.37</v>
      </c>
      <c r="G39" s="6">
        <v>0.15</v>
      </c>
      <c r="H39" s="6">
        <v>0.05</v>
      </c>
      <c r="I39" s="6">
        <v>0</v>
      </c>
      <c r="J39" s="6">
        <v>0</v>
      </c>
      <c r="K39" s="4">
        <v>5</v>
      </c>
      <c r="L39">
        <f t="shared" si="0"/>
        <v>0.99999999999999989</v>
      </c>
      <c r="N39" s="14">
        <v>34</v>
      </c>
      <c r="O39" s="4">
        <f t="shared" si="2"/>
        <v>0</v>
      </c>
      <c r="P39" s="4">
        <f t="shared" si="3"/>
        <v>0.24999999999999745</v>
      </c>
      <c r="Q39" s="4">
        <f t="shared" si="4"/>
        <v>10.5</v>
      </c>
      <c r="R39" s="4">
        <f t="shared" si="5"/>
        <v>9.25</v>
      </c>
      <c r="S39" s="4">
        <f t="shared" si="6"/>
        <v>3.75</v>
      </c>
      <c r="T39" s="4">
        <f t="shared" si="7"/>
        <v>1.25</v>
      </c>
      <c r="U39" s="4">
        <f t="shared" si="8"/>
        <v>0</v>
      </c>
      <c r="V39" s="4">
        <f t="shared" si="9"/>
        <v>0</v>
      </c>
      <c r="W39" s="4">
        <f t="shared" si="10"/>
        <v>25</v>
      </c>
    </row>
    <row r="40" spans="2:23">
      <c r="B40" s="14">
        <v>35</v>
      </c>
      <c r="C40" s="4">
        <v>0</v>
      </c>
      <c r="D40" s="4">
        <v>0</v>
      </c>
      <c r="E40" s="6">
        <f t="shared" ref="E40:E46" si="12">1-SUM(F40:J40)</f>
        <v>0.3899999999999999</v>
      </c>
      <c r="F40" s="6">
        <v>0.39</v>
      </c>
      <c r="G40" s="6">
        <v>0.16</v>
      </c>
      <c r="H40" s="6">
        <v>0.06</v>
      </c>
      <c r="I40" s="6">
        <v>0</v>
      </c>
      <c r="J40" s="6">
        <v>0</v>
      </c>
      <c r="K40" s="4">
        <v>5</v>
      </c>
      <c r="L40">
        <f t="shared" si="0"/>
        <v>1</v>
      </c>
      <c r="N40" s="14">
        <v>35</v>
      </c>
      <c r="O40" s="4">
        <f t="shared" si="2"/>
        <v>0</v>
      </c>
      <c r="P40" s="4">
        <f t="shared" si="3"/>
        <v>0</v>
      </c>
      <c r="Q40" s="4">
        <f t="shared" si="4"/>
        <v>9.7499999999999982</v>
      </c>
      <c r="R40" s="4">
        <f t="shared" si="5"/>
        <v>9.75</v>
      </c>
      <c r="S40" s="4">
        <f t="shared" si="6"/>
        <v>4</v>
      </c>
      <c r="T40" s="4">
        <f t="shared" si="7"/>
        <v>1.5</v>
      </c>
      <c r="U40" s="4">
        <f t="shared" si="8"/>
        <v>0</v>
      </c>
      <c r="V40" s="4">
        <f t="shared" si="9"/>
        <v>0</v>
      </c>
      <c r="W40" s="4">
        <f t="shared" si="10"/>
        <v>25</v>
      </c>
    </row>
    <row r="41" spans="2:23">
      <c r="B41" s="14">
        <v>36</v>
      </c>
      <c r="C41" s="4">
        <v>0</v>
      </c>
      <c r="D41" s="4">
        <v>0</v>
      </c>
      <c r="E41" s="6">
        <f t="shared" si="12"/>
        <v>0.35000000000000009</v>
      </c>
      <c r="F41" s="6">
        <v>0.41</v>
      </c>
      <c r="G41" s="6">
        <v>0.17</v>
      </c>
      <c r="H41" s="6">
        <v>7.0000000000000007E-2</v>
      </c>
      <c r="I41" s="6">
        <v>0</v>
      </c>
      <c r="J41" s="6">
        <v>0</v>
      </c>
      <c r="K41" s="4">
        <v>5</v>
      </c>
      <c r="L41">
        <f t="shared" si="0"/>
        <v>1</v>
      </c>
      <c r="N41" s="14">
        <v>36</v>
      </c>
      <c r="O41" s="4">
        <f t="shared" si="2"/>
        <v>0</v>
      </c>
      <c r="P41" s="4">
        <f t="shared" si="3"/>
        <v>0</v>
      </c>
      <c r="Q41" s="4">
        <f t="shared" si="4"/>
        <v>8.7500000000000018</v>
      </c>
      <c r="R41" s="4">
        <f t="shared" si="5"/>
        <v>10.25</v>
      </c>
      <c r="S41" s="4">
        <f t="shared" si="6"/>
        <v>4.25</v>
      </c>
      <c r="T41" s="4">
        <f t="shared" si="7"/>
        <v>1.7500000000000002</v>
      </c>
      <c r="U41" s="4">
        <f t="shared" si="8"/>
        <v>0</v>
      </c>
      <c r="V41" s="4">
        <f t="shared" si="9"/>
        <v>0</v>
      </c>
      <c r="W41" s="4">
        <f t="shared" si="10"/>
        <v>25</v>
      </c>
    </row>
    <row r="42" spans="2:23">
      <c r="B42" s="14">
        <v>37</v>
      </c>
      <c r="C42" s="4">
        <v>0</v>
      </c>
      <c r="D42" s="4">
        <v>0</v>
      </c>
      <c r="E42" s="6">
        <f t="shared" si="12"/>
        <v>0.31000000000000005</v>
      </c>
      <c r="F42" s="6">
        <v>0.43</v>
      </c>
      <c r="G42" s="6">
        <v>0.18</v>
      </c>
      <c r="H42" s="6">
        <v>0.08</v>
      </c>
      <c r="I42" s="6">
        <v>0</v>
      </c>
      <c r="J42" s="6">
        <v>0</v>
      </c>
      <c r="K42" s="4">
        <v>5</v>
      </c>
      <c r="L42">
        <f t="shared" si="0"/>
        <v>0.99999999999999989</v>
      </c>
      <c r="N42" s="14">
        <v>37</v>
      </c>
      <c r="O42" s="4">
        <f t="shared" si="2"/>
        <v>0</v>
      </c>
      <c r="P42" s="4">
        <f t="shared" si="3"/>
        <v>0</v>
      </c>
      <c r="Q42" s="4">
        <f t="shared" si="4"/>
        <v>7.7500000000000018</v>
      </c>
      <c r="R42" s="4">
        <f t="shared" si="5"/>
        <v>10.75</v>
      </c>
      <c r="S42" s="4">
        <f t="shared" si="6"/>
        <v>4.5</v>
      </c>
      <c r="T42" s="4">
        <f t="shared" si="7"/>
        <v>2</v>
      </c>
      <c r="U42" s="4">
        <f t="shared" si="8"/>
        <v>0</v>
      </c>
      <c r="V42" s="4">
        <f t="shared" si="9"/>
        <v>0</v>
      </c>
      <c r="W42" s="4">
        <f t="shared" si="10"/>
        <v>25</v>
      </c>
    </row>
    <row r="43" spans="2:23">
      <c r="B43" s="14">
        <v>38</v>
      </c>
      <c r="C43" s="4">
        <v>0</v>
      </c>
      <c r="D43" s="4">
        <v>0</v>
      </c>
      <c r="E43" s="6">
        <f t="shared" si="12"/>
        <v>0.27</v>
      </c>
      <c r="F43" s="6">
        <v>0.45</v>
      </c>
      <c r="G43" s="6">
        <v>0.19</v>
      </c>
      <c r="H43" s="6">
        <v>0.09</v>
      </c>
      <c r="I43" s="6">
        <v>0</v>
      </c>
      <c r="J43" s="6">
        <v>0</v>
      </c>
      <c r="K43" s="4">
        <v>5</v>
      </c>
      <c r="L43">
        <f t="shared" si="0"/>
        <v>0.99999999999999989</v>
      </c>
      <c r="N43" s="14">
        <v>38</v>
      </c>
      <c r="O43" s="4">
        <f t="shared" si="2"/>
        <v>0</v>
      </c>
      <c r="P43" s="4">
        <f t="shared" si="3"/>
        <v>0</v>
      </c>
      <c r="Q43" s="4">
        <f t="shared" si="4"/>
        <v>6.75</v>
      </c>
      <c r="R43" s="4">
        <f t="shared" si="5"/>
        <v>11.25</v>
      </c>
      <c r="S43" s="4">
        <f t="shared" si="6"/>
        <v>4.75</v>
      </c>
      <c r="T43" s="4">
        <f t="shared" si="7"/>
        <v>2.25</v>
      </c>
      <c r="U43" s="4">
        <f t="shared" si="8"/>
        <v>0</v>
      </c>
      <c r="V43" s="4">
        <f t="shared" si="9"/>
        <v>0</v>
      </c>
      <c r="W43" s="4">
        <f t="shared" si="10"/>
        <v>25</v>
      </c>
    </row>
    <row r="44" spans="2:23">
      <c r="B44" s="14">
        <v>39</v>
      </c>
      <c r="C44" s="4">
        <v>0</v>
      </c>
      <c r="D44" s="4">
        <v>0</v>
      </c>
      <c r="E44" s="6">
        <f t="shared" si="12"/>
        <v>0.23000000000000009</v>
      </c>
      <c r="F44" s="6">
        <v>0.47</v>
      </c>
      <c r="G44" s="6">
        <v>0.2</v>
      </c>
      <c r="H44" s="6">
        <v>0.1</v>
      </c>
      <c r="I44" s="6">
        <v>0</v>
      </c>
      <c r="J44" s="6">
        <v>0</v>
      </c>
      <c r="K44" s="4">
        <v>5</v>
      </c>
      <c r="L44">
        <f t="shared" si="0"/>
        <v>1.0000000000000002</v>
      </c>
      <c r="N44" s="14">
        <v>39</v>
      </c>
      <c r="O44" s="4">
        <f t="shared" si="2"/>
        <v>0</v>
      </c>
      <c r="P44" s="4">
        <f t="shared" si="3"/>
        <v>0</v>
      </c>
      <c r="Q44" s="4">
        <f t="shared" si="4"/>
        <v>5.7500000000000027</v>
      </c>
      <c r="R44" s="4">
        <f t="shared" si="5"/>
        <v>11.75</v>
      </c>
      <c r="S44" s="4">
        <f t="shared" si="6"/>
        <v>5</v>
      </c>
      <c r="T44" s="4">
        <f t="shared" si="7"/>
        <v>2.5</v>
      </c>
      <c r="U44" s="4">
        <f t="shared" si="8"/>
        <v>0</v>
      </c>
      <c r="V44" s="4">
        <f t="shared" si="9"/>
        <v>0</v>
      </c>
      <c r="W44" s="4">
        <f t="shared" si="10"/>
        <v>25.000000000000004</v>
      </c>
    </row>
    <row r="45" spans="2:23">
      <c r="B45" s="14">
        <v>40</v>
      </c>
      <c r="C45" s="4">
        <v>0</v>
      </c>
      <c r="D45" s="4">
        <v>0</v>
      </c>
      <c r="E45" s="6">
        <f t="shared" si="12"/>
        <v>0.18500000000000016</v>
      </c>
      <c r="F45" s="6">
        <v>0.49</v>
      </c>
      <c r="G45" s="6">
        <v>0.21</v>
      </c>
      <c r="H45" s="6">
        <v>0.11</v>
      </c>
      <c r="I45" s="6">
        <v>4.9999999999999099E-3</v>
      </c>
      <c r="J45" s="6">
        <v>0</v>
      </c>
      <c r="K45" s="4">
        <v>5</v>
      </c>
      <c r="L45">
        <f t="shared" si="0"/>
        <v>1</v>
      </c>
      <c r="N45" s="14">
        <v>40</v>
      </c>
      <c r="O45" s="4">
        <f t="shared" si="2"/>
        <v>0</v>
      </c>
      <c r="P45" s="4">
        <f t="shared" si="3"/>
        <v>0</v>
      </c>
      <c r="Q45" s="4">
        <f t="shared" si="4"/>
        <v>4.6250000000000044</v>
      </c>
      <c r="R45" s="4">
        <f t="shared" si="5"/>
        <v>12.25</v>
      </c>
      <c r="S45" s="4">
        <f t="shared" si="6"/>
        <v>5.25</v>
      </c>
      <c r="T45" s="4">
        <f t="shared" si="7"/>
        <v>2.75</v>
      </c>
      <c r="U45" s="4">
        <f t="shared" si="8"/>
        <v>0.12499999999999775</v>
      </c>
      <c r="V45" s="4">
        <f t="shared" si="9"/>
        <v>0</v>
      </c>
      <c r="W45" s="4">
        <f t="shared" si="10"/>
        <v>25</v>
      </c>
    </row>
    <row r="46" spans="2:23">
      <c r="B46" s="14">
        <v>41</v>
      </c>
      <c r="C46" s="4">
        <v>0</v>
      </c>
      <c r="D46" s="4">
        <v>0</v>
      </c>
      <c r="E46" s="6">
        <f t="shared" si="12"/>
        <v>0.14000000000000012</v>
      </c>
      <c r="F46" s="6">
        <v>0.51</v>
      </c>
      <c r="G46" s="6">
        <v>0.22</v>
      </c>
      <c r="H46" s="6">
        <v>0.12</v>
      </c>
      <c r="I46" s="6">
        <v>9.9999999999998996E-3</v>
      </c>
      <c r="J46" s="6">
        <v>0</v>
      </c>
      <c r="K46" s="4">
        <v>5</v>
      </c>
      <c r="L46">
        <f t="shared" si="0"/>
        <v>1</v>
      </c>
      <c r="N46" s="14">
        <v>41</v>
      </c>
      <c r="O46" s="4">
        <f t="shared" si="2"/>
        <v>0</v>
      </c>
      <c r="P46" s="4">
        <f t="shared" si="3"/>
        <v>0</v>
      </c>
      <c r="Q46" s="4">
        <f t="shared" si="4"/>
        <v>3.5000000000000031</v>
      </c>
      <c r="R46" s="4">
        <f t="shared" si="5"/>
        <v>12.75</v>
      </c>
      <c r="S46" s="4">
        <f t="shared" si="6"/>
        <v>5.5</v>
      </c>
      <c r="T46" s="4">
        <f t="shared" si="7"/>
        <v>3</v>
      </c>
      <c r="U46" s="4">
        <f t="shared" si="8"/>
        <v>0.2499999999999975</v>
      </c>
      <c r="V46" s="4">
        <f t="shared" si="9"/>
        <v>0</v>
      </c>
      <c r="W46" s="4">
        <f t="shared" si="10"/>
        <v>25</v>
      </c>
    </row>
    <row r="47" spans="2:23">
      <c r="B47" s="14">
        <v>42</v>
      </c>
      <c r="C47" s="4">
        <v>0</v>
      </c>
      <c r="D47" s="4">
        <v>0</v>
      </c>
      <c r="E47" s="6">
        <f>1-SUM(F47:J47)</f>
        <v>0.13500000000000012</v>
      </c>
      <c r="F47" s="6">
        <v>0.49</v>
      </c>
      <c r="G47" s="6">
        <v>0.23</v>
      </c>
      <c r="H47" s="6">
        <v>0.13</v>
      </c>
      <c r="I47" s="6">
        <v>1.4999999999999901E-2</v>
      </c>
      <c r="J47" s="6">
        <v>0</v>
      </c>
      <c r="K47" s="4">
        <v>5</v>
      </c>
      <c r="L47">
        <f t="shared" si="0"/>
        <v>1</v>
      </c>
      <c r="N47" s="14">
        <v>42</v>
      </c>
      <c r="O47" s="4">
        <f t="shared" si="2"/>
        <v>0</v>
      </c>
      <c r="P47" s="4">
        <f t="shared" si="3"/>
        <v>0</v>
      </c>
      <c r="Q47" s="4">
        <f t="shared" si="4"/>
        <v>3.3750000000000031</v>
      </c>
      <c r="R47" s="4">
        <f t="shared" si="5"/>
        <v>12.25</v>
      </c>
      <c r="S47" s="4">
        <f t="shared" si="6"/>
        <v>5.75</v>
      </c>
      <c r="T47" s="4">
        <f t="shared" si="7"/>
        <v>3.25</v>
      </c>
      <c r="U47" s="4">
        <f t="shared" si="8"/>
        <v>0.3749999999999975</v>
      </c>
      <c r="V47" s="4">
        <f t="shared" si="9"/>
        <v>0</v>
      </c>
      <c r="W47" s="4">
        <f t="shared" si="10"/>
        <v>25</v>
      </c>
    </row>
    <row r="48" spans="2:23">
      <c r="B48" s="14">
        <v>43</v>
      </c>
      <c r="C48" s="4">
        <v>0</v>
      </c>
      <c r="D48" s="4">
        <v>0</v>
      </c>
      <c r="E48" s="6">
        <f t="shared" ref="E48:E63" si="13">1-SUM(F48:J48)</f>
        <v>0.13000000000000012</v>
      </c>
      <c r="F48" s="6">
        <v>0.47</v>
      </c>
      <c r="G48" s="6">
        <v>0.24</v>
      </c>
      <c r="H48" s="6">
        <v>0.14000000000000001</v>
      </c>
      <c r="I48" s="6">
        <v>1.99999999999999E-2</v>
      </c>
      <c r="J48" s="6">
        <v>0</v>
      </c>
      <c r="K48" s="4">
        <v>5</v>
      </c>
      <c r="L48">
        <f t="shared" si="0"/>
        <v>1</v>
      </c>
      <c r="N48" s="14">
        <v>43</v>
      </c>
      <c r="O48" s="4">
        <f t="shared" si="2"/>
        <v>0</v>
      </c>
      <c r="P48" s="4">
        <f t="shared" si="3"/>
        <v>0</v>
      </c>
      <c r="Q48" s="4">
        <f t="shared" si="4"/>
        <v>3.2500000000000027</v>
      </c>
      <c r="R48" s="4">
        <f t="shared" si="5"/>
        <v>11.75</v>
      </c>
      <c r="S48" s="4">
        <f t="shared" si="6"/>
        <v>6</v>
      </c>
      <c r="T48" s="4">
        <f t="shared" si="7"/>
        <v>3.5000000000000004</v>
      </c>
      <c r="U48" s="4">
        <f t="shared" si="8"/>
        <v>0.4999999999999975</v>
      </c>
      <c r="V48" s="4">
        <f t="shared" si="9"/>
        <v>0</v>
      </c>
      <c r="W48" s="4">
        <f t="shared" si="10"/>
        <v>25</v>
      </c>
    </row>
    <row r="49" spans="2:23">
      <c r="B49" s="14">
        <v>44</v>
      </c>
      <c r="C49" s="4">
        <v>0</v>
      </c>
      <c r="D49" s="4">
        <v>0</v>
      </c>
      <c r="E49" s="6">
        <f t="shared" si="13"/>
        <v>0.12500000000000011</v>
      </c>
      <c r="F49" s="6">
        <v>0.45</v>
      </c>
      <c r="G49" s="6">
        <v>0.25</v>
      </c>
      <c r="H49" s="6">
        <v>0.15</v>
      </c>
      <c r="I49" s="6">
        <v>2.4999999999999901E-2</v>
      </c>
      <c r="J49" s="6">
        <v>0</v>
      </c>
      <c r="K49" s="4">
        <v>5</v>
      </c>
      <c r="L49">
        <f t="shared" si="0"/>
        <v>1</v>
      </c>
      <c r="N49" s="14">
        <v>44</v>
      </c>
      <c r="O49" s="4">
        <f t="shared" si="2"/>
        <v>0</v>
      </c>
      <c r="P49" s="4">
        <f t="shared" si="3"/>
        <v>0</v>
      </c>
      <c r="Q49" s="4">
        <f t="shared" si="4"/>
        <v>3.1250000000000027</v>
      </c>
      <c r="R49" s="4">
        <f t="shared" si="5"/>
        <v>11.25</v>
      </c>
      <c r="S49" s="4">
        <f t="shared" si="6"/>
        <v>6.25</v>
      </c>
      <c r="T49" s="4">
        <f t="shared" si="7"/>
        <v>3.75</v>
      </c>
      <c r="U49" s="4">
        <f t="shared" si="8"/>
        <v>0.62499999999999756</v>
      </c>
      <c r="V49" s="4">
        <f t="shared" si="9"/>
        <v>0</v>
      </c>
      <c r="W49" s="4">
        <f t="shared" si="10"/>
        <v>25</v>
      </c>
    </row>
    <row r="50" spans="2:23">
      <c r="B50" s="14">
        <v>45</v>
      </c>
      <c r="C50" s="4">
        <v>0</v>
      </c>
      <c r="D50" s="4">
        <v>0</v>
      </c>
      <c r="E50" s="6">
        <f t="shared" si="13"/>
        <v>0.12000000000000011</v>
      </c>
      <c r="F50" s="6">
        <v>0.43</v>
      </c>
      <c r="G50" s="6">
        <v>0.26</v>
      </c>
      <c r="H50" s="6">
        <v>0.16</v>
      </c>
      <c r="I50" s="6">
        <v>2.9999999999999898E-2</v>
      </c>
      <c r="J50" s="6">
        <v>0</v>
      </c>
      <c r="K50" s="4">
        <v>5</v>
      </c>
      <c r="L50">
        <f t="shared" si="0"/>
        <v>1</v>
      </c>
      <c r="N50" s="14">
        <v>45</v>
      </c>
      <c r="O50" s="4">
        <f t="shared" si="2"/>
        <v>0</v>
      </c>
      <c r="P50" s="4">
        <f t="shared" si="3"/>
        <v>0</v>
      </c>
      <c r="Q50" s="4">
        <f t="shared" si="4"/>
        <v>3.0000000000000027</v>
      </c>
      <c r="R50" s="4">
        <f t="shared" si="5"/>
        <v>10.75</v>
      </c>
      <c r="S50" s="4">
        <f t="shared" si="6"/>
        <v>6.5</v>
      </c>
      <c r="T50" s="4">
        <f t="shared" si="7"/>
        <v>4</v>
      </c>
      <c r="U50" s="4">
        <f t="shared" si="8"/>
        <v>0.74999999999999745</v>
      </c>
      <c r="V50" s="4">
        <f t="shared" si="9"/>
        <v>0</v>
      </c>
      <c r="W50" s="4">
        <f t="shared" si="10"/>
        <v>25</v>
      </c>
    </row>
    <row r="51" spans="2:23">
      <c r="B51" s="14">
        <v>46</v>
      </c>
      <c r="C51" s="4">
        <v>0</v>
      </c>
      <c r="D51" s="4">
        <v>0</v>
      </c>
      <c r="E51" s="6">
        <f t="shared" si="13"/>
        <v>0.1150000000000001</v>
      </c>
      <c r="F51" s="6">
        <v>0.41</v>
      </c>
      <c r="G51" s="6">
        <v>0.27</v>
      </c>
      <c r="H51" s="6">
        <v>0.17</v>
      </c>
      <c r="I51" s="6">
        <v>3.4999999999999899E-2</v>
      </c>
      <c r="J51" s="6">
        <v>0</v>
      </c>
      <c r="K51" s="4">
        <v>5</v>
      </c>
      <c r="L51">
        <f t="shared" si="0"/>
        <v>1</v>
      </c>
      <c r="N51" s="14">
        <v>46</v>
      </c>
      <c r="O51" s="4">
        <f t="shared" si="2"/>
        <v>0</v>
      </c>
      <c r="P51" s="4">
        <f t="shared" si="3"/>
        <v>0</v>
      </c>
      <c r="Q51" s="4">
        <f t="shared" si="4"/>
        <v>2.8750000000000027</v>
      </c>
      <c r="R51" s="4">
        <f t="shared" si="5"/>
        <v>10.25</v>
      </c>
      <c r="S51" s="4">
        <f t="shared" si="6"/>
        <v>6.75</v>
      </c>
      <c r="T51" s="4">
        <f t="shared" si="7"/>
        <v>4.25</v>
      </c>
      <c r="U51" s="4">
        <f t="shared" si="8"/>
        <v>0.87499999999999745</v>
      </c>
      <c r="V51" s="4">
        <f t="shared" si="9"/>
        <v>0</v>
      </c>
      <c r="W51" s="4">
        <f t="shared" si="10"/>
        <v>25</v>
      </c>
    </row>
    <row r="52" spans="2:23">
      <c r="B52" s="14">
        <v>47</v>
      </c>
      <c r="C52" s="4">
        <v>0</v>
      </c>
      <c r="D52" s="4">
        <v>0</v>
      </c>
      <c r="E52" s="6">
        <f t="shared" si="13"/>
        <v>0.10999999999999988</v>
      </c>
      <c r="F52" s="6">
        <v>0.39</v>
      </c>
      <c r="G52" s="6">
        <v>0.28000000000000003</v>
      </c>
      <c r="H52" s="6">
        <v>0.18</v>
      </c>
      <c r="I52" s="6">
        <v>0.04</v>
      </c>
      <c r="J52" s="6">
        <v>0</v>
      </c>
      <c r="K52" s="4">
        <v>5</v>
      </c>
      <c r="L52">
        <f t="shared" si="0"/>
        <v>1</v>
      </c>
      <c r="N52" s="14">
        <v>47</v>
      </c>
      <c r="O52" s="4">
        <f t="shared" si="2"/>
        <v>0</v>
      </c>
      <c r="P52" s="4">
        <f t="shared" si="3"/>
        <v>0</v>
      </c>
      <c r="Q52" s="4">
        <f t="shared" si="4"/>
        <v>2.7499999999999969</v>
      </c>
      <c r="R52" s="4">
        <f t="shared" si="5"/>
        <v>9.75</v>
      </c>
      <c r="S52" s="4">
        <f t="shared" si="6"/>
        <v>7.0000000000000009</v>
      </c>
      <c r="T52" s="4">
        <f t="shared" si="7"/>
        <v>4.5</v>
      </c>
      <c r="U52" s="4">
        <f t="shared" si="8"/>
        <v>1</v>
      </c>
      <c r="V52" s="4">
        <f t="shared" si="9"/>
        <v>0</v>
      </c>
      <c r="W52" s="4">
        <f t="shared" si="10"/>
        <v>24.999999999999996</v>
      </c>
    </row>
    <row r="53" spans="2:23">
      <c r="B53" s="14">
        <v>48</v>
      </c>
      <c r="C53" s="4">
        <v>0</v>
      </c>
      <c r="D53" s="4">
        <v>0</v>
      </c>
      <c r="E53" s="6">
        <f t="shared" si="13"/>
        <v>0.10500000000000009</v>
      </c>
      <c r="F53" s="6">
        <v>0.37</v>
      </c>
      <c r="G53" s="6">
        <v>0.28999999999999998</v>
      </c>
      <c r="H53" s="6">
        <v>0.19</v>
      </c>
      <c r="I53" s="6">
        <v>4.4999999999999998E-2</v>
      </c>
      <c r="J53" s="6">
        <v>0</v>
      </c>
      <c r="K53" s="4">
        <v>5</v>
      </c>
      <c r="L53">
        <f t="shared" si="0"/>
        <v>1</v>
      </c>
      <c r="N53" s="14">
        <v>48</v>
      </c>
      <c r="O53" s="4">
        <f t="shared" si="2"/>
        <v>0</v>
      </c>
      <c r="P53" s="4">
        <f t="shared" si="3"/>
        <v>0</v>
      </c>
      <c r="Q53" s="4">
        <f t="shared" si="4"/>
        <v>2.6250000000000022</v>
      </c>
      <c r="R53" s="4">
        <f t="shared" si="5"/>
        <v>9.25</v>
      </c>
      <c r="S53" s="4">
        <f t="shared" si="6"/>
        <v>7.2499999999999991</v>
      </c>
      <c r="T53" s="4">
        <f t="shared" si="7"/>
        <v>4.75</v>
      </c>
      <c r="U53" s="4">
        <f t="shared" si="8"/>
        <v>1.125</v>
      </c>
      <c r="V53" s="4">
        <f t="shared" si="9"/>
        <v>0</v>
      </c>
      <c r="W53" s="4">
        <f t="shared" si="10"/>
        <v>25</v>
      </c>
    </row>
    <row r="54" spans="2:23">
      <c r="B54" s="14">
        <v>49</v>
      </c>
      <c r="C54" s="4">
        <v>0</v>
      </c>
      <c r="D54" s="4">
        <v>0</v>
      </c>
      <c r="E54" s="6">
        <f t="shared" si="13"/>
        <v>0.10000000000000009</v>
      </c>
      <c r="F54" s="6">
        <v>0.35</v>
      </c>
      <c r="G54" s="6">
        <v>0.3</v>
      </c>
      <c r="H54" s="6">
        <v>0.2</v>
      </c>
      <c r="I54" s="6">
        <v>0.05</v>
      </c>
      <c r="J54" s="6">
        <v>0</v>
      </c>
      <c r="K54" s="4">
        <v>5</v>
      </c>
      <c r="L54">
        <f t="shared" si="0"/>
        <v>1</v>
      </c>
      <c r="N54" s="14">
        <v>49</v>
      </c>
      <c r="O54" s="4">
        <f t="shared" si="2"/>
        <v>0</v>
      </c>
      <c r="P54" s="4">
        <f t="shared" si="3"/>
        <v>0</v>
      </c>
      <c r="Q54" s="4">
        <f t="shared" si="4"/>
        <v>2.5000000000000022</v>
      </c>
      <c r="R54" s="4">
        <f t="shared" si="5"/>
        <v>8.75</v>
      </c>
      <c r="S54" s="4">
        <f t="shared" si="6"/>
        <v>7.5</v>
      </c>
      <c r="T54" s="4">
        <f t="shared" si="7"/>
        <v>5</v>
      </c>
      <c r="U54" s="4">
        <f t="shared" si="8"/>
        <v>1.25</v>
      </c>
      <c r="V54" s="4">
        <f t="shared" si="9"/>
        <v>0</v>
      </c>
      <c r="W54" s="4">
        <f t="shared" si="10"/>
        <v>25</v>
      </c>
    </row>
    <row r="55" spans="2:23">
      <c r="B55" s="14">
        <v>50</v>
      </c>
      <c r="C55" s="4">
        <v>0</v>
      </c>
      <c r="D55" s="4">
        <v>0</v>
      </c>
      <c r="E55" s="6">
        <f t="shared" si="13"/>
        <v>8.9999999999999969E-2</v>
      </c>
      <c r="F55" s="6">
        <v>0.33</v>
      </c>
      <c r="G55" s="6">
        <v>0.31</v>
      </c>
      <c r="H55" s="6">
        <v>0.21</v>
      </c>
      <c r="I55" s="6">
        <v>5.5E-2</v>
      </c>
      <c r="J55" s="6">
        <v>5.0000000000000001E-3</v>
      </c>
      <c r="K55" s="4">
        <v>5</v>
      </c>
      <c r="L55">
        <f t="shared" si="0"/>
        <v>1</v>
      </c>
      <c r="N55" s="14">
        <v>50</v>
      </c>
      <c r="O55" s="4">
        <f t="shared" si="2"/>
        <v>0</v>
      </c>
      <c r="P55" s="4">
        <f t="shared" si="3"/>
        <v>0</v>
      </c>
      <c r="Q55" s="4">
        <f t="shared" si="4"/>
        <v>2.2499999999999991</v>
      </c>
      <c r="R55" s="4">
        <f t="shared" si="5"/>
        <v>8.25</v>
      </c>
      <c r="S55" s="4">
        <f t="shared" si="6"/>
        <v>7.75</v>
      </c>
      <c r="T55" s="4">
        <f t="shared" si="7"/>
        <v>5.25</v>
      </c>
      <c r="U55" s="4">
        <f t="shared" si="8"/>
        <v>1.375</v>
      </c>
      <c r="V55" s="4">
        <f t="shared" si="9"/>
        <v>0.125</v>
      </c>
      <c r="W55" s="4">
        <f t="shared" si="10"/>
        <v>25</v>
      </c>
    </row>
    <row r="56" spans="2:23">
      <c r="B56" s="14">
        <v>51</v>
      </c>
      <c r="C56" s="4">
        <v>0</v>
      </c>
      <c r="D56" s="4">
        <v>0</v>
      </c>
      <c r="E56" s="6">
        <f t="shared" si="13"/>
        <v>8.0000000000000071E-2</v>
      </c>
      <c r="F56" s="6">
        <v>0.31</v>
      </c>
      <c r="G56" s="6">
        <v>0.32</v>
      </c>
      <c r="H56" s="6">
        <v>0.22</v>
      </c>
      <c r="I56" s="6">
        <v>0.06</v>
      </c>
      <c r="J56" s="6">
        <v>0.01</v>
      </c>
      <c r="K56" s="4">
        <v>5</v>
      </c>
      <c r="L56">
        <f t="shared" si="0"/>
        <v>1</v>
      </c>
      <c r="N56" s="14">
        <v>51</v>
      </c>
      <c r="O56" s="4">
        <f t="shared" si="2"/>
        <v>0</v>
      </c>
      <c r="P56" s="4">
        <f t="shared" si="3"/>
        <v>0</v>
      </c>
      <c r="Q56" s="4">
        <f t="shared" si="4"/>
        <v>2.0000000000000018</v>
      </c>
      <c r="R56" s="4">
        <f t="shared" si="5"/>
        <v>7.75</v>
      </c>
      <c r="S56" s="4">
        <f t="shared" si="6"/>
        <v>8</v>
      </c>
      <c r="T56" s="4">
        <f t="shared" si="7"/>
        <v>5.5</v>
      </c>
      <c r="U56" s="4">
        <f t="shared" si="8"/>
        <v>1.5</v>
      </c>
      <c r="V56" s="4">
        <f t="shared" si="9"/>
        <v>0.25</v>
      </c>
      <c r="W56" s="4">
        <f t="shared" si="10"/>
        <v>25</v>
      </c>
    </row>
    <row r="57" spans="2:23">
      <c r="B57" s="14">
        <v>52</v>
      </c>
      <c r="C57" s="4">
        <v>0</v>
      </c>
      <c r="D57" s="4">
        <v>0</v>
      </c>
      <c r="E57" s="6">
        <f t="shared" si="13"/>
        <v>6.9999999999999951E-2</v>
      </c>
      <c r="F57" s="6">
        <v>0.28999999999999998</v>
      </c>
      <c r="G57" s="6">
        <v>0.33</v>
      </c>
      <c r="H57" s="6">
        <v>0.23</v>
      </c>
      <c r="I57" s="6">
        <v>6.5000000000000002E-2</v>
      </c>
      <c r="J57" s="6">
        <v>1.4999999999999999E-2</v>
      </c>
      <c r="K57" s="4">
        <v>5</v>
      </c>
      <c r="L57">
        <f t="shared" si="0"/>
        <v>0.99999999999999989</v>
      </c>
      <c r="N57" s="14">
        <v>52</v>
      </c>
      <c r="O57" s="4">
        <f t="shared" si="2"/>
        <v>0</v>
      </c>
      <c r="P57" s="4">
        <f t="shared" si="3"/>
        <v>0</v>
      </c>
      <c r="Q57" s="4">
        <f t="shared" si="4"/>
        <v>1.7499999999999987</v>
      </c>
      <c r="R57" s="4">
        <f t="shared" si="5"/>
        <v>7.2499999999999991</v>
      </c>
      <c r="S57" s="4">
        <f t="shared" si="6"/>
        <v>8.25</v>
      </c>
      <c r="T57" s="4">
        <f t="shared" si="7"/>
        <v>5.75</v>
      </c>
      <c r="U57" s="4">
        <f t="shared" si="8"/>
        <v>1.625</v>
      </c>
      <c r="V57" s="4">
        <f t="shared" si="9"/>
        <v>0.375</v>
      </c>
      <c r="W57" s="4">
        <f t="shared" si="10"/>
        <v>25</v>
      </c>
    </row>
    <row r="58" spans="2:23">
      <c r="B58" s="14">
        <v>53</v>
      </c>
      <c r="C58" s="4">
        <v>0</v>
      </c>
      <c r="D58" s="4">
        <v>0</v>
      </c>
      <c r="E58" s="6">
        <f t="shared" si="13"/>
        <v>5.9999999999999831E-2</v>
      </c>
      <c r="F58" s="6">
        <v>0.27</v>
      </c>
      <c r="G58" s="6">
        <v>0.34</v>
      </c>
      <c r="H58" s="6">
        <v>0.24</v>
      </c>
      <c r="I58" s="6">
        <v>7.0000000000000007E-2</v>
      </c>
      <c r="J58" s="6">
        <v>0.02</v>
      </c>
      <c r="K58" s="4">
        <v>5</v>
      </c>
      <c r="L58">
        <f t="shared" si="0"/>
        <v>1</v>
      </c>
      <c r="N58" s="14">
        <v>53</v>
      </c>
      <c r="O58" s="4">
        <f t="shared" si="2"/>
        <v>0</v>
      </c>
      <c r="P58" s="4">
        <f t="shared" si="3"/>
        <v>0</v>
      </c>
      <c r="Q58" s="4">
        <f t="shared" si="4"/>
        <v>1.4999999999999958</v>
      </c>
      <c r="R58" s="4">
        <f t="shared" si="5"/>
        <v>6.75</v>
      </c>
      <c r="S58" s="4">
        <f t="shared" si="6"/>
        <v>8.5</v>
      </c>
      <c r="T58" s="4">
        <f t="shared" si="7"/>
        <v>6</v>
      </c>
      <c r="U58" s="4">
        <f t="shared" si="8"/>
        <v>1.7500000000000002</v>
      </c>
      <c r="V58" s="4">
        <f t="shared" si="9"/>
        <v>0.5</v>
      </c>
      <c r="W58" s="4">
        <f t="shared" si="10"/>
        <v>24.999999999999996</v>
      </c>
    </row>
    <row r="59" spans="2:23">
      <c r="B59" s="14">
        <v>54</v>
      </c>
      <c r="C59" s="4">
        <v>0</v>
      </c>
      <c r="D59" s="4">
        <v>0</v>
      </c>
      <c r="E59" s="6">
        <f t="shared" si="13"/>
        <v>5.0000000000000044E-2</v>
      </c>
      <c r="F59" s="6">
        <v>0.25</v>
      </c>
      <c r="G59" s="6">
        <v>0.35</v>
      </c>
      <c r="H59" s="6">
        <v>0.25</v>
      </c>
      <c r="I59" s="6">
        <v>7.4999999999999997E-2</v>
      </c>
      <c r="J59" s="6">
        <v>2.5000000000000001E-2</v>
      </c>
      <c r="K59" s="4">
        <v>5</v>
      </c>
      <c r="L59">
        <f t="shared" si="0"/>
        <v>1</v>
      </c>
      <c r="N59" s="14">
        <v>54</v>
      </c>
      <c r="O59" s="4">
        <f t="shared" si="2"/>
        <v>0</v>
      </c>
      <c r="P59" s="4">
        <f t="shared" si="3"/>
        <v>0</v>
      </c>
      <c r="Q59" s="4">
        <f t="shared" si="4"/>
        <v>1.2500000000000011</v>
      </c>
      <c r="R59" s="4">
        <f t="shared" si="5"/>
        <v>6.25</v>
      </c>
      <c r="S59" s="4">
        <f t="shared" si="6"/>
        <v>8.75</v>
      </c>
      <c r="T59" s="4">
        <f t="shared" si="7"/>
        <v>6.25</v>
      </c>
      <c r="U59" s="4">
        <f t="shared" si="8"/>
        <v>1.875</v>
      </c>
      <c r="V59" s="4">
        <f t="shared" si="9"/>
        <v>0.625</v>
      </c>
      <c r="W59" s="4">
        <f t="shared" si="10"/>
        <v>25</v>
      </c>
    </row>
    <row r="60" spans="2:23">
      <c r="B60" s="14">
        <v>55</v>
      </c>
      <c r="C60" s="4">
        <v>0</v>
      </c>
      <c r="D60" s="4">
        <v>0</v>
      </c>
      <c r="E60" s="6">
        <f t="shared" si="13"/>
        <v>4.0000000000000036E-2</v>
      </c>
      <c r="F60" s="6">
        <v>0.23</v>
      </c>
      <c r="G60" s="6">
        <v>0.36</v>
      </c>
      <c r="H60" s="6">
        <v>0.26</v>
      </c>
      <c r="I60" s="6">
        <v>0.08</v>
      </c>
      <c r="J60" s="6">
        <v>0.03</v>
      </c>
      <c r="K60" s="4">
        <v>5</v>
      </c>
      <c r="L60">
        <f t="shared" si="0"/>
        <v>1</v>
      </c>
      <c r="N60" s="14">
        <v>55</v>
      </c>
      <c r="O60" s="4">
        <f t="shared" si="2"/>
        <v>0</v>
      </c>
      <c r="P60" s="4">
        <f t="shared" si="3"/>
        <v>0</v>
      </c>
      <c r="Q60" s="4">
        <f t="shared" si="4"/>
        <v>1.0000000000000009</v>
      </c>
      <c r="R60" s="4">
        <f t="shared" si="5"/>
        <v>5.75</v>
      </c>
      <c r="S60" s="4">
        <f t="shared" si="6"/>
        <v>9</v>
      </c>
      <c r="T60" s="4">
        <f t="shared" si="7"/>
        <v>6.5</v>
      </c>
      <c r="U60" s="4">
        <f t="shared" si="8"/>
        <v>2</v>
      </c>
      <c r="V60" s="4">
        <f t="shared" si="9"/>
        <v>0.75</v>
      </c>
      <c r="W60" s="4">
        <f t="shared" si="10"/>
        <v>25</v>
      </c>
    </row>
    <row r="61" spans="2:23">
      <c r="B61" s="14">
        <v>56</v>
      </c>
      <c r="C61" s="4">
        <v>0</v>
      </c>
      <c r="D61" s="4">
        <v>0</v>
      </c>
      <c r="E61" s="6">
        <f t="shared" si="13"/>
        <v>3.0000000000000027E-2</v>
      </c>
      <c r="F61" s="6">
        <v>0.21</v>
      </c>
      <c r="G61" s="6">
        <v>0.37</v>
      </c>
      <c r="H61" s="6">
        <v>0.27</v>
      </c>
      <c r="I61" s="6">
        <v>8.5000000000000006E-2</v>
      </c>
      <c r="J61" s="6">
        <v>3.5000000000000003E-2</v>
      </c>
      <c r="K61" s="4">
        <v>5</v>
      </c>
      <c r="L61">
        <f t="shared" si="0"/>
        <v>1</v>
      </c>
      <c r="N61" s="14">
        <v>56</v>
      </c>
      <c r="O61" s="4">
        <f t="shared" si="2"/>
        <v>0</v>
      </c>
      <c r="P61" s="4">
        <f t="shared" si="3"/>
        <v>0</v>
      </c>
      <c r="Q61" s="4">
        <f t="shared" si="4"/>
        <v>0.75000000000000067</v>
      </c>
      <c r="R61" s="4">
        <f t="shared" si="5"/>
        <v>5.25</v>
      </c>
      <c r="S61" s="4">
        <f t="shared" si="6"/>
        <v>9.25</v>
      </c>
      <c r="T61" s="4">
        <f t="shared" si="7"/>
        <v>6.75</v>
      </c>
      <c r="U61" s="4">
        <f t="shared" si="8"/>
        <v>2.125</v>
      </c>
      <c r="V61" s="4">
        <f t="shared" si="9"/>
        <v>0.87500000000000011</v>
      </c>
      <c r="W61" s="4">
        <f t="shared" si="10"/>
        <v>25</v>
      </c>
    </row>
    <row r="62" spans="2:23">
      <c r="B62" s="14">
        <v>57</v>
      </c>
      <c r="C62" s="4">
        <v>0</v>
      </c>
      <c r="D62" s="4">
        <v>0</v>
      </c>
      <c r="E62" s="6">
        <f t="shared" si="13"/>
        <v>1.9999999999999907E-2</v>
      </c>
      <c r="F62" s="6">
        <v>0.19</v>
      </c>
      <c r="G62" s="6">
        <v>0.38</v>
      </c>
      <c r="H62" s="6">
        <v>0.28000000000000003</v>
      </c>
      <c r="I62" s="6">
        <v>0.09</v>
      </c>
      <c r="J62" s="6">
        <v>0.04</v>
      </c>
      <c r="K62" s="4">
        <v>5</v>
      </c>
      <c r="L62">
        <f t="shared" si="0"/>
        <v>0.99999999999999989</v>
      </c>
      <c r="N62" s="14">
        <v>57</v>
      </c>
      <c r="O62" s="4">
        <f t="shared" si="2"/>
        <v>0</v>
      </c>
      <c r="P62" s="4">
        <f t="shared" si="3"/>
        <v>0</v>
      </c>
      <c r="Q62" s="4">
        <f t="shared" si="4"/>
        <v>0.49999999999999767</v>
      </c>
      <c r="R62" s="4">
        <f t="shared" si="5"/>
        <v>4.75</v>
      </c>
      <c r="S62" s="4">
        <f t="shared" si="6"/>
        <v>9.5</v>
      </c>
      <c r="T62" s="4">
        <f t="shared" si="7"/>
        <v>7.0000000000000009</v>
      </c>
      <c r="U62" s="4">
        <f t="shared" si="8"/>
        <v>2.25</v>
      </c>
      <c r="V62" s="4">
        <f t="shared" si="9"/>
        <v>1</v>
      </c>
      <c r="W62" s="4">
        <f t="shared" si="10"/>
        <v>24.999999999999996</v>
      </c>
    </row>
    <row r="63" spans="2:23">
      <c r="B63" s="14">
        <v>58</v>
      </c>
      <c r="C63" s="4">
        <v>0</v>
      </c>
      <c r="D63" s="4">
        <v>0</v>
      </c>
      <c r="E63" s="6">
        <f t="shared" si="13"/>
        <v>9.9999999999998979E-3</v>
      </c>
      <c r="F63" s="6">
        <v>0.17</v>
      </c>
      <c r="G63" s="6">
        <v>0.39</v>
      </c>
      <c r="H63" s="6">
        <v>0.28999999999999998</v>
      </c>
      <c r="I63" s="6">
        <v>9.5000000000000001E-2</v>
      </c>
      <c r="J63" s="6">
        <v>4.4999999999999998E-2</v>
      </c>
      <c r="K63" s="4">
        <v>5</v>
      </c>
      <c r="L63">
        <f>SUM(C63:J63)</f>
        <v>0.99999999999999989</v>
      </c>
      <c r="N63" s="14">
        <v>58</v>
      </c>
      <c r="O63" s="4">
        <f t="shared" si="2"/>
        <v>0</v>
      </c>
      <c r="P63" s="4">
        <f t="shared" si="3"/>
        <v>0</v>
      </c>
      <c r="Q63" s="4">
        <f t="shared" si="4"/>
        <v>0.24999999999999745</v>
      </c>
      <c r="R63" s="4">
        <f t="shared" si="5"/>
        <v>4.25</v>
      </c>
      <c r="S63" s="4">
        <f t="shared" si="6"/>
        <v>9.75</v>
      </c>
      <c r="T63" s="4">
        <f t="shared" si="7"/>
        <v>7.2499999999999991</v>
      </c>
      <c r="U63" s="4">
        <f t="shared" si="8"/>
        <v>2.375</v>
      </c>
      <c r="V63" s="4">
        <f>K63*$O$2*J63</f>
        <v>1.125</v>
      </c>
      <c r="W63" s="4">
        <f t="shared" si="10"/>
        <v>24.999999999999996</v>
      </c>
    </row>
    <row r="64" spans="2:23">
      <c r="B64" s="14">
        <v>59</v>
      </c>
      <c r="C64" s="4">
        <v>0</v>
      </c>
      <c r="D64" s="4">
        <v>0</v>
      </c>
      <c r="E64" s="6">
        <v>0</v>
      </c>
      <c r="F64" s="6">
        <f>1-SUM(G64:J64)</f>
        <v>0.15000000000000002</v>
      </c>
      <c r="G64" s="6">
        <v>0.4</v>
      </c>
      <c r="H64" s="6">
        <v>0.3</v>
      </c>
      <c r="I64" s="6">
        <v>0.1</v>
      </c>
      <c r="J64" s="6">
        <v>0.05</v>
      </c>
      <c r="K64" s="4">
        <v>5</v>
      </c>
      <c r="L64">
        <f>SUM(C64:J64)</f>
        <v>1</v>
      </c>
      <c r="N64" s="14">
        <v>59</v>
      </c>
      <c r="O64" s="4">
        <f>K64*$O$2*C64</f>
        <v>0</v>
      </c>
      <c r="P64" s="4">
        <f>K64*$O$2*D64</f>
        <v>0</v>
      </c>
      <c r="Q64" s="4">
        <f>K64*$O$2*E64</f>
        <v>0</v>
      </c>
      <c r="R64" s="4">
        <f>K64*$O$2*F64</f>
        <v>3.7500000000000004</v>
      </c>
      <c r="S64" s="4">
        <f>K64*$O$2*G64</f>
        <v>10</v>
      </c>
      <c r="T64" s="4">
        <f>K64*$O$2*H64</f>
        <v>7.5</v>
      </c>
      <c r="U64" s="4">
        <f>K64*$O$2*I64</f>
        <v>2.5</v>
      </c>
      <c r="V64" s="4">
        <f>K64*$O$2*J64</f>
        <v>1.25</v>
      </c>
      <c r="W64" s="4">
        <f t="shared" si="10"/>
        <v>25</v>
      </c>
    </row>
    <row r="65" spans="2:23">
      <c r="B65" s="14">
        <v>60</v>
      </c>
      <c r="C65" s="4">
        <v>0</v>
      </c>
      <c r="D65" s="4">
        <v>0</v>
      </c>
      <c r="E65" s="6">
        <v>0</v>
      </c>
      <c r="F65" s="6">
        <f t="shared" ref="F65:F76" si="14">1-SUM(G65:J65)</f>
        <v>0.14000000000000001</v>
      </c>
      <c r="G65" s="6">
        <v>0.4</v>
      </c>
      <c r="H65" s="6">
        <v>0.3</v>
      </c>
      <c r="I65" s="6">
        <v>0.105</v>
      </c>
      <c r="J65" s="6">
        <v>5.5E-2</v>
      </c>
      <c r="K65" s="4">
        <v>5</v>
      </c>
      <c r="L65">
        <f t="shared" ref="L65:L76" si="15">SUM(C65:J65)</f>
        <v>1</v>
      </c>
      <c r="N65" s="14">
        <v>60</v>
      </c>
      <c r="O65" s="4">
        <f t="shared" ref="O65:O76" si="16">K65*$O$2*C65</f>
        <v>0</v>
      </c>
      <c r="P65" s="4">
        <f t="shared" ref="P65:P76" si="17">K65*$O$2*D65</f>
        <v>0</v>
      </c>
      <c r="Q65" s="4">
        <f t="shared" ref="Q65:Q76" si="18">K65*$O$2*E65</f>
        <v>0</v>
      </c>
      <c r="R65" s="4">
        <f t="shared" ref="R65:R76" si="19">K65*$O$2*F65</f>
        <v>3.5000000000000004</v>
      </c>
      <c r="S65" s="4">
        <f t="shared" ref="S65:S76" si="20">K65*$O$2*G65</f>
        <v>10</v>
      </c>
      <c r="T65" s="4">
        <f t="shared" ref="T65:T76" si="21">K65*$O$2*H65</f>
        <v>7.5</v>
      </c>
      <c r="U65" s="4">
        <f t="shared" ref="U65:U76" si="22">K65*$O$2*I65</f>
        <v>2.625</v>
      </c>
      <c r="V65" s="4">
        <f t="shared" ref="V65:V76" si="23">K65*$O$2*J65</f>
        <v>1.375</v>
      </c>
      <c r="W65" s="4">
        <f t="shared" ref="W65:W76" si="24">SUM(O65:V65)</f>
        <v>25</v>
      </c>
    </row>
    <row r="66" spans="2:23">
      <c r="B66" s="14">
        <v>61</v>
      </c>
      <c r="C66" s="4">
        <v>0</v>
      </c>
      <c r="D66" s="4">
        <v>0</v>
      </c>
      <c r="E66" s="6">
        <v>0</v>
      </c>
      <c r="F66" s="6">
        <f t="shared" si="14"/>
        <v>0.13000000000000012</v>
      </c>
      <c r="G66" s="6">
        <v>0.4</v>
      </c>
      <c r="H66" s="6">
        <v>0.3</v>
      </c>
      <c r="I66" s="6">
        <v>0.11</v>
      </c>
      <c r="J66" s="6">
        <v>0.06</v>
      </c>
      <c r="K66" s="4">
        <v>5</v>
      </c>
      <c r="L66">
        <f t="shared" si="15"/>
        <v>1</v>
      </c>
      <c r="N66" s="14">
        <v>61</v>
      </c>
      <c r="O66" s="4">
        <f t="shared" si="16"/>
        <v>0</v>
      </c>
      <c r="P66" s="4">
        <f t="shared" si="17"/>
        <v>0</v>
      </c>
      <c r="Q66" s="4">
        <f t="shared" si="18"/>
        <v>0</v>
      </c>
      <c r="R66" s="4">
        <f t="shared" si="19"/>
        <v>3.2500000000000027</v>
      </c>
      <c r="S66" s="4">
        <f t="shared" si="20"/>
        <v>10</v>
      </c>
      <c r="T66" s="4">
        <f t="shared" si="21"/>
        <v>7.5</v>
      </c>
      <c r="U66" s="4">
        <f t="shared" si="22"/>
        <v>2.75</v>
      </c>
      <c r="V66" s="4">
        <f t="shared" si="23"/>
        <v>1.5</v>
      </c>
      <c r="W66" s="4">
        <f t="shared" si="24"/>
        <v>25.000000000000004</v>
      </c>
    </row>
    <row r="67" spans="2:23">
      <c r="B67" s="14">
        <v>62</v>
      </c>
      <c r="C67" s="4">
        <v>0</v>
      </c>
      <c r="D67" s="4">
        <v>0</v>
      </c>
      <c r="E67" s="6">
        <v>0</v>
      </c>
      <c r="F67" s="6">
        <f t="shared" si="14"/>
        <v>0.12000000000000011</v>
      </c>
      <c r="G67" s="6">
        <v>0.4</v>
      </c>
      <c r="H67" s="6">
        <v>0.3</v>
      </c>
      <c r="I67" s="6">
        <v>0.115</v>
      </c>
      <c r="J67" s="6">
        <v>6.5000000000000002E-2</v>
      </c>
      <c r="K67" s="4">
        <v>5</v>
      </c>
      <c r="L67">
        <f t="shared" si="15"/>
        <v>1</v>
      </c>
      <c r="N67" s="14">
        <v>62</v>
      </c>
      <c r="O67" s="4">
        <f t="shared" si="16"/>
        <v>0</v>
      </c>
      <c r="P67" s="4">
        <f t="shared" si="17"/>
        <v>0</v>
      </c>
      <c r="Q67" s="4">
        <f t="shared" si="18"/>
        <v>0</v>
      </c>
      <c r="R67" s="4">
        <f t="shared" si="19"/>
        <v>3.0000000000000027</v>
      </c>
      <c r="S67" s="4">
        <f t="shared" si="20"/>
        <v>10</v>
      </c>
      <c r="T67" s="4">
        <f t="shared" si="21"/>
        <v>7.5</v>
      </c>
      <c r="U67" s="4">
        <f t="shared" si="22"/>
        <v>2.875</v>
      </c>
      <c r="V67" s="4">
        <f t="shared" si="23"/>
        <v>1.625</v>
      </c>
      <c r="W67" s="4">
        <f t="shared" si="24"/>
        <v>25.000000000000004</v>
      </c>
    </row>
    <row r="68" spans="2:23">
      <c r="B68" s="14">
        <v>63</v>
      </c>
      <c r="C68" s="4">
        <v>0</v>
      </c>
      <c r="D68" s="4">
        <v>0</v>
      </c>
      <c r="E68" s="6">
        <v>0</v>
      </c>
      <c r="F68" s="6">
        <f t="shared" si="14"/>
        <v>0.1100000000000001</v>
      </c>
      <c r="G68" s="6">
        <v>0.4</v>
      </c>
      <c r="H68" s="6">
        <v>0.3</v>
      </c>
      <c r="I68" s="6">
        <v>0.12</v>
      </c>
      <c r="J68" s="6">
        <v>7.0000000000000007E-2</v>
      </c>
      <c r="K68" s="4">
        <v>5</v>
      </c>
      <c r="L68">
        <f t="shared" si="15"/>
        <v>1</v>
      </c>
      <c r="N68" s="14">
        <v>63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4">
        <f t="shared" si="19"/>
        <v>2.7500000000000027</v>
      </c>
      <c r="S68" s="4">
        <f t="shared" si="20"/>
        <v>10</v>
      </c>
      <c r="T68" s="4">
        <f t="shared" si="21"/>
        <v>7.5</v>
      </c>
      <c r="U68" s="4">
        <f t="shared" si="22"/>
        <v>3</v>
      </c>
      <c r="V68" s="4">
        <f t="shared" si="23"/>
        <v>1.7500000000000002</v>
      </c>
      <c r="W68" s="4">
        <f t="shared" si="24"/>
        <v>25.000000000000004</v>
      </c>
    </row>
    <row r="69" spans="2:23">
      <c r="B69" s="14">
        <v>64</v>
      </c>
      <c r="C69" s="4">
        <v>0</v>
      </c>
      <c r="D69" s="4">
        <v>0</v>
      </c>
      <c r="E69" s="6">
        <v>0</v>
      </c>
      <c r="F69" s="6">
        <f t="shared" si="14"/>
        <v>0.10000000000000009</v>
      </c>
      <c r="G69" s="6">
        <v>0.4</v>
      </c>
      <c r="H69" s="6">
        <v>0.3</v>
      </c>
      <c r="I69" s="6">
        <v>0.125</v>
      </c>
      <c r="J69" s="6">
        <v>7.4999999999999997E-2</v>
      </c>
      <c r="K69" s="4">
        <v>5</v>
      </c>
      <c r="L69">
        <f t="shared" si="15"/>
        <v>1</v>
      </c>
      <c r="N69" s="14">
        <v>64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4">
        <f t="shared" si="19"/>
        <v>2.5000000000000022</v>
      </c>
      <c r="S69" s="4">
        <f t="shared" si="20"/>
        <v>10</v>
      </c>
      <c r="T69" s="4">
        <f t="shared" si="21"/>
        <v>7.5</v>
      </c>
      <c r="U69" s="4">
        <f t="shared" si="22"/>
        <v>3.125</v>
      </c>
      <c r="V69" s="4">
        <f t="shared" si="23"/>
        <v>1.875</v>
      </c>
      <c r="W69" s="4">
        <f t="shared" si="24"/>
        <v>25</v>
      </c>
    </row>
    <row r="70" spans="2:23">
      <c r="B70" s="14">
        <v>65</v>
      </c>
      <c r="C70" s="4">
        <v>0</v>
      </c>
      <c r="D70" s="4">
        <v>0</v>
      </c>
      <c r="E70" s="6">
        <v>0</v>
      </c>
      <c r="F70" s="6">
        <f t="shared" si="14"/>
        <v>9.000000000000008E-2</v>
      </c>
      <c r="G70" s="6">
        <v>0.4</v>
      </c>
      <c r="H70" s="6">
        <v>0.3</v>
      </c>
      <c r="I70" s="6">
        <v>0.13</v>
      </c>
      <c r="J70" s="6">
        <v>0.08</v>
      </c>
      <c r="K70" s="4">
        <v>5</v>
      </c>
      <c r="L70">
        <f t="shared" si="15"/>
        <v>1</v>
      </c>
      <c r="N70" s="14">
        <v>65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4">
        <f t="shared" si="19"/>
        <v>2.2500000000000018</v>
      </c>
      <c r="S70" s="4">
        <f t="shared" si="20"/>
        <v>10</v>
      </c>
      <c r="T70" s="4">
        <f t="shared" si="21"/>
        <v>7.5</v>
      </c>
      <c r="U70" s="4">
        <f t="shared" si="22"/>
        <v>3.25</v>
      </c>
      <c r="V70" s="4">
        <f t="shared" si="23"/>
        <v>2</v>
      </c>
      <c r="W70" s="4">
        <f t="shared" si="24"/>
        <v>25</v>
      </c>
    </row>
    <row r="71" spans="2:23">
      <c r="B71" s="14">
        <v>66</v>
      </c>
      <c r="C71" s="4">
        <v>0</v>
      </c>
      <c r="D71" s="4">
        <v>0</v>
      </c>
      <c r="E71" s="6">
        <v>0</v>
      </c>
      <c r="F71" s="6">
        <f t="shared" si="14"/>
        <v>8.0000000000000071E-2</v>
      </c>
      <c r="G71" s="6">
        <v>0.4</v>
      </c>
      <c r="H71" s="6">
        <v>0.3</v>
      </c>
      <c r="I71" s="6">
        <v>0.13500000000000001</v>
      </c>
      <c r="J71" s="6">
        <v>8.5000000000000006E-2</v>
      </c>
      <c r="K71" s="4">
        <v>5</v>
      </c>
      <c r="L71">
        <f t="shared" si="15"/>
        <v>1</v>
      </c>
      <c r="N71" s="14">
        <v>66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4">
        <f t="shared" si="19"/>
        <v>2.0000000000000018</v>
      </c>
      <c r="S71" s="4">
        <f t="shared" si="20"/>
        <v>10</v>
      </c>
      <c r="T71" s="4">
        <f t="shared" si="21"/>
        <v>7.5</v>
      </c>
      <c r="U71" s="4">
        <f t="shared" si="22"/>
        <v>3.375</v>
      </c>
      <c r="V71" s="4">
        <f t="shared" si="23"/>
        <v>2.125</v>
      </c>
      <c r="W71" s="4">
        <f t="shared" si="24"/>
        <v>25</v>
      </c>
    </row>
    <row r="72" spans="2:23">
      <c r="B72" s="14">
        <v>67</v>
      </c>
      <c r="C72" s="4">
        <v>0</v>
      </c>
      <c r="D72" s="4">
        <v>0</v>
      </c>
      <c r="E72" s="6">
        <v>0</v>
      </c>
      <c r="F72" s="6">
        <f t="shared" si="14"/>
        <v>7.0000000000000062E-2</v>
      </c>
      <c r="G72" s="6">
        <v>0.4</v>
      </c>
      <c r="H72" s="6">
        <v>0.3</v>
      </c>
      <c r="I72" s="6">
        <v>0.14000000000000001</v>
      </c>
      <c r="J72" s="6">
        <v>0.09</v>
      </c>
      <c r="K72" s="4">
        <v>5</v>
      </c>
      <c r="L72">
        <f t="shared" si="15"/>
        <v>1</v>
      </c>
      <c r="N72" s="14">
        <v>67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4">
        <f t="shared" si="19"/>
        <v>1.7500000000000016</v>
      </c>
      <c r="S72" s="4">
        <f t="shared" si="20"/>
        <v>10</v>
      </c>
      <c r="T72" s="4">
        <f t="shared" si="21"/>
        <v>7.5</v>
      </c>
      <c r="U72" s="4">
        <f t="shared" si="22"/>
        <v>3.5000000000000004</v>
      </c>
      <c r="V72" s="4">
        <f t="shared" si="23"/>
        <v>2.25</v>
      </c>
      <c r="W72" s="4">
        <f t="shared" si="24"/>
        <v>25</v>
      </c>
    </row>
    <row r="73" spans="2:23">
      <c r="B73" s="14">
        <v>68</v>
      </c>
      <c r="C73" s="4">
        <v>0</v>
      </c>
      <c r="D73" s="4">
        <v>0</v>
      </c>
      <c r="E73" s="6">
        <v>0</v>
      </c>
      <c r="F73" s="6">
        <f t="shared" si="14"/>
        <v>6.0000000000000053E-2</v>
      </c>
      <c r="G73" s="6">
        <v>0.4</v>
      </c>
      <c r="H73" s="6">
        <v>0.3</v>
      </c>
      <c r="I73" s="6">
        <v>0.14499999999999999</v>
      </c>
      <c r="J73" s="6">
        <v>9.5000000000000001E-2</v>
      </c>
      <c r="K73" s="4">
        <v>5</v>
      </c>
      <c r="L73">
        <f t="shared" si="15"/>
        <v>1</v>
      </c>
      <c r="N73" s="14">
        <v>68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4">
        <f t="shared" si="19"/>
        <v>1.5000000000000013</v>
      </c>
      <c r="S73" s="4">
        <f t="shared" si="20"/>
        <v>10</v>
      </c>
      <c r="T73" s="4">
        <f t="shared" si="21"/>
        <v>7.5</v>
      </c>
      <c r="U73" s="4">
        <f t="shared" si="22"/>
        <v>3.6249999999999996</v>
      </c>
      <c r="V73" s="4">
        <f t="shared" si="23"/>
        <v>2.375</v>
      </c>
      <c r="W73" s="4">
        <f t="shared" si="24"/>
        <v>25</v>
      </c>
    </row>
    <row r="74" spans="2:23">
      <c r="B74" s="14">
        <v>69</v>
      </c>
      <c r="C74" s="4">
        <v>0</v>
      </c>
      <c r="D74" s="4">
        <v>0</v>
      </c>
      <c r="E74" s="6">
        <v>0</v>
      </c>
      <c r="F74" s="6">
        <f t="shared" si="14"/>
        <v>5.0000000000000044E-2</v>
      </c>
      <c r="G74" s="6">
        <v>0.4</v>
      </c>
      <c r="H74" s="6">
        <v>0.3</v>
      </c>
      <c r="I74" s="6">
        <v>0.15</v>
      </c>
      <c r="J74" s="6">
        <v>0.1</v>
      </c>
      <c r="K74" s="4">
        <v>5</v>
      </c>
      <c r="L74">
        <f t="shared" si="15"/>
        <v>1</v>
      </c>
      <c r="N74" s="14">
        <v>69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4">
        <f t="shared" si="19"/>
        <v>1.2500000000000011</v>
      </c>
      <c r="S74" s="4">
        <f t="shared" si="20"/>
        <v>10</v>
      </c>
      <c r="T74" s="4">
        <f t="shared" si="21"/>
        <v>7.5</v>
      </c>
      <c r="U74" s="4">
        <f t="shared" si="22"/>
        <v>3.75</v>
      </c>
      <c r="V74" s="4">
        <f t="shared" si="23"/>
        <v>2.5</v>
      </c>
      <c r="W74" s="4">
        <f t="shared" si="24"/>
        <v>25</v>
      </c>
    </row>
    <row r="75" spans="2:23">
      <c r="B75" s="14">
        <v>70</v>
      </c>
      <c r="C75" s="4">
        <v>0</v>
      </c>
      <c r="D75" s="4">
        <v>0</v>
      </c>
      <c r="E75" s="6">
        <v>0</v>
      </c>
      <c r="F75" s="6">
        <f t="shared" si="14"/>
        <v>4.0000000000000036E-2</v>
      </c>
      <c r="G75" s="6">
        <v>0.4</v>
      </c>
      <c r="H75" s="6">
        <v>0.3</v>
      </c>
      <c r="I75" s="6">
        <v>0.155</v>
      </c>
      <c r="J75" s="6">
        <v>0.105</v>
      </c>
      <c r="K75" s="4">
        <v>5</v>
      </c>
      <c r="L75">
        <f t="shared" si="15"/>
        <v>1</v>
      </c>
      <c r="N75" s="14">
        <v>70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4">
        <f t="shared" si="19"/>
        <v>1.0000000000000009</v>
      </c>
      <c r="S75" s="4">
        <f t="shared" si="20"/>
        <v>10</v>
      </c>
      <c r="T75" s="4">
        <f t="shared" si="21"/>
        <v>7.5</v>
      </c>
      <c r="U75" s="4">
        <f t="shared" si="22"/>
        <v>3.875</v>
      </c>
      <c r="V75" s="4">
        <f t="shared" si="23"/>
        <v>2.625</v>
      </c>
      <c r="W75" s="4">
        <f t="shared" si="24"/>
        <v>25</v>
      </c>
    </row>
    <row r="76" spans="2:23">
      <c r="B76" s="14">
        <v>71</v>
      </c>
      <c r="C76" s="4">
        <v>0</v>
      </c>
      <c r="D76" s="4">
        <v>0</v>
      </c>
      <c r="E76" s="6">
        <v>0</v>
      </c>
      <c r="F76" s="6">
        <f t="shared" si="14"/>
        <v>3.0000000000000027E-2</v>
      </c>
      <c r="G76" s="6">
        <v>0.4</v>
      </c>
      <c r="H76" s="6">
        <v>0.3</v>
      </c>
      <c r="I76" s="6">
        <v>0.16</v>
      </c>
      <c r="J76" s="6">
        <v>0.11</v>
      </c>
      <c r="K76" s="4">
        <v>5</v>
      </c>
      <c r="L76">
        <f t="shared" si="15"/>
        <v>1</v>
      </c>
      <c r="N76" s="14">
        <v>71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4">
        <f t="shared" si="19"/>
        <v>0.75000000000000067</v>
      </c>
      <c r="S76" s="4">
        <f t="shared" si="20"/>
        <v>10</v>
      </c>
      <c r="T76" s="4">
        <f t="shared" si="21"/>
        <v>7.5</v>
      </c>
      <c r="U76" s="4">
        <f t="shared" si="22"/>
        <v>4</v>
      </c>
      <c r="V76" s="4">
        <f t="shared" si="23"/>
        <v>2.75</v>
      </c>
      <c r="W76" s="4">
        <f t="shared" si="24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E7C-BCE9-444A-AF20-45D33AF776F9}">
  <dimension ref="D2:AB159"/>
  <sheetViews>
    <sheetView topLeftCell="H1" workbookViewId="0">
      <selection activeCell="J7" sqref="J7"/>
    </sheetView>
  </sheetViews>
  <sheetFormatPr defaultRowHeight="16.5"/>
  <cols>
    <col min="5" max="5" width="20.375" customWidth="1"/>
    <col min="6" max="6" width="12.375" bestFit="1" customWidth="1"/>
    <col min="7" max="7" width="14.625" customWidth="1"/>
    <col min="11" max="11" width="15.125" bestFit="1" customWidth="1"/>
    <col min="12" max="12" width="9.25" bestFit="1" customWidth="1"/>
    <col min="13" max="13" width="14.375" bestFit="1" customWidth="1"/>
    <col min="14" max="14" width="20" bestFit="1" customWidth="1"/>
    <col min="15" max="15" width="18.375" bestFit="1" customWidth="1"/>
    <col min="20" max="20" width="20.25" style="19" bestFit="1" customWidth="1"/>
    <col min="21" max="21" width="0" hidden="1" customWidth="1"/>
    <col min="27" max="27" width="17.75" customWidth="1"/>
  </cols>
  <sheetData>
    <row r="2" spans="4:28">
      <c r="E2" t="s">
        <v>104</v>
      </c>
      <c r="F2">
        <v>0.2</v>
      </c>
      <c r="N2" t="s">
        <v>105</v>
      </c>
      <c r="O2">
        <v>71</v>
      </c>
    </row>
    <row r="3" spans="4:28">
      <c r="E3" t="s">
        <v>106</v>
      </c>
      <c r="F3">
        <v>5</v>
      </c>
    </row>
    <row r="4" spans="4:28">
      <c r="E4" t="s">
        <v>107</v>
      </c>
      <c r="F4">
        <v>7</v>
      </c>
    </row>
    <row r="5" spans="4:28">
      <c r="D5" t="s">
        <v>61</v>
      </c>
    </row>
    <row r="6" spans="4:28" ht="17.25" thickBot="1">
      <c r="D6" s="1" t="s">
        <v>0</v>
      </c>
      <c r="E6" s="1" t="s">
        <v>108</v>
      </c>
      <c r="F6" s="1" t="s">
        <v>109</v>
      </c>
      <c r="G6" s="23" t="s">
        <v>140</v>
      </c>
      <c r="I6" s="1" t="s">
        <v>0</v>
      </c>
      <c r="J6" s="2" t="s">
        <v>110</v>
      </c>
      <c r="K6" s="2" t="s">
        <v>111</v>
      </c>
      <c r="L6" t="s">
        <v>112</v>
      </c>
      <c r="M6" t="s">
        <v>113</v>
      </c>
      <c r="N6" t="s">
        <v>202</v>
      </c>
      <c r="P6" s="1" t="s">
        <v>0</v>
      </c>
      <c r="Q6" s="2" t="s">
        <v>63</v>
      </c>
      <c r="R6" s="2" t="s">
        <v>114</v>
      </c>
      <c r="S6" s="1" t="s">
        <v>64</v>
      </c>
      <c r="T6" s="2" t="s">
        <v>115</v>
      </c>
      <c r="W6" s="31" t="s">
        <v>116</v>
      </c>
      <c r="X6" s="32"/>
      <c r="AA6" s="29" t="s">
        <v>117</v>
      </c>
      <c r="AB6" s="30"/>
    </row>
    <row r="7" spans="4:28">
      <c r="D7" s="3">
        <v>0</v>
      </c>
      <c r="E7" s="8">
        <f>ROUNDUP(Gacha!C5*Level!$AB$20+Gacha!D5*Level!$AB$21+Gacha!E5*Level!$AB22+Gacha!F5*Level!$AB$23+Gacha!G5*Level!$AB$24++Gacha!H5*Level!$AB$25+Gacha!I5*Level!$AB$26+Gacha!J5*Level!$AB$27,2)*Gacha!K5</f>
        <v>603.75</v>
      </c>
      <c r="F7" s="8">
        <f t="shared" ref="F7:F38" si="0">E7*(1+$F$2)</f>
        <v>724.5</v>
      </c>
      <c r="G7" s="20">
        <v>100</v>
      </c>
      <c r="H7" s="20">
        <f>SUM(G7:G66)</f>
        <v>279950</v>
      </c>
      <c r="I7" s="3">
        <v>0</v>
      </c>
      <c r="J7" s="4">
        <v>0</v>
      </c>
      <c r="K7" s="13">
        <v>100</v>
      </c>
      <c r="L7" s="20">
        <f>SUM($K$7:K7)</f>
        <v>100</v>
      </c>
      <c r="M7">
        <f t="shared" ref="M7:M38" si="1">ROUNDUP(L7/VLOOKUP($O$2,D:E,2,FALSE),0)/$F$3</f>
        <v>0.2</v>
      </c>
      <c r="N7" s="8">
        <f t="shared" ref="N7:N38" si="2">ROUNDUP(L7/VLOOKUP($O$2,D:F,3,FALSE),0)/$F$4</f>
        <v>0.14285714285714285</v>
      </c>
      <c r="P7" s="3">
        <v>0</v>
      </c>
      <c r="Q7" s="4">
        <v>0</v>
      </c>
      <c r="R7" s="4">
        <v>5</v>
      </c>
      <c r="S7" s="3" t="s">
        <v>118</v>
      </c>
      <c r="T7" s="5">
        <f>$AB$7</f>
        <v>100</v>
      </c>
      <c r="U7">
        <f t="shared" ref="U7:U46" si="3">VLOOKUP(R7,W:X,2,FALSE)*T7</f>
        <v>30</v>
      </c>
      <c r="W7" s="14">
        <v>5</v>
      </c>
      <c r="X7" s="14">
        <v>0.3</v>
      </c>
      <c r="AA7" t="s">
        <v>119</v>
      </c>
      <c r="AB7">
        <v>100</v>
      </c>
    </row>
    <row r="8" spans="4:28">
      <c r="D8" s="3">
        <v>1</v>
      </c>
      <c r="E8" s="8">
        <f>ROUNDUP(Gacha!C6*Level!$AB$20+Gacha!D6*Level!$AB$21+Gacha!E6*Level!$AB23+Gacha!F6*Level!$AB$23+Gacha!G6*Level!$AB$24++Gacha!H6*Level!$AB$25+Gacha!I6*Level!$AB$26+Gacha!J6*Level!$AB$27,2)*Gacha!K6</f>
        <v>615.25</v>
      </c>
      <c r="F8" s="8">
        <f t="shared" si="0"/>
        <v>738.3</v>
      </c>
      <c r="G8" s="20">
        <v>150</v>
      </c>
      <c r="I8" s="3">
        <v>1</v>
      </c>
      <c r="J8" s="4">
        <v>1</v>
      </c>
      <c r="K8" s="13">
        <v>250</v>
      </c>
      <c r="L8" s="20">
        <f>SUM($K$7:K8)</f>
        <v>350</v>
      </c>
      <c r="M8">
        <f t="shared" si="1"/>
        <v>0.2</v>
      </c>
      <c r="N8" s="8">
        <f t="shared" si="2"/>
        <v>0.14285714285714285</v>
      </c>
      <c r="P8" s="3">
        <v>1</v>
      </c>
      <c r="Q8" s="4">
        <v>0</v>
      </c>
      <c r="R8" s="4">
        <v>4</v>
      </c>
      <c r="S8" s="3" t="s">
        <v>118</v>
      </c>
      <c r="T8" s="5">
        <f>ROUNDDOWN(ROUNDUP(T7*$AB$8,2)*IF(Q7=Q8,1,VLOOKUP(Q8,Z:AB,3,FALSE)),-1)</f>
        <v>110</v>
      </c>
      <c r="U8">
        <f t="shared" si="3"/>
        <v>27.5</v>
      </c>
      <c r="W8" s="14">
        <v>4</v>
      </c>
      <c r="X8" s="14">
        <v>0.25</v>
      </c>
      <c r="AA8" t="s">
        <v>120</v>
      </c>
      <c r="AB8">
        <v>1.1000000000000001</v>
      </c>
    </row>
    <row r="9" spans="4:28">
      <c r="D9" s="3">
        <v>2</v>
      </c>
      <c r="E9" s="8">
        <f>ROUNDUP(Gacha!C7*Level!$AB$20+Gacha!D7*Level!$AB$21+Gacha!E7*Level!$AB24+Gacha!F7*Level!$AB$23+Gacha!G7*Level!$AB$24++Gacha!H7*Level!$AB$25+Gacha!I7*Level!$AB$26+Gacha!J7*Level!$AB$27,2)*Gacha!K7</f>
        <v>626.75</v>
      </c>
      <c r="F9" s="8">
        <f t="shared" si="0"/>
        <v>752.1</v>
      </c>
      <c r="G9" s="20">
        <v>200</v>
      </c>
      <c r="I9" s="3">
        <v>2</v>
      </c>
      <c r="J9" s="4">
        <v>2</v>
      </c>
      <c r="K9" s="13">
        <v>400</v>
      </c>
      <c r="L9" s="20">
        <f>SUM($K$7:K9)</f>
        <v>750</v>
      </c>
      <c r="M9">
        <f t="shared" si="1"/>
        <v>0.2</v>
      </c>
      <c r="N9" s="8">
        <f t="shared" si="2"/>
        <v>0.14285714285714285</v>
      </c>
      <c r="P9" s="3">
        <v>2</v>
      </c>
      <c r="Q9" s="4">
        <v>0</v>
      </c>
      <c r="R9" s="4">
        <v>3</v>
      </c>
      <c r="S9" s="3" t="s">
        <v>118</v>
      </c>
      <c r="T9" s="5">
        <f t="shared" ref="T9:T46" si="4">ROUNDDOWN(ROUNDUP(T8*$AB$8,2)*IF(Q8=Q9,1,VLOOKUP(Q9,Z:AB,3,FALSE)),-1)</f>
        <v>120</v>
      </c>
      <c r="U9">
        <f t="shared" si="3"/>
        <v>24</v>
      </c>
      <c r="W9" s="14">
        <v>3</v>
      </c>
      <c r="X9" s="14">
        <v>0.2</v>
      </c>
      <c r="Z9" t="s">
        <v>80</v>
      </c>
      <c r="AA9" t="s">
        <v>81</v>
      </c>
    </row>
    <row r="10" spans="4:28">
      <c r="D10" s="3">
        <v>3</v>
      </c>
      <c r="E10" s="8">
        <f>ROUNDUP(Gacha!C8*Level!$AB$20+Gacha!D8*Level!$AB$21+Gacha!E8*Level!$AB25+Gacha!F8*Level!$AB$23+Gacha!G8*Level!$AB$24++Gacha!H8*Level!$AB$25+Gacha!I8*Level!$AB$26+Gacha!J8*Level!$AB$27,2)*Gacha!K8</f>
        <v>638.25</v>
      </c>
      <c r="F10" s="8">
        <f t="shared" si="0"/>
        <v>765.9</v>
      </c>
      <c r="G10" s="20">
        <v>250</v>
      </c>
      <c r="I10" s="3">
        <v>3</v>
      </c>
      <c r="J10" s="4">
        <v>3</v>
      </c>
      <c r="K10" s="13">
        <v>550</v>
      </c>
      <c r="L10" s="20">
        <f>SUM($K$7:K10)</f>
        <v>1300</v>
      </c>
      <c r="M10">
        <f t="shared" si="1"/>
        <v>0.2</v>
      </c>
      <c r="N10" s="8">
        <f t="shared" si="2"/>
        <v>0.14285714285714285</v>
      </c>
      <c r="P10" s="3">
        <v>3</v>
      </c>
      <c r="Q10" s="4">
        <v>0</v>
      </c>
      <c r="R10" s="4">
        <v>2</v>
      </c>
      <c r="S10" s="3" t="s">
        <v>118</v>
      </c>
      <c r="T10" s="5">
        <f t="shared" si="4"/>
        <v>130</v>
      </c>
      <c r="U10">
        <f t="shared" si="3"/>
        <v>19.5</v>
      </c>
      <c r="W10" s="14">
        <v>2</v>
      </c>
      <c r="X10" s="14">
        <v>0.15</v>
      </c>
      <c r="Z10" s="14">
        <v>1</v>
      </c>
      <c r="AA10" s="14" t="s">
        <v>83</v>
      </c>
      <c r="AB10">
        <v>1.3</v>
      </c>
    </row>
    <row r="11" spans="4:28">
      <c r="D11" s="3">
        <v>4</v>
      </c>
      <c r="E11" s="8">
        <f>ROUNDUP(Gacha!C9*Level!$AB$20+Gacha!D9*Level!$AB$21+Gacha!E9*Level!$AB26+Gacha!F9*Level!$AB$23+Gacha!G9*Level!$AB$24++Gacha!H9*Level!$AB$25+Gacha!I9*Level!$AB$26+Gacha!J9*Level!$AB$27,2)*Gacha!K9</f>
        <v>649.75</v>
      </c>
      <c r="F11" s="8">
        <f t="shared" si="0"/>
        <v>779.69999999999993</v>
      </c>
      <c r="G11" s="20">
        <v>300</v>
      </c>
      <c r="I11" s="3">
        <v>4</v>
      </c>
      <c r="J11" s="4">
        <v>4</v>
      </c>
      <c r="K11" s="13">
        <v>700</v>
      </c>
      <c r="L11" s="20">
        <f>SUM($K$7:K11)</f>
        <v>2000</v>
      </c>
      <c r="M11">
        <f t="shared" si="1"/>
        <v>0.2</v>
      </c>
      <c r="N11" s="8">
        <f t="shared" si="2"/>
        <v>0.14285714285714285</v>
      </c>
      <c r="P11" s="3">
        <v>4</v>
      </c>
      <c r="Q11" s="4">
        <v>0</v>
      </c>
      <c r="R11" s="4">
        <v>1</v>
      </c>
      <c r="S11" s="3" t="s">
        <v>118</v>
      </c>
      <c r="T11" s="5">
        <f t="shared" si="4"/>
        <v>140</v>
      </c>
      <c r="U11">
        <f t="shared" si="3"/>
        <v>14</v>
      </c>
      <c r="W11" s="14">
        <v>1</v>
      </c>
      <c r="X11" s="14">
        <v>0.1</v>
      </c>
      <c r="Z11" s="14">
        <v>2</v>
      </c>
      <c r="AA11" s="14" t="s">
        <v>84</v>
      </c>
      <c r="AB11">
        <v>1.3</v>
      </c>
    </row>
    <row r="12" spans="4:28">
      <c r="D12" s="3">
        <v>5</v>
      </c>
      <c r="E12" s="8">
        <f>ROUNDUP(Gacha!C10*Level!$AB$20+Gacha!D10*Level!$AB$21+Gacha!E10*Level!$AB27+Gacha!F10*Level!$AB$23+Gacha!G10*Level!$AB$24++Gacha!H10*Level!$AB$25+Gacha!I10*Level!$AB$26+Gacha!J10*Level!$AB$27,2)*Gacha!K10</f>
        <v>661.25</v>
      </c>
      <c r="F12" s="8">
        <f t="shared" si="0"/>
        <v>793.5</v>
      </c>
      <c r="G12" s="20">
        <v>350</v>
      </c>
      <c r="I12" s="3">
        <v>5</v>
      </c>
      <c r="J12" s="4">
        <v>5</v>
      </c>
      <c r="K12" s="13">
        <v>850</v>
      </c>
      <c r="L12" s="20">
        <f>SUM($K$7:K12)</f>
        <v>2850</v>
      </c>
      <c r="M12">
        <f t="shared" si="1"/>
        <v>0.2</v>
      </c>
      <c r="N12" s="8">
        <f t="shared" si="2"/>
        <v>0.14285714285714285</v>
      </c>
      <c r="P12" s="3">
        <v>5</v>
      </c>
      <c r="Q12" s="4">
        <f>Q7+1</f>
        <v>1</v>
      </c>
      <c r="R12" s="4">
        <v>5</v>
      </c>
      <c r="S12" s="3" t="s">
        <v>121</v>
      </c>
      <c r="T12" s="5">
        <f t="shared" si="4"/>
        <v>200</v>
      </c>
      <c r="U12">
        <f t="shared" si="3"/>
        <v>60</v>
      </c>
      <c r="W12" s="14" t="s">
        <v>103</v>
      </c>
      <c r="X12" s="14">
        <f>SUM(X7:X11)</f>
        <v>1</v>
      </c>
      <c r="Z12" s="14">
        <v>3</v>
      </c>
      <c r="AA12" s="14" t="s">
        <v>85</v>
      </c>
      <c r="AB12">
        <v>1.3</v>
      </c>
    </row>
    <row r="13" spans="4:28">
      <c r="D13" s="3">
        <v>6</v>
      </c>
      <c r="E13" s="8">
        <f>ROUNDUP(Gacha!C11*Level!$AB$20+Gacha!D11*Level!$AB$21+Gacha!E11*Level!$AB28+Gacha!F11*Level!$AB$23+Gacha!G11*Level!$AB$24++Gacha!H11*Level!$AB$25+Gacha!I11*Level!$AB$26+Gacha!J11*Level!$AB$27,2)*Gacha!K11</f>
        <v>672.75</v>
      </c>
      <c r="F13" s="8">
        <f t="shared" si="0"/>
        <v>807.3</v>
      </c>
      <c r="G13" s="20">
        <v>400</v>
      </c>
      <c r="I13" s="3">
        <v>6</v>
      </c>
      <c r="J13" s="4">
        <v>6</v>
      </c>
      <c r="K13" s="13">
        <v>1000</v>
      </c>
      <c r="L13" s="20">
        <f>SUM($K$7:K13)</f>
        <v>3850</v>
      </c>
      <c r="M13">
        <f t="shared" si="1"/>
        <v>0.2</v>
      </c>
      <c r="N13" s="8">
        <f t="shared" si="2"/>
        <v>0.14285714285714285</v>
      </c>
      <c r="P13" s="3">
        <v>6</v>
      </c>
      <c r="Q13" s="4">
        <f t="shared" ref="Q13:Q46" si="5">Q8+1</f>
        <v>1</v>
      </c>
      <c r="R13" s="4">
        <v>4</v>
      </c>
      <c r="S13" s="3" t="s">
        <v>121</v>
      </c>
      <c r="T13" s="5">
        <f t="shared" si="4"/>
        <v>220</v>
      </c>
      <c r="U13">
        <f t="shared" si="3"/>
        <v>55</v>
      </c>
      <c r="Z13" s="14">
        <v>4</v>
      </c>
      <c r="AA13" s="14" t="s">
        <v>86</v>
      </c>
      <c r="AB13">
        <v>1.2</v>
      </c>
    </row>
    <row r="14" spans="4:28">
      <c r="D14" s="3">
        <v>7</v>
      </c>
      <c r="E14" s="8">
        <f>ROUNDUP(Gacha!C12*Level!$AB$20+Gacha!D12*Level!$AB$21+Gacha!E12*Level!$AB29+Gacha!F12*Level!$AB$23+Gacha!G12*Level!$AB$24++Gacha!H12*Level!$AB$25+Gacha!I12*Level!$AB$26+Gacha!J12*Level!$AB$27,2)*Gacha!K12</f>
        <v>684.25</v>
      </c>
      <c r="F14" s="8">
        <f t="shared" si="0"/>
        <v>821.1</v>
      </c>
      <c r="G14" s="20">
        <v>450</v>
      </c>
      <c r="I14" s="3">
        <v>7</v>
      </c>
      <c r="J14" s="4">
        <v>7</v>
      </c>
      <c r="K14" s="13">
        <v>1150</v>
      </c>
      <c r="L14" s="20">
        <f>SUM($K$7:K14)</f>
        <v>5000</v>
      </c>
      <c r="M14">
        <f t="shared" si="1"/>
        <v>0.2</v>
      </c>
      <c r="N14" s="8">
        <f t="shared" si="2"/>
        <v>0.14285714285714285</v>
      </c>
      <c r="P14" s="3">
        <v>7</v>
      </c>
      <c r="Q14" s="4">
        <f t="shared" si="5"/>
        <v>1</v>
      </c>
      <c r="R14" s="4">
        <v>3</v>
      </c>
      <c r="S14" s="3" t="s">
        <v>121</v>
      </c>
      <c r="T14" s="5">
        <f t="shared" si="4"/>
        <v>240</v>
      </c>
      <c r="U14">
        <f t="shared" si="3"/>
        <v>48</v>
      </c>
      <c r="Z14" s="14">
        <v>5</v>
      </c>
      <c r="AA14" s="14" t="s">
        <v>91</v>
      </c>
      <c r="AB14">
        <v>1.2</v>
      </c>
    </row>
    <row r="15" spans="4:28">
      <c r="D15" s="3">
        <v>8</v>
      </c>
      <c r="E15" s="8">
        <f>ROUNDUP(Gacha!C13*Level!$AB$20+Gacha!D13*Level!$AB$21+Gacha!E13*Level!$AB30+Gacha!F13*Level!$AB$23+Gacha!G13*Level!$AB$24++Gacha!H13*Level!$AB$25+Gacha!I13*Level!$AB$26+Gacha!J13*Level!$AB$27,2)*Gacha!K13</f>
        <v>695.75</v>
      </c>
      <c r="F15" s="8">
        <f t="shared" si="0"/>
        <v>834.9</v>
      </c>
      <c r="G15" s="20">
        <v>500</v>
      </c>
      <c r="I15" s="3">
        <v>8</v>
      </c>
      <c r="J15" s="4">
        <v>8</v>
      </c>
      <c r="K15" s="13">
        <v>1300</v>
      </c>
      <c r="L15" s="20">
        <f>SUM($K$7:K15)</f>
        <v>6300</v>
      </c>
      <c r="M15">
        <f t="shared" si="1"/>
        <v>0.2</v>
      </c>
      <c r="N15" s="8">
        <f t="shared" si="2"/>
        <v>0.14285714285714285</v>
      </c>
      <c r="P15" s="3">
        <v>8</v>
      </c>
      <c r="Q15" s="4">
        <f t="shared" si="5"/>
        <v>1</v>
      </c>
      <c r="R15" s="4">
        <v>2</v>
      </c>
      <c r="S15" s="3" t="s">
        <v>121</v>
      </c>
      <c r="T15" s="5">
        <f t="shared" si="4"/>
        <v>260</v>
      </c>
      <c r="U15">
        <f t="shared" si="3"/>
        <v>39</v>
      </c>
      <c r="Z15" s="14">
        <v>6</v>
      </c>
      <c r="AA15" s="14" t="s">
        <v>93</v>
      </c>
      <c r="AB15">
        <v>1.2</v>
      </c>
    </row>
    <row r="16" spans="4:28" ht="17.25" customHeight="1">
      <c r="D16" s="3">
        <v>9</v>
      </c>
      <c r="E16" s="8">
        <f>ROUNDUP(Gacha!C14*Level!$AB$20+Gacha!D14*Level!$AB$21+Gacha!E14*Level!$AB31+Gacha!F14*Level!$AB$23+Gacha!G14*Level!$AB$24++Gacha!H14*Level!$AB$25+Gacha!I14*Level!$AB$26+Gacha!J14*Level!$AB$27,2)*Gacha!K14</f>
        <v>707.25</v>
      </c>
      <c r="F16" s="8">
        <f t="shared" si="0"/>
        <v>848.69999999999993</v>
      </c>
      <c r="G16" s="20">
        <v>550</v>
      </c>
      <c r="I16" s="3">
        <v>9</v>
      </c>
      <c r="J16" s="4">
        <v>9</v>
      </c>
      <c r="K16" s="13">
        <v>1450</v>
      </c>
      <c r="L16" s="20">
        <f>SUM($K$7:K16)</f>
        <v>7750</v>
      </c>
      <c r="M16">
        <f t="shared" si="1"/>
        <v>0.2</v>
      </c>
      <c r="N16" s="8">
        <f t="shared" si="2"/>
        <v>0.14285714285714285</v>
      </c>
      <c r="P16" s="3">
        <v>9</v>
      </c>
      <c r="Q16" s="4">
        <f t="shared" si="5"/>
        <v>1</v>
      </c>
      <c r="R16" s="4">
        <v>1</v>
      </c>
      <c r="S16" s="3" t="s">
        <v>121</v>
      </c>
      <c r="T16" s="5">
        <f t="shared" si="4"/>
        <v>280</v>
      </c>
      <c r="U16">
        <f t="shared" si="3"/>
        <v>28</v>
      </c>
      <c r="Z16" s="14">
        <v>7</v>
      </c>
      <c r="AA16" s="14" t="s">
        <v>94</v>
      </c>
      <c r="AB16">
        <v>1.2</v>
      </c>
    </row>
    <row r="17" spans="4:28">
      <c r="D17" s="3">
        <v>10</v>
      </c>
      <c r="E17" s="8">
        <f>ROUNDUP(Gacha!C15*Level!$AB$20+Gacha!D15*Level!$AB$21+Gacha!E15*Level!$AB32+Gacha!F15*Level!$AB$23+Gacha!G15*Level!$AB$24++Gacha!H15*Level!$AB$25+Gacha!I15*Level!$AB$26+Gacha!J15*Level!$AB$27,2)*Gacha!K15</f>
        <v>661.25</v>
      </c>
      <c r="F17" s="8">
        <f t="shared" si="0"/>
        <v>793.5</v>
      </c>
      <c r="G17" s="20">
        <v>600</v>
      </c>
      <c r="I17" s="3">
        <v>10</v>
      </c>
      <c r="J17" s="4">
        <v>10</v>
      </c>
      <c r="K17" s="13">
        <v>1600</v>
      </c>
      <c r="L17" s="20">
        <f>SUM($K$7:K17)</f>
        <v>9350</v>
      </c>
      <c r="M17">
        <f t="shared" si="1"/>
        <v>0.2</v>
      </c>
      <c r="N17" s="8">
        <f t="shared" si="2"/>
        <v>0.14285714285714285</v>
      </c>
      <c r="P17" s="3">
        <v>10</v>
      </c>
      <c r="Q17" s="4">
        <f t="shared" si="5"/>
        <v>2</v>
      </c>
      <c r="R17" s="4">
        <v>5</v>
      </c>
      <c r="S17" s="3" t="s">
        <v>122</v>
      </c>
      <c r="T17" s="5">
        <f t="shared" si="4"/>
        <v>400</v>
      </c>
      <c r="U17">
        <f t="shared" si="3"/>
        <v>120</v>
      </c>
    </row>
    <row r="18" spans="4:28">
      <c r="D18" s="3">
        <v>11</v>
      </c>
      <c r="E18" s="8">
        <f>ROUNDUP(Gacha!C16*Level!$AB$20+Gacha!D16*Level!$AB$21+Gacha!E16*Level!$AB33+Gacha!F16*Level!$AB$23+Gacha!G16*Level!$AB$24++Gacha!H16*Level!$AB$25+Gacha!I16*Level!$AB$26+Gacha!J16*Level!$AB$27,2)*Gacha!K16</f>
        <v>661.25</v>
      </c>
      <c r="F18" s="8">
        <f t="shared" si="0"/>
        <v>793.5</v>
      </c>
      <c r="G18" s="20">
        <v>650</v>
      </c>
      <c r="I18" s="3">
        <v>11</v>
      </c>
      <c r="J18" s="4">
        <v>11</v>
      </c>
      <c r="K18" s="13">
        <v>1750</v>
      </c>
      <c r="L18" s="20">
        <f>SUM($K$7:K18)</f>
        <v>11100</v>
      </c>
      <c r="M18">
        <f t="shared" si="1"/>
        <v>0.2</v>
      </c>
      <c r="N18" s="8">
        <f t="shared" si="2"/>
        <v>0.14285714285714285</v>
      </c>
      <c r="P18" s="3">
        <v>11</v>
      </c>
      <c r="Q18" s="4">
        <f t="shared" si="5"/>
        <v>2</v>
      </c>
      <c r="R18" s="4">
        <v>4</v>
      </c>
      <c r="S18" s="3" t="s">
        <v>122</v>
      </c>
      <c r="T18" s="5">
        <f t="shared" si="4"/>
        <v>440</v>
      </c>
      <c r="U18">
        <f t="shared" si="3"/>
        <v>110</v>
      </c>
      <c r="Z18" t="s">
        <v>123</v>
      </c>
    </row>
    <row r="19" spans="4:28">
      <c r="D19" s="3">
        <v>12</v>
      </c>
      <c r="E19" s="8">
        <f>ROUNDUP(Gacha!C17*Level!$AB$20+Gacha!D17*Level!$AB$21+Gacha!E17*Level!$AB34+Gacha!F17*Level!$AB$23+Gacha!G17*Level!$AB$24++Gacha!H17*Level!$AB$25+Gacha!I17*Level!$AB$26+Gacha!J17*Level!$AB$27,2)*Gacha!K17</f>
        <v>661.25</v>
      </c>
      <c r="F19" s="8">
        <f t="shared" si="0"/>
        <v>793.5</v>
      </c>
      <c r="G19" s="20">
        <v>700</v>
      </c>
      <c r="I19" s="3">
        <v>12</v>
      </c>
      <c r="J19" s="4">
        <v>12</v>
      </c>
      <c r="K19" s="13">
        <v>1900</v>
      </c>
      <c r="L19" s="20">
        <f>SUM($K$7:K19)</f>
        <v>13000</v>
      </c>
      <c r="M19">
        <f t="shared" si="1"/>
        <v>0.2</v>
      </c>
      <c r="N19" s="8">
        <f t="shared" si="2"/>
        <v>0.14285714285714285</v>
      </c>
      <c r="P19" s="3">
        <v>12</v>
      </c>
      <c r="Q19" s="4">
        <f t="shared" si="5"/>
        <v>2</v>
      </c>
      <c r="R19" s="4">
        <v>3</v>
      </c>
      <c r="S19" s="3" t="s">
        <v>122</v>
      </c>
      <c r="T19" s="5">
        <f t="shared" si="4"/>
        <v>480</v>
      </c>
      <c r="U19">
        <f t="shared" si="3"/>
        <v>96</v>
      </c>
      <c r="Z19" t="s">
        <v>80</v>
      </c>
    </row>
    <row r="20" spans="4:28">
      <c r="D20" s="3">
        <v>13</v>
      </c>
      <c r="E20" s="8">
        <f>ROUNDUP(Gacha!C18*Level!$AB$20+Gacha!D18*Level!$AB$21+Gacha!E18*Level!$AB35+Gacha!F18*Level!$AB$23+Gacha!G18*Level!$AB$24++Gacha!H18*Level!$AB$25+Gacha!I18*Level!$AB$26+Gacha!J18*Level!$AB$27,2)*Gacha!K18</f>
        <v>661.25</v>
      </c>
      <c r="F20" s="8">
        <f t="shared" si="0"/>
        <v>793.5</v>
      </c>
      <c r="G20" s="20">
        <v>750</v>
      </c>
      <c r="I20" s="3">
        <v>13</v>
      </c>
      <c r="J20" s="4">
        <v>13</v>
      </c>
      <c r="K20" s="13">
        <v>2050</v>
      </c>
      <c r="L20" s="20">
        <f>SUM($K$7:K20)</f>
        <v>15050</v>
      </c>
      <c r="M20">
        <f t="shared" si="1"/>
        <v>0.2</v>
      </c>
      <c r="N20" s="8">
        <f t="shared" si="2"/>
        <v>0.14285714285714285</v>
      </c>
      <c r="P20" s="3">
        <v>13</v>
      </c>
      <c r="Q20" s="4">
        <f t="shared" si="5"/>
        <v>2</v>
      </c>
      <c r="R20" s="4">
        <v>2</v>
      </c>
      <c r="S20" s="3" t="s">
        <v>122</v>
      </c>
      <c r="T20" s="5">
        <f t="shared" si="4"/>
        <v>520</v>
      </c>
      <c r="U20">
        <f t="shared" si="3"/>
        <v>78</v>
      </c>
      <c r="Z20" s="14">
        <v>1</v>
      </c>
      <c r="AA20" t="s">
        <v>99</v>
      </c>
      <c r="AB20">
        <f>SUM(U7:U11)</f>
        <v>115</v>
      </c>
    </row>
    <row r="21" spans="4:28">
      <c r="D21" s="3">
        <v>14</v>
      </c>
      <c r="E21" s="8">
        <f>ROUNDUP(Gacha!C19*Level!$AB$20+Gacha!D19*Level!$AB$21+Gacha!E19*Level!$AB36+Gacha!F19*Level!$AB$23+Gacha!G19*Level!$AB$24++Gacha!H19*Level!$AB$25+Gacha!I19*Level!$AB$26+Gacha!J19*Level!$AB$27,2)*Gacha!K19</f>
        <v>661.25</v>
      </c>
      <c r="F21" s="8">
        <f t="shared" si="0"/>
        <v>793.5</v>
      </c>
      <c r="G21" s="20">
        <v>800</v>
      </c>
      <c r="I21" s="3">
        <v>14</v>
      </c>
      <c r="J21" s="4">
        <v>14</v>
      </c>
      <c r="K21" s="13">
        <v>2200</v>
      </c>
      <c r="L21" s="20">
        <f>SUM($K$7:K21)</f>
        <v>17250</v>
      </c>
      <c r="M21">
        <f t="shared" si="1"/>
        <v>0.2</v>
      </c>
      <c r="N21" s="8">
        <f t="shared" si="2"/>
        <v>0.14285714285714285</v>
      </c>
      <c r="P21" s="3">
        <v>14</v>
      </c>
      <c r="Q21" s="4">
        <f t="shared" si="5"/>
        <v>2</v>
      </c>
      <c r="R21" s="4">
        <v>1</v>
      </c>
      <c r="S21" s="3" t="s">
        <v>122</v>
      </c>
      <c r="T21" s="5">
        <f t="shared" si="4"/>
        <v>570</v>
      </c>
      <c r="U21">
        <f t="shared" si="3"/>
        <v>57</v>
      </c>
      <c r="Z21" s="14">
        <v>2</v>
      </c>
      <c r="AA21" t="s">
        <v>83</v>
      </c>
      <c r="AB21" s="21">
        <f>SUM(U12:U16)</f>
        <v>230</v>
      </c>
    </row>
    <row r="22" spans="4:28">
      <c r="D22" s="3">
        <v>15</v>
      </c>
      <c r="E22" s="8">
        <f>ROUNDUP(Gacha!C20*Level!$AB$20+Gacha!D20*Level!$AB$21+Gacha!E20*Level!$AB37+Gacha!F20*Level!$AB$23+Gacha!G20*Level!$AB$24++Gacha!H20*Level!$AB$25+Gacha!I20*Level!$AB$26+Gacha!J20*Level!$AB$27,2)*Gacha!K20</f>
        <v>661.25</v>
      </c>
      <c r="F22" s="8">
        <f t="shared" si="0"/>
        <v>793.5</v>
      </c>
      <c r="G22" s="20">
        <v>850</v>
      </c>
      <c r="I22" s="3">
        <v>15</v>
      </c>
      <c r="J22" s="4">
        <v>15</v>
      </c>
      <c r="K22" s="13">
        <v>2350</v>
      </c>
      <c r="L22" s="20">
        <f>SUM($K$7:K22)</f>
        <v>19600</v>
      </c>
      <c r="M22">
        <f t="shared" si="1"/>
        <v>0.2</v>
      </c>
      <c r="N22" s="8">
        <f t="shared" si="2"/>
        <v>0.14285714285714285</v>
      </c>
      <c r="P22" s="3">
        <v>15</v>
      </c>
      <c r="Q22" s="4">
        <f t="shared" si="5"/>
        <v>3</v>
      </c>
      <c r="R22" s="4">
        <v>5</v>
      </c>
      <c r="S22" s="3" t="s">
        <v>124</v>
      </c>
      <c r="T22" s="5">
        <f t="shared" si="4"/>
        <v>810</v>
      </c>
      <c r="U22">
        <f t="shared" si="3"/>
        <v>243</v>
      </c>
      <c r="Z22" s="14">
        <v>3</v>
      </c>
      <c r="AA22" t="s">
        <v>84</v>
      </c>
      <c r="AB22" s="21">
        <f>SUM(U17:U21)</f>
        <v>461</v>
      </c>
    </row>
    <row r="23" spans="4:28">
      <c r="D23" s="3">
        <v>16</v>
      </c>
      <c r="E23" s="8">
        <f>ROUNDUP(Gacha!C21*Level!$AB$20+Gacha!D21*Level!$AB$21+Gacha!E21*Level!$AB38+Gacha!F21*Level!$AB$23+Gacha!G21*Level!$AB$24++Gacha!H21*Level!$AB$25+Gacha!I21*Level!$AB$26+Gacha!J21*Level!$AB$27,2)*Gacha!K21</f>
        <v>702.25</v>
      </c>
      <c r="F23" s="8">
        <f t="shared" si="0"/>
        <v>842.69999999999993</v>
      </c>
      <c r="G23" s="20">
        <v>900</v>
      </c>
      <c r="I23" s="3">
        <v>16</v>
      </c>
      <c r="J23" s="4">
        <v>16</v>
      </c>
      <c r="K23" s="13">
        <v>2500</v>
      </c>
      <c r="L23" s="20">
        <f>SUM($K$7:K23)</f>
        <v>22100</v>
      </c>
      <c r="M23">
        <f t="shared" si="1"/>
        <v>0.4</v>
      </c>
      <c r="N23" s="8">
        <f t="shared" si="2"/>
        <v>0.14285714285714285</v>
      </c>
      <c r="P23" s="3">
        <v>16</v>
      </c>
      <c r="Q23" s="4">
        <f t="shared" si="5"/>
        <v>3</v>
      </c>
      <c r="R23" s="4">
        <v>4</v>
      </c>
      <c r="S23" s="3" t="s">
        <v>124</v>
      </c>
      <c r="T23" s="5">
        <f t="shared" si="4"/>
        <v>890</v>
      </c>
      <c r="U23">
        <f t="shared" si="3"/>
        <v>222.5</v>
      </c>
      <c r="Z23" s="14">
        <v>4</v>
      </c>
      <c r="AA23" t="s">
        <v>85</v>
      </c>
      <c r="AB23" s="21">
        <f>SUM(U22:U26)</f>
        <v>934.5</v>
      </c>
    </row>
    <row r="24" spans="4:28">
      <c r="D24" s="3">
        <v>17</v>
      </c>
      <c r="E24" s="8">
        <f>ROUNDUP(Gacha!C22*Level!$AB$20+Gacha!D22*Level!$AB$21+Gacha!E22*Level!$AB39+Gacha!F22*Level!$AB$23+Gacha!G22*Level!$AB$24++Gacha!H22*Level!$AB$25+Gacha!I22*Level!$AB$26+Gacha!J22*Level!$AB$27,2)*Gacha!K22</f>
        <v>784.2</v>
      </c>
      <c r="F24" s="8">
        <f t="shared" si="0"/>
        <v>941.04</v>
      </c>
      <c r="G24" s="20">
        <v>950</v>
      </c>
      <c r="I24" s="3">
        <v>17</v>
      </c>
      <c r="J24" s="4">
        <v>17</v>
      </c>
      <c r="K24" s="13">
        <v>2650</v>
      </c>
      <c r="L24" s="20">
        <f>SUM($K$7:K24)</f>
        <v>24750</v>
      </c>
      <c r="M24">
        <f t="shared" si="1"/>
        <v>0.4</v>
      </c>
      <c r="N24" s="8">
        <f t="shared" si="2"/>
        <v>0.14285714285714285</v>
      </c>
      <c r="P24" s="3">
        <v>17</v>
      </c>
      <c r="Q24" s="4">
        <f t="shared" si="5"/>
        <v>3</v>
      </c>
      <c r="R24" s="4">
        <v>3</v>
      </c>
      <c r="S24" s="3" t="s">
        <v>124</v>
      </c>
      <c r="T24" s="5">
        <f t="shared" si="4"/>
        <v>970</v>
      </c>
      <c r="U24">
        <f t="shared" si="3"/>
        <v>194</v>
      </c>
      <c r="Z24" s="14">
        <v>5</v>
      </c>
      <c r="AA24" t="s">
        <v>86</v>
      </c>
      <c r="AB24" s="21">
        <f>SUM(U27:U31)</f>
        <v>1772</v>
      </c>
    </row>
    <row r="25" spans="4:28">
      <c r="D25" s="3">
        <v>18</v>
      </c>
      <c r="E25" s="8">
        <f>ROUNDUP(Gacha!C23*Level!$AB$20+Gacha!D23*Level!$AB$21+Gacha!E23*Level!$AB40+Gacha!F23*Level!$AB$23+Gacha!G23*Level!$AB$24++Gacha!H23*Level!$AB$25+Gacha!I23*Level!$AB$26+Gacha!J23*Level!$AB$27,2)*Gacha!K23</f>
        <v>866.15</v>
      </c>
      <c r="F25" s="8">
        <f t="shared" si="0"/>
        <v>1039.3799999999999</v>
      </c>
      <c r="G25" s="20">
        <v>1000</v>
      </c>
      <c r="I25" s="3">
        <v>18</v>
      </c>
      <c r="J25" s="4">
        <v>18</v>
      </c>
      <c r="K25" s="13">
        <v>2800</v>
      </c>
      <c r="L25" s="20">
        <f>SUM($K$7:K25)</f>
        <v>27550</v>
      </c>
      <c r="M25">
        <f t="shared" si="1"/>
        <v>0.4</v>
      </c>
      <c r="N25" s="8">
        <f t="shared" si="2"/>
        <v>0.2857142857142857</v>
      </c>
      <c r="P25" s="3">
        <v>18</v>
      </c>
      <c r="Q25" s="4">
        <f t="shared" si="5"/>
        <v>3</v>
      </c>
      <c r="R25" s="4">
        <v>2</v>
      </c>
      <c r="S25" s="3" t="s">
        <v>124</v>
      </c>
      <c r="T25" s="5">
        <f t="shared" si="4"/>
        <v>1060</v>
      </c>
      <c r="U25">
        <f t="shared" si="3"/>
        <v>159</v>
      </c>
      <c r="Z25" s="14">
        <v>6</v>
      </c>
      <c r="AA25" t="s">
        <v>91</v>
      </c>
      <c r="AB25" s="21">
        <f>SUM(U32:U36)</f>
        <v>3402.5</v>
      </c>
    </row>
    <row r="26" spans="4:28">
      <c r="D26" s="3">
        <v>19</v>
      </c>
      <c r="E26" s="8">
        <f>ROUNDUP(Gacha!C24*Level!$AB$20+Gacha!D24*Level!$AB$21+Gacha!E24*Level!$AB41+Gacha!F24*Level!$AB$23+Gacha!G24*Level!$AB$24++Gacha!H24*Level!$AB$25+Gacha!I24*Level!$AB$26+Gacha!J24*Level!$AB$27,2)*Gacha!K24</f>
        <v>948.1</v>
      </c>
      <c r="F26" s="8">
        <f t="shared" si="0"/>
        <v>1137.72</v>
      </c>
      <c r="G26" s="20">
        <v>1100</v>
      </c>
      <c r="I26" s="3">
        <v>19</v>
      </c>
      <c r="J26" s="4">
        <v>19</v>
      </c>
      <c r="K26" s="13">
        <v>2950</v>
      </c>
      <c r="L26" s="20">
        <f>SUM($K$7:K26)</f>
        <v>30500</v>
      </c>
      <c r="M26">
        <f t="shared" si="1"/>
        <v>0.4</v>
      </c>
      <c r="N26" s="8">
        <f t="shared" si="2"/>
        <v>0.2857142857142857</v>
      </c>
      <c r="P26" s="3">
        <v>19</v>
      </c>
      <c r="Q26" s="4">
        <f t="shared" si="5"/>
        <v>3</v>
      </c>
      <c r="R26" s="4">
        <v>1</v>
      </c>
      <c r="S26" s="3" t="s">
        <v>124</v>
      </c>
      <c r="T26" s="5">
        <f t="shared" si="4"/>
        <v>1160</v>
      </c>
      <c r="U26">
        <f t="shared" si="3"/>
        <v>116</v>
      </c>
      <c r="Z26" s="14">
        <v>7</v>
      </c>
      <c r="AA26" t="s">
        <v>93</v>
      </c>
      <c r="AB26" s="21">
        <f>SUM(U37:U41)</f>
        <v>6540.5</v>
      </c>
    </row>
    <row r="27" spans="4:28">
      <c r="D27" s="3">
        <v>20</v>
      </c>
      <c r="E27" s="8">
        <f>ROUNDUP(Gacha!C25*Level!$AB$20+Gacha!D25*Level!$AB$21+Gacha!E25*Level!$AB42+Gacha!F25*Level!$AB$23+Gacha!G25*Level!$AB$24++Gacha!H25*Level!$AB$25+Gacha!I25*Level!$AB$26+Gacha!J25*Level!$AB$27,2)*Gacha!K25</f>
        <v>1112.8999999999999</v>
      </c>
      <c r="F27" s="8">
        <f t="shared" si="0"/>
        <v>1335.4799999999998</v>
      </c>
      <c r="G27" s="20">
        <v>1200</v>
      </c>
      <c r="I27" s="3">
        <v>20</v>
      </c>
      <c r="J27" s="4">
        <v>20</v>
      </c>
      <c r="K27" s="13">
        <v>3100</v>
      </c>
      <c r="L27" s="20">
        <f>SUM($K$7:K27)</f>
        <v>33600</v>
      </c>
      <c r="M27">
        <f t="shared" si="1"/>
        <v>0.4</v>
      </c>
      <c r="N27" s="8">
        <f t="shared" si="2"/>
        <v>0.2857142857142857</v>
      </c>
      <c r="P27" s="3">
        <v>20</v>
      </c>
      <c r="Q27" s="4">
        <f t="shared" si="5"/>
        <v>4</v>
      </c>
      <c r="R27" s="4">
        <v>5</v>
      </c>
      <c r="S27" s="3" t="s">
        <v>125</v>
      </c>
      <c r="T27" s="5">
        <f t="shared" si="4"/>
        <v>1530</v>
      </c>
      <c r="U27">
        <f t="shared" si="3"/>
        <v>459</v>
      </c>
      <c r="Z27" s="14">
        <v>8</v>
      </c>
      <c r="AA27" t="s">
        <v>94</v>
      </c>
      <c r="AB27" s="21">
        <f>SUM(U42:U46)</f>
        <v>12613</v>
      </c>
    </row>
    <row r="28" spans="4:28">
      <c r="D28" s="3">
        <v>21</v>
      </c>
      <c r="E28" s="8">
        <f>ROUNDUP(Gacha!C26*Level!$AB$20+Gacha!D26*Level!$AB$21+Gacha!E26*Level!$AB43+Gacha!F26*Level!$AB$23+Gacha!G26*Level!$AB$24++Gacha!H26*Level!$AB$25+Gacha!I26*Level!$AB$26+Gacha!J26*Level!$AB$27,2)*Gacha!K26</f>
        <v>1277.7</v>
      </c>
      <c r="F28" s="8">
        <f t="shared" si="0"/>
        <v>1533.24</v>
      </c>
      <c r="G28" s="20">
        <v>1300</v>
      </c>
      <c r="I28" s="3">
        <v>21</v>
      </c>
      <c r="J28" s="4">
        <v>21</v>
      </c>
      <c r="K28" s="13">
        <v>3250</v>
      </c>
      <c r="L28" s="20">
        <f>SUM($K$7:K28)</f>
        <v>36850</v>
      </c>
      <c r="M28">
        <f t="shared" si="1"/>
        <v>0.4</v>
      </c>
      <c r="N28" s="8">
        <f t="shared" si="2"/>
        <v>0.2857142857142857</v>
      </c>
      <c r="P28" s="3">
        <v>21</v>
      </c>
      <c r="Q28" s="4">
        <f t="shared" si="5"/>
        <v>4</v>
      </c>
      <c r="R28" s="4">
        <v>4</v>
      </c>
      <c r="S28" s="3" t="s">
        <v>125</v>
      </c>
      <c r="T28" s="5">
        <f t="shared" si="4"/>
        <v>1680</v>
      </c>
      <c r="U28">
        <f t="shared" si="3"/>
        <v>420</v>
      </c>
    </row>
    <row r="29" spans="4:28">
      <c r="D29" s="3">
        <v>22</v>
      </c>
      <c r="E29" s="8">
        <f>ROUNDUP(Gacha!C27*Level!$AB$20+Gacha!D27*Level!$AB$21+Gacha!E27*Level!$AB44+Gacha!F27*Level!$AB$23+Gacha!G27*Level!$AB$24++Gacha!H27*Level!$AB$25+Gacha!I27*Level!$AB$26+Gacha!J27*Level!$AB$27,2)*Gacha!K27</f>
        <v>1442.5</v>
      </c>
      <c r="F29" s="8">
        <f t="shared" si="0"/>
        <v>1731</v>
      </c>
      <c r="G29" s="20">
        <v>1400</v>
      </c>
      <c r="I29" s="3">
        <v>22</v>
      </c>
      <c r="J29" s="4">
        <v>22</v>
      </c>
      <c r="K29" s="13">
        <v>3400</v>
      </c>
      <c r="L29" s="20">
        <f>SUM($K$7:K29)</f>
        <v>40250</v>
      </c>
      <c r="M29">
        <f t="shared" si="1"/>
        <v>0.4</v>
      </c>
      <c r="N29" s="8">
        <f t="shared" si="2"/>
        <v>0.2857142857142857</v>
      </c>
      <c r="P29" s="3">
        <v>22</v>
      </c>
      <c r="Q29" s="4">
        <f t="shared" si="5"/>
        <v>4</v>
      </c>
      <c r="R29" s="4">
        <v>3</v>
      </c>
      <c r="S29" s="3" t="s">
        <v>125</v>
      </c>
      <c r="T29" s="5">
        <f t="shared" si="4"/>
        <v>1840</v>
      </c>
      <c r="U29">
        <f t="shared" si="3"/>
        <v>368</v>
      </c>
    </row>
    <row r="30" spans="4:28">
      <c r="D30" s="3">
        <v>23</v>
      </c>
      <c r="E30" s="8">
        <f>ROUNDUP(Gacha!C28*Level!$AB$20+Gacha!D28*Level!$AB$21+Gacha!E28*Level!$AB45+Gacha!F28*Level!$AB$23+Gacha!G28*Level!$AB$24++Gacha!H28*Level!$AB$25+Gacha!I28*Level!$AB$26+Gacha!J28*Level!$AB$27,2)*Gacha!K28</f>
        <v>1572.8</v>
      </c>
      <c r="F30" s="8">
        <f t="shared" si="0"/>
        <v>1887.36</v>
      </c>
      <c r="G30" s="20">
        <v>1500</v>
      </c>
      <c r="I30" s="3">
        <v>23</v>
      </c>
      <c r="J30" s="4">
        <v>23</v>
      </c>
      <c r="K30" s="13">
        <v>3550</v>
      </c>
      <c r="L30" s="20">
        <f>SUM($K$7:K30)</f>
        <v>43800</v>
      </c>
      <c r="M30">
        <f t="shared" si="1"/>
        <v>0.6</v>
      </c>
      <c r="N30" s="8">
        <f t="shared" si="2"/>
        <v>0.2857142857142857</v>
      </c>
      <c r="P30" s="3">
        <v>23</v>
      </c>
      <c r="Q30" s="4">
        <f t="shared" si="5"/>
        <v>4</v>
      </c>
      <c r="R30" s="4">
        <v>2</v>
      </c>
      <c r="S30" s="3" t="s">
        <v>125</v>
      </c>
      <c r="T30" s="5">
        <f t="shared" si="4"/>
        <v>2020</v>
      </c>
      <c r="U30">
        <f t="shared" si="3"/>
        <v>303</v>
      </c>
    </row>
    <row r="31" spans="4:28">
      <c r="D31" s="3">
        <v>24</v>
      </c>
      <c r="E31" s="8">
        <f>ROUNDUP(Gacha!C29*Level!$AB$20+Gacha!D29*Level!$AB$21+Gacha!E29*Level!$AB46+Gacha!F29*Level!$AB$23+Gacha!G29*Level!$AB$24++Gacha!H29*Level!$AB$25+Gacha!I29*Level!$AB$26+Gacha!J29*Level!$AB$27,2)*Gacha!K29</f>
        <v>1697.35</v>
      </c>
      <c r="F31" s="8">
        <f t="shared" si="0"/>
        <v>2036.8199999999997</v>
      </c>
      <c r="G31" s="20">
        <v>1600</v>
      </c>
      <c r="I31" s="3">
        <v>24</v>
      </c>
      <c r="J31" s="4">
        <v>24</v>
      </c>
      <c r="K31" s="13">
        <v>3700</v>
      </c>
      <c r="L31" s="20">
        <f>SUM($K$7:K31)</f>
        <v>47500</v>
      </c>
      <c r="M31">
        <f t="shared" si="1"/>
        <v>0.6</v>
      </c>
      <c r="N31" s="8">
        <f t="shared" si="2"/>
        <v>0.2857142857142857</v>
      </c>
      <c r="P31" s="3">
        <v>24</v>
      </c>
      <c r="Q31" s="4">
        <f t="shared" si="5"/>
        <v>4</v>
      </c>
      <c r="R31" s="4">
        <v>1</v>
      </c>
      <c r="S31" s="3" t="s">
        <v>125</v>
      </c>
      <c r="T31" s="5">
        <f t="shared" si="4"/>
        <v>2220</v>
      </c>
      <c r="U31">
        <f t="shared" si="3"/>
        <v>222</v>
      </c>
    </row>
    <row r="32" spans="4:28">
      <c r="D32" s="3">
        <v>25</v>
      </c>
      <c r="E32" s="8">
        <f>ROUNDUP(Gacha!C30*Level!$AB$20+Gacha!D30*Level!$AB$21+Gacha!E30*Level!$AB47+Gacha!F30*Level!$AB$23+Gacha!G30*Level!$AB$24++Gacha!H30*Level!$AB$25+Gacha!I30*Level!$AB$26+Gacha!J30*Level!$AB$27,2)*Gacha!K30</f>
        <v>1821.9</v>
      </c>
      <c r="F32" s="8">
        <f t="shared" si="0"/>
        <v>2186.2800000000002</v>
      </c>
      <c r="G32" s="20">
        <v>1700</v>
      </c>
      <c r="I32" s="3">
        <v>25</v>
      </c>
      <c r="J32" s="4">
        <v>25</v>
      </c>
      <c r="K32" s="13">
        <v>3850</v>
      </c>
      <c r="L32" s="20">
        <f>SUM($K$7:K32)</f>
        <v>51350</v>
      </c>
      <c r="M32">
        <f t="shared" si="1"/>
        <v>0.6</v>
      </c>
      <c r="N32" s="8">
        <f t="shared" si="2"/>
        <v>0.42857142857142855</v>
      </c>
      <c r="P32" s="3">
        <v>25</v>
      </c>
      <c r="Q32" s="4">
        <f t="shared" si="5"/>
        <v>5</v>
      </c>
      <c r="R32" s="4">
        <v>5</v>
      </c>
      <c r="S32" s="3" t="s">
        <v>126</v>
      </c>
      <c r="T32" s="5">
        <f t="shared" si="4"/>
        <v>2930</v>
      </c>
      <c r="U32">
        <f t="shared" si="3"/>
        <v>879</v>
      </c>
    </row>
    <row r="33" spans="4:21">
      <c r="D33" s="3">
        <v>26</v>
      </c>
      <c r="E33" s="8">
        <f>ROUNDUP(Gacha!C31*Level!$AB$20+Gacha!D31*Level!$AB$21+Gacha!E31*Level!$AB48+Gacha!F31*Level!$AB$23+Gacha!G31*Level!$AB$24++Gacha!H31*Level!$AB$25+Gacha!I31*Level!$AB$26+Gacha!J31*Level!$AB$27,2)*Gacha!K31</f>
        <v>1946.4499999999998</v>
      </c>
      <c r="F33" s="8">
        <f t="shared" si="0"/>
        <v>2335.7399999999998</v>
      </c>
      <c r="G33" s="20">
        <v>1800</v>
      </c>
      <c r="I33" s="3">
        <v>26</v>
      </c>
      <c r="J33" s="4">
        <v>26</v>
      </c>
      <c r="K33" s="13">
        <v>4000</v>
      </c>
      <c r="L33" s="20">
        <f>SUM($K$7:K33)</f>
        <v>55350</v>
      </c>
      <c r="M33">
        <f t="shared" si="1"/>
        <v>0.6</v>
      </c>
      <c r="N33" s="8">
        <f t="shared" si="2"/>
        <v>0.42857142857142855</v>
      </c>
      <c r="P33" s="3">
        <v>26</v>
      </c>
      <c r="Q33" s="4">
        <f t="shared" si="5"/>
        <v>5</v>
      </c>
      <c r="R33" s="4">
        <v>4</v>
      </c>
      <c r="S33" s="3" t="s">
        <v>126</v>
      </c>
      <c r="T33" s="5">
        <f t="shared" si="4"/>
        <v>3220</v>
      </c>
      <c r="U33">
        <f t="shared" si="3"/>
        <v>805</v>
      </c>
    </row>
    <row r="34" spans="4:21">
      <c r="D34" s="3">
        <v>27</v>
      </c>
      <c r="E34" s="8">
        <f>ROUNDUP(Gacha!C32*Level!$AB$20+Gacha!D32*Level!$AB$21+Gacha!E32*Level!$AB49+Gacha!F32*Level!$AB$23+Gacha!G32*Level!$AB$24++Gacha!H32*Level!$AB$25+Gacha!I32*Level!$AB$26+Gacha!J32*Level!$AB$27,2)*Gacha!K32</f>
        <v>2071</v>
      </c>
      <c r="F34" s="8">
        <f t="shared" si="0"/>
        <v>2485.1999999999998</v>
      </c>
      <c r="G34" s="20">
        <v>1900</v>
      </c>
      <c r="I34" s="3">
        <v>27</v>
      </c>
      <c r="J34" s="4">
        <v>27</v>
      </c>
      <c r="K34" s="13">
        <v>4200</v>
      </c>
      <c r="L34" s="20">
        <f>SUM($K$7:K34)</f>
        <v>59550</v>
      </c>
      <c r="M34">
        <f t="shared" si="1"/>
        <v>0.6</v>
      </c>
      <c r="N34" s="8">
        <f t="shared" si="2"/>
        <v>0.42857142857142855</v>
      </c>
      <c r="P34" s="3">
        <v>27</v>
      </c>
      <c r="Q34" s="4">
        <f t="shared" si="5"/>
        <v>5</v>
      </c>
      <c r="R34" s="4">
        <v>3</v>
      </c>
      <c r="S34" s="3" t="s">
        <v>126</v>
      </c>
      <c r="T34" s="5">
        <f t="shared" si="4"/>
        <v>3540</v>
      </c>
      <c r="U34">
        <f t="shared" si="3"/>
        <v>708</v>
      </c>
    </row>
    <row r="35" spans="4:21">
      <c r="D35" s="3">
        <v>28</v>
      </c>
      <c r="E35" s="8">
        <f>ROUNDUP(Gacha!C33*Level!$AB$20+Gacha!D33*Level!$AB$21+Gacha!E33*Level!$AB50+Gacha!F33*Level!$AB$23+Gacha!G33*Level!$AB$24++Gacha!H33*Level!$AB$25+Gacha!I33*Level!$AB$26+Gacha!J33*Level!$AB$27,2)*Gacha!K33</f>
        <v>2195.5500000000002</v>
      </c>
      <c r="F35" s="8">
        <f t="shared" si="0"/>
        <v>2634.6600000000003</v>
      </c>
      <c r="G35" s="20">
        <v>2000</v>
      </c>
      <c r="I35" s="3">
        <v>28</v>
      </c>
      <c r="J35" s="4">
        <v>28</v>
      </c>
      <c r="K35" s="13">
        <v>4400</v>
      </c>
      <c r="L35" s="20">
        <f>SUM($K$7:K35)</f>
        <v>63950</v>
      </c>
      <c r="M35">
        <f t="shared" si="1"/>
        <v>0.8</v>
      </c>
      <c r="N35" s="8">
        <f t="shared" si="2"/>
        <v>0.42857142857142855</v>
      </c>
      <c r="P35" s="3">
        <v>28</v>
      </c>
      <c r="Q35" s="4">
        <f t="shared" si="5"/>
        <v>5</v>
      </c>
      <c r="R35" s="4">
        <v>2</v>
      </c>
      <c r="S35" s="3" t="s">
        <v>126</v>
      </c>
      <c r="T35" s="5">
        <f t="shared" si="4"/>
        <v>3890</v>
      </c>
      <c r="U35">
        <f t="shared" si="3"/>
        <v>583.5</v>
      </c>
    </row>
    <row r="36" spans="4:21">
      <c r="D36" s="3">
        <v>29</v>
      </c>
      <c r="E36" s="8">
        <f>ROUNDUP(Gacha!C34*Level!$AB$20+Gacha!D34*Level!$AB$21+Gacha!E34*Level!$AB51+Gacha!F34*Level!$AB$23+Gacha!G34*Level!$AB$24++Gacha!H34*Level!$AB$25+Gacha!I34*Level!$AB$26+Gacha!J34*Level!$AB$27,2)*Gacha!K34</f>
        <v>2320.1</v>
      </c>
      <c r="F36" s="8">
        <f t="shared" si="0"/>
        <v>2784.12</v>
      </c>
      <c r="G36" s="20">
        <v>2200</v>
      </c>
      <c r="I36" s="3">
        <v>29</v>
      </c>
      <c r="J36" s="4">
        <v>29</v>
      </c>
      <c r="K36" s="13">
        <v>4600</v>
      </c>
      <c r="L36" s="20">
        <f>SUM($K$7:K36)</f>
        <v>68550</v>
      </c>
      <c r="M36">
        <f t="shared" si="1"/>
        <v>0.8</v>
      </c>
      <c r="N36" s="8">
        <f t="shared" si="2"/>
        <v>0.42857142857142855</v>
      </c>
      <c r="P36" s="3">
        <v>29</v>
      </c>
      <c r="Q36" s="4">
        <f t="shared" si="5"/>
        <v>5</v>
      </c>
      <c r="R36" s="4">
        <v>1</v>
      </c>
      <c r="S36" s="3" t="s">
        <v>126</v>
      </c>
      <c r="T36" s="5">
        <f t="shared" si="4"/>
        <v>4270</v>
      </c>
      <c r="U36">
        <f t="shared" si="3"/>
        <v>427</v>
      </c>
    </row>
    <row r="37" spans="4:21">
      <c r="D37" s="3">
        <v>30</v>
      </c>
      <c r="E37" s="8">
        <f>ROUNDUP(Gacha!C35*Level!$AB$20+Gacha!D35*Level!$AB$21+Gacha!E35*Level!$AB52+Gacha!F35*Level!$AB$23+Gacha!G35*Level!$AB$24++Gacha!H35*Level!$AB$25+Gacha!I35*Level!$AB$26+Gacha!J35*Level!$AB$27,2)*Gacha!K35</f>
        <v>2603.25</v>
      </c>
      <c r="F37" s="8">
        <f t="shared" si="0"/>
        <v>3123.9</v>
      </c>
      <c r="G37" s="20">
        <v>2400</v>
      </c>
      <c r="I37" s="3">
        <v>30</v>
      </c>
      <c r="J37" s="4">
        <v>30</v>
      </c>
      <c r="K37" s="13">
        <v>4800</v>
      </c>
      <c r="L37" s="20">
        <f>SUM($K$7:K37)</f>
        <v>73350</v>
      </c>
      <c r="M37">
        <f t="shared" si="1"/>
        <v>0.8</v>
      </c>
      <c r="N37" s="8">
        <f t="shared" si="2"/>
        <v>0.42857142857142855</v>
      </c>
      <c r="P37" s="3">
        <v>30</v>
      </c>
      <c r="Q37" s="4">
        <f t="shared" si="5"/>
        <v>6</v>
      </c>
      <c r="R37" s="4">
        <v>5</v>
      </c>
      <c r="S37" s="3" t="s">
        <v>127</v>
      </c>
      <c r="T37" s="5">
        <f t="shared" si="4"/>
        <v>5630</v>
      </c>
      <c r="U37">
        <f t="shared" si="3"/>
        <v>1689</v>
      </c>
    </row>
    <row r="38" spans="4:21">
      <c r="D38" s="3">
        <v>31</v>
      </c>
      <c r="E38" s="8">
        <f>ROUNDUP(Gacha!C36*Level!$AB$20+Gacha!D36*Level!$AB$21+Gacha!E36*Level!$AB53+Gacha!F36*Level!$AB$23+Gacha!G36*Level!$AB$24++Gacha!H36*Level!$AB$25+Gacha!I36*Level!$AB$26+Gacha!J36*Level!$AB$27,2)*Gacha!K36</f>
        <v>2932.45</v>
      </c>
      <c r="F38" s="8">
        <f t="shared" si="0"/>
        <v>3518.9399999999996</v>
      </c>
      <c r="G38" s="20">
        <v>2600</v>
      </c>
      <c r="I38" s="3">
        <v>31</v>
      </c>
      <c r="J38" s="4">
        <v>31</v>
      </c>
      <c r="K38" s="13">
        <v>5000</v>
      </c>
      <c r="L38" s="20">
        <f>SUM($K$7:K38)</f>
        <v>78350</v>
      </c>
      <c r="M38">
        <f t="shared" si="1"/>
        <v>0.8</v>
      </c>
      <c r="N38" s="8">
        <f t="shared" si="2"/>
        <v>0.5714285714285714</v>
      </c>
      <c r="P38" s="3">
        <v>31</v>
      </c>
      <c r="Q38" s="4">
        <f t="shared" si="5"/>
        <v>6</v>
      </c>
      <c r="R38" s="4">
        <v>4</v>
      </c>
      <c r="S38" s="3" t="s">
        <v>127</v>
      </c>
      <c r="T38" s="5">
        <f t="shared" si="4"/>
        <v>6190</v>
      </c>
      <c r="U38">
        <f t="shared" si="3"/>
        <v>1547.5</v>
      </c>
    </row>
    <row r="39" spans="4:21">
      <c r="D39" s="3">
        <v>32</v>
      </c>
      <c r="E39" s="8">
        <f>ROUNDUP(Gacha!C37*Level!$AB$20+Gacha!D37*Level!$AB$21+Gacha!E37*Level!$AB54+Gacha!F37*Level!$AB$23+Gacha!G37*Level!$AB$24++Gacha!H37*Level!$AB$25+Gacha!I37*Level!$AB$26+Gacha!J37*Level!$AB$27,2)*Gacha!K37</f>
        <v>3261.6000000000004</v>
      </c>
      <c r="F39" s="8">
        <f t="shared" ref="F39:F66" si="6">E39*(1+$F$2)</f>
        <v>3913.92</v>
      </c>
      <c r="G39" s="20">
        <v>2800</v>
      </c>
      <c r="I39" s="3">
        <v>32</v>
      </c>
      <c r="J39" s="4">
        <v>32</v>
      </c>
      <c r="K39" s="13">
        <v>5200</v>
      </c>
      <c r="L39" s="20">
        <f>SUM($K$7:K39)</f>
        <v>83550</v>
      </c>
      <c r="M39">
        <f t="shared" ref="M39:M70" si="7">ROUNDUP(L39/VLOOKUP($O$2,D:E,2,FALSE),0)/$F$3</f>
        <v>0.8</v>
      </c>
      <c r="N39" s="8">
        <f t="shared" ref="N39:N70" si="8">ROUNDUP(L39/VLOOKUP($O$2,D:F,3,FALSE),0)/$F$4</f>
        <v>0.5714285714285714</v>
      </c>
      <c r="P39" s="3">
        <v>32</v>
      </c>
      <c r="Q39" s="4">
        <f t="shared" si="5"/>
        <v>6</v>
      </c>
      <c r="R39" s="4">
        <v>3</v>
      </c>
      <c r="S39" s="3" t="s">
        <v>127</v>
      </c>
      <c r="T39" s="5">
        <f t="shared" si="4"/>
        <v>6800</v>
      </c>
      <c r="U39">
        <f t="shared" si="3"/>
        <v>1360</v>
      </c>
    </row>
    <row r="40" spans="4:21">
      <c r="D40" s="3">
        <v>33</v>
      </c>
      <c r="E40" s="8">
        <f>ROUNDUP(Gacha!C38*Level!$AB$20+Gacha!D38*Level!$AB$21+Gacha!E38*Level!$AB55+Gacha!F38*Level!$AB$23+Gacha!G38*Level!$AB$24++Gacha!H38*Level!$AB$25+Gacha!I38*Level!$AB$26+Gacha!J38*Level!$AB$27,2)*Gacha!K38</f>
        <v>3590.7999999999997</v>
      </c>
      <c r="F40" s="8">
        <f t="shared" si="6"/>
        <v>4308.9599999999991</v>
      </c>
      <c r="G40" s="20">
        <v>3000</v>
      </c>
      <c r="I40" s="3">
        <v>33</v>
      </c>
      <c r="J40" s="4">
        <v>33</v>
      </c>
      <c r="K40" s="13">
        <v>5400</v>
      </c>
      <c r="L40" s="20">
        <f>SUM($K$7:K40)</f>
        <v>88950</v>
      </c>
      <c r="M40">
        <f t="shared" si="7"/>
        <v>1</v>
      </c>
      <c r="N40" s="8">
        <f t="shared" si="8"/>
        <v>0.5714285714285714</v>
      </c>
      <c r="P40" s="3">
        <v>33</v>
      </c>
      <c r="Q40" s="4">
        <f t="shared" si="5"/>
        <v>6</v>
      </c>
      <c r="R40" s="4">
        <v>2</v>
      </c>
      <c r="S40" s="3" t="s">
        <v>127</v>
      </c>
      <c r="T40" s="5">
        <f t="shared" si="4"/>
        <v>7480</v>
      </c>
      <c r="U40">
        <f t="shared" si="3"/>
        <v>1122</v>
      </c>
    </row>
    <row r="41" spans="4:21">
      <c r="D41" s="3">
        <v>34</v>
      </c>
      <c r="E41" s="8">
        <f>ROUNDUP(Gacha!C39*Level!$AB$20+Gacha!D39*Level!$AB$21+Gacha!E39*Level!$AB56+Gacha!F39*Level!$AB$23+Gacha!G39*Level!$AB$24++Gacha!H39*Level!$AB$25+Gacha!I39*Level!$AB$26+Gacha!J39*Level!$AB$27,2)*Gacha!K39</f>
        <v>3919.95</v>
      </c>
      <c r="F41" s="8">
        <f t="shared" si="6"/>
        <v>4703.9399999999996</v>
      </c>
      <c r="G41" s="20">
        <v>3200</v>
      </c>
      <c r="I41" s="3">
        <v>34</v>
      </c>
      <c r="J41" s="4">
        <v>34</v>
      </c>
      <c r="K41" s="13">
        <v>5600</v>
      </c>
      <c r="L41" s="20">
        <f>SUM($K$7:K41)</f>
        <v>94550</v>
      </c>
      <c r="M41">
        <f t="shared" si="7"/>
        <v>1</v>
      </c>
      <c r="N41" s="8">
        <f t="shared" si="8"/>
        <v>0.5714285714285714</v>
      </c>
      <c r="P41" s="3">
        <v>34</v>
      </c>
      <c r="Q41" s="4">
        <f t="shared" si="5"/>
        <v>6</v>
      </c>
      <c r="R41" s="4">
        <v>1</v>
      </c>
      <c r="S41" s="3" t="s">
        <v>127</v>
      </c>
      <c r="T41" s="5">
        <f t="shared" si="4"/>
        <v>8220</v>
      </c>
      <c r="U41">
        <f t="shared" si="3"/>
        <v>822</v>
      </c>
    </row>
    <row r="42" spans="4:21">
      <c r="D42" s="3">
        <v>35</v>
      </c>
      <c r="E42" s="8">
        <f>ROUNDUP(Gacha!C40*Level!$AB$20+Gacha!D40*Level!$AB$21+Gacha!E40*Level!$AB57+Gacha!F40*Level!$AB$23+Gacha!G40*Level!$AB$24++Gacha!H40*Level!$AB$25+Gacha!I40*Level!$AB$26+Gacha!J40*Level!$AB$27,2)*Gacha!K40</f>
        <v>4260.6499999999996</v>
      </c>
      <c r="F42" s="8">
        <f t="shared" si="6"/>
        <v>5112.78</v>
      </c>
      <c r="G42" s="20">
        <v>3400</v>
      </c>
      <c r="I42" s="3">
        <v>35</v>
      </c>
      <c r="J42" s="4">
        <v>35</v>
      </c>
      <c r="K42" s="13">
        <v>5800</v>
      </c>
      <c r="L42" s="20">
        <f>SUM($K$7:K42)</f>
        <v>100350</v>
      </c>
      <c r="M42">
        <f t="shared" si="7"/>
        <v>1</v>
      </c>
      <c r="N42" s="8">
        <f t="shared" si="8"/>
        <v>0.5714285714285714</v>
      </c>
      <c r="P42" s="3">
        <v>35</v>
      </c>
      <c r="Q42" s="4">
        <f t="shared" si="5"/>
        <v>7</v>
      </c>
      <c r="R42" s="4">
        <v>5</v>
      </c>
      <c r="S42" s="3" t="s">
        <v>128</v>
      </c>
      <c r="T42" s="5">
        <f t="shared" si="4"/>
        <v>10850</v>
      </c>
      <c r="U42">
        <f t="shared" si="3"/>
        <v>3255</v>
      </c>
    </row>
    <row r="43" spans="4:21">
      <c r="D43" s="3">
        <v>36</v>
      </c>
      <c r="E43" s="8">
        <f>ROUNDUP(Gacha!C41*Level!$AB$20+Gacha!D41*Level!$AB$21+Gacha!E41*Level!$AB58+Gacha!F41*Level!$AB$23+Gacha!G41*Level!$AB$24++Gacha!H41*Level!$AB$25+Gacha!I41*Level!$AB$26+Gacha!J41*Level!$AB$27,2)*Gacha!K41</f>
        <v>4612.7999999999993</v>
      </c>
      <c r="F43" s="8">
        <f t="shared" si="6"/>
        <v>5535.3599999999988</v>
      </c>
      <c r="G43" s="20">
        <v>3600</v>
      </c>
      <c r="I43" s="3">
        <v>36</v>
      </c>
      <c r="J43" s="4">
        <v>36</v>
      </c>
      <c r="K43" s="13">
        <v>6000</v>
      </c>
      <c r="L43" s="20">
        <f>SUM($K$7:K43)</f>
        <v>106350</v>
      </c>
      <c r="M43">
        <f t="shared" si="7"/>
        <v>1.2</v>
      </c>
      <c r="N43" s="8">
        <f t="shared" si="8"/>
        <v>0.7142857142857143</v>
      </c>
      <c r="P43" s="3">
        <v>36</v>
      </c>
      <c r="Q43" s="4">
        <f t="shared" si="5"/>
        <v>7</v>
      </c>
      <c r="R43" s="4">
        <v>4</v>
      </c>
      <c r="S43" s="3" t="s">
        <v>128</v>
      </c>
      <c r="T43" s="5">
        <f t="shared" si="4"/>
        <v>11930</v>
      </c>
      <c r="U43">
        <f t="shared" si="3"/>
        <v>2982.5</v>
      </c>
    </row>
    <row r="44" spans="4:21">
      <c r="D44" s="3">
        <v>37</v>
      </c>
      <c r="E44" s="8">
        <f>ROUNDUP(Gacha!C42*Level!$AB$20+Gacha!D42*Level!$AB$21+Gacha!E42*Level!$AB59+Gacha!F42*Level!$AB$23+Gacha!G42*Level!$AB$24++Gacha!H42*Level!$AB$25+Gacha!I42*Level!$AB$26+Gacha!J42*Level!$AB$27,2)*Gacha!K42</f>
        <v>4965</v>
      </c>
      <c r="F44" s="8">
        <f t="shared" si="6"/>
        <v>5958</v>
      </c>
      <c r="G44" s="20">
        <v>3800</v>
      </c>
      <c r="I44" s="3">
        <v>37</v>
      </c>
      <c r="J44" s="4">
        <v>37</v>
      </c>
      <c r="K44" s="13">
        <v>6200</v>
      </c>
      <c r="L44" s="20">
        <f>SUM($K$7:K44)</f>
        <v>112550</v>
      </c>
      <c r="M44">
        <f t="shared" si="7"/>
        <v>1.2</v>
      </c>
      <c r="N44" s="8">
        <f t="shared" si="8"/>
        <v>0.7142857142857143</v>
      </c>
      <c r="P44" s="3">
        <v>37</v>
      </c>
      <c r="Q44" s="4">
        <f t="shared" si="5"/>
        <v>7</v>
      </c>
      <c r="R44" s="4">
        <v>3</v>
      </c>
      <c r="S44" s="3" t="s">
        <v>128</v>
      </c>
      <c r="T44" s="5">
        <f t="shared" si="4"/>
        <v>13120</v>
      </c>
      <c r="U44">
        <f t="shared" si="3"/>
        <v>2624</v>
      </c>
    </row>
    <row r="45" spans="4:21">
      <c r="D45" s="3">
        <v>38</v>
      </c>
      <c r="E45" s="8">
        <f>ROUNDUP(Gacha!C43*Level!$AB$20+Gacha!D43*Level!$AB$21+Gacha!E43*Level!$AB60+Gacha!F43*Level!$AB$23+Gacha!G43*Level!$AB$24++Gacha!H43*Level!$AB$25+Gacha!I43*Level!$AB$26+Gacha!J43*Level!$AB$27,2)*Gacha!K43</f>
        <v>5317.1500000000005</v>
      </c>
      <c r="F45" s="8">
        <f t="shared" si="6"/>
        <v>6380.5800000000008</v>
      </c>
      <c r="G45" s="20">
        <v>4000</v>
      </c>
      <c r="I45" s="3">
        <v>38</v>
      </c>
      <c r="J45" s="4">
        <v>38</v>
      </c>
      <c r="K45" s="13">
        <v>6400</v>
      </c>
      <c r="L45" s="20">
        <f>SUM($K$7:K45)</f>
        <v>118950</v>
      </c>
      <c r="M45">
        <f t="shared" si="7"/>
        <v>1.2</v>
      </c>
      <c r="N45" s="8">
        <f t="shared" si="8"/>
        <v>0.7142857142857143</v>
      </c>
      <c r="P45" s="3">
        <v>38</v>
      </c>
      <c r="Q45" s="4">
        <f t="shared" si="5"/>
        <v>7</v>
      </c>
      <c r="R45" s="4">
        <v>2</v>
      </c>
      <c r="S45" s="3" t="s">
        <v>128</v>
      </c>
      <c r="T45" s="5">
        <f t="shared" si="4"/>
        <v>14430</v>
      </c>
      <c r="U45">
        <f t="shared" si="3"/>
        <v>2164.5</v>
      </c>
    </row>
    <row r="46" spans="4:21">
      <c r="D46" s="3">
        <v>39</v>
      </c>
      <c r="E46" s="8">
        <f>ROUNDUP(Gacha!C44*Level!$AB$20+Gacha!D44*Level!$AB$21+Gacha!E44*Level!$AB61+Gacha!F44*Level!$AB$23+Gacha!G44*Level!$AB$24++Gacha!H44*Level!$AB$25+Gacha!I44*Level!$AB$26+Gacha!J44*Level!$AB$27,2)*Gacha!K44</f>
        <v>5669.3499999999995</v>
      </c>
      <c r="F46" s="8">
        <f t="shared" si="6"/>
        <v>6803.2199999999993</v>
      </c>
      <c r="G46" s="20">
        <v>4500</v>
      </c>
      <c r="I46" s="3">
        <v>39</v>
      </c>
      <c r="J46" s="4">
        <v>39</v>
      </c>
      <c r="K46" s="13">
        <v>6600</v>
      </c>
      <c r="L46" s="20">
        <f>SUM($K$7:K46)</f>
        <v>125550</v>
      </c>
      <c r="M46">
        <f t="shared" si="7"/>
        <v>1.2</v>
      </c>
      <c r="N46" s="8">
        <f t="shared" si="8"/>
        <v>0.7142857142857143</v>
      </c>
      <c r="P46" s="3">
        <v>39</v>
      </c>
      <c r="Q46" s="4">
        <f t="shared" si="5"/>
        <v>7</v>
      </c>
      <c r="R46" s="4">
        <v>1</v>
      </c>
      <c r="S46" s="3" t="s">
        <v>128</v>
      </c>
      <c r="T46" s="5">
        <f t="shared" si="4"/>
        <v>15870</v>
      </c>
      <c r="U46">
        <f t="shared" si="3"/>
        <v>1587</v>
      </c>
    </row>
    <row r="47" spans="4:21">
      <c r="D47" s="3">
        <v>40</v>
      </c>
      <c r="E47" s="8">
        <f>ROUNDUP(Gacha!C45*Level!$AB$20+Gacha!D45*Level!$AB$21+Gacha!E45*Level!$AB62+Gacha!F45*Level!$AB$23+Gacha!G45*Level!$AB$24++Gacha!H45*Level!$AB$25+Gacha!I45*Level!$AB$26+Gacha!J45*Level!$AB$27,2)*Gacha!K45</f>
        <v>6185.05</v>
      </c>
      <c r="F47" s="8">
        <f t="shared" si="6"/>
        <v>7422.0599999999995</v>
      </c>
      <c r="G47" s="20">
        <v>5000</v>
      </c>
      <c r="I47" s="3">
        <v>40</v>
      </c>
      <c r="J47" s="4">
        <v>40</v>
      </c>
      <c r="K47" s="13">
        <v>6800</v>
      </c>
      <c r="L47" s="20">
        <f>SUM($K$7:K47)</f>
        <v>132350</v>
      </c>
      <c r="M47">
        <f t="shared" si="7"/>
        <v>1.4</v>
      </c>
      <c r="N47" s="8">
        <f t="shared" si="8"/>
        <v>0.8571428571428571</v>
      </c>
    </row>
    <row r="48" spans="4:21">
      <c r="D48" s="3">
        <v>41</v>
      </c>
      <c r="E48" s="8">
        <f>ROUNDUP(Gacha!C46*Level!$AB$20+Gacha!D46*Level!$AB$21+Gacha!E46*Level!$AB63+Gacha!F46*Level!$AB$23+Gacha!G46*Level!$AB$24++Gacha!H46*Level!$AB$25+Gacha!I46*Level!$AB$26+Gacha!J46*Level!$AB$27,2)*Gacha!K46</f>
        <v>6700.7000000000007</v>
      </c>
      <c r="F48" s="8">
        <f t="shared" si="6"/>
        <v>8040.84</v>
      </c>
      <c r="G48" s="20">
        <v>5500</v>
      </c>
      <c r="I48" s="3">
        <v>41</v>
      </c>
      <c r="J48" s="4">
        <v>41</v>
      </c>
      <c r="K48" s="13">
        <v>7000</v>
      </c>
      <c r="L48" s="20">
        <f>SUM($K$7:K48)</f>
        <v>139350</v>
      </c>
      <c r="M48">
        <f t="shared" si="7"/>
        <v>1.4</v>
      </c>
      <c r="N48" s="8">
        <f t="shared" si="8"/>
        <v>0.8571428571428571</v>
      </c>
    </row>
    <row r="49" spans="4:14">
      <c r="D49" s="3">
        <v>42</v>
      </c>
      <c r="E49" s="8">
        <f>ROUNDUP(Gacha!C47*Level!$AB$20+Gacha!D47*Level!$AB$21+Gacha!E47*Level!$AB64+Gacha!F47*Level!$AB$23+Gacha!G47*Level!$AB$24++Gacha!H47*Level!$AB$25+Gacha!I47*Level!$AB$26+Gacha!J47*Level!$AB$27,2)*Gacha!K47</f>
        <v>7029.5</v>
      </c>
      <c r="F49" s="8">
        <f t="shared" si="6"/>
        <v>8435.4</v>
      </c>
      <c r="G49" s="20">
        <v>6000</v>
      </c>
      <c r="I49" s="3">
        <v>42</v>
      </c>
      <c r="J49" s="4">
        <v>42</v>
      </c>
      <c r="K49" s="13">
        <v>7400</v>
      </c>
      <c r="L49" s="20">
        <f>SUM($K$7:K49)</f>
        <v>146750</v>
      </c>
      <c r="M49">
        <f t="shared" si="7"/>
        <v>1.6</v>
      </c>
      <c r="N49" s="8">
        <f t="shared" si="8"/>
        <v>0.8571428571428571</v>
      </c>
    </row>
    <row r="50" spans="4:14">
      <c r="D50" s="3">
        <v>43</v>
      </c>
      <c r="E50" s="8">
        <f>ROUNDUP(Gacha!C48*Level!$AB$20+Gacha!D48*Level!$AB$21+Gacha!E48*Level!$AB65+Gacha!F48*Level!$AB$23+Gacha!G48*Level!$AB$24++Gacha!H48*Level!$AB$25+Gacha!I48*Level!$AB$26+Gacha!J48*Level!$AB$27,2)*Gacha!K48</f>
        <v>7358.3</v>
      </c>
      <c r="F50" s="8">
        <f t="shared" si="6"/>
        <v>8829.9599999999991</v>
      </c>
      <c r="G50" s="20">
        <v>6500</v>
      </c>
      <c r="I50" s="3">
        <v>43</v>
      </c>
      <c r="J50" s="4">
        <v>43</v>
      </c>
      <c r="K50" s="13">
        <v>7800</v>
      </c>
      <c r="L50" s="20">
        <f>SUM($K$7:K50)</f>
        <v>154550</v>
      </c>
      <c r="M50">
        <f t="shared" si="7"/>
        <v>1.6</v>
      </c>
      <c r="N50" s="8">
        <f t="shared" si="8"/>
        <v>1</v>
      </c>
    </row>
    <row r="51" spans="4:14">
      <c r="D51" s="3">
        <v>44</v>
      </c>
      <c r="E51" s="8">
        <f>ROUNDUP(Gacha!C49*Level!$AB$20+Gacha!D49*Level!$AB$21+Gacha!E49*Level!$AB66+Gacha!F49*Level!$AB$23+Gacha!G49*Level!$AB$24++Gacha!H49*Level!$AB$25+Gacha!I49*Level!$AB$26+Gacha!J49*Level!$AB$27,2)*Gacha!K49</f>
        <v>7687.1</v>
      </c>
      <c r="F51" s="8">
        <f t="shared" si="6"/>
        <v>9224.52</v>
      </c>
      <c r="G51" s="20">
        <v>7000</v>
      </c>
      <c r="I51" s="3">
        <v>44</v>
      </c>
      <c r="J51" s="4">
        <v>44</v>
      </c>
      <c r="K51" s="13">
        <v>8200</v>
      </c>
      <c r="L51" s="20">
        <f>SUM($K$7:K51)</f>
        <v>162750</v>
      </c>
      <c r="M51">
        <f t="shared" si="7"/>
        <v>1.6</v>
      </c>
      <c r="N51" s="8">
        <f t="shared" si="8"/>
        <v>1</v>
      </c>
    </row>
    <row r="52" spans="4:14">
      <c r="D52" s="3">
        <v>45</v>
      </c>
      <c r="E52" s="8">
        <f>ROUNDUP(Gacha!C50*Level!$AB$20+Gacha!D50*Level!$AB$21+Gacha!E50*Level!$AB67+Gacha!F50*Level!$AB$23+Gacha!G50*Level!$AB$24++Gacha!H50*Level!$AB$25+Gacha!I50*Level!$AB$26+Gacha!J50*Level!$AB$27,2)*Gacha!K50</f>
        <v>8015.85</v>
      </c>
      <c r="F52" s="8">
        <f t="shared" si="6"/>
        <v>9619.02</v>
      </c>
      <c r="G52" s="20">
        <v>7500</v>
      </c>
      <c r="I52" s="3">
        <v>45</v>
      </c>
      <c r="J52" s="4">
        <v>45</v>
      </c>
      <c r="K52" s="13">
        <v>8600</v>
      </c>
      <c r="L52" s="20">
        <f>SUM($K$7:K52)</f>
        <v>171350</v>
      </c>
      <c r="M52">
        <f t="shared" si="7"/>
        <v>1.8</v>
      </c>
      <c r="N52" s="8">
        <f t="shared" si="8"/>
        <v>1</v>
      </c>
    </row>
    <row r="53" spans="4:14">
      <c r="D53" s="3">
        <v>46</v>
      </c>
      <c r="E53" s="8">
        <f>ROUNDUP(Gacha!C51*Level!$AB$20+Gacha!D51*Level!$AB$21+Gacha!E51*Level!$AB68+Gacha!F51*Level!$AB$23+Gacha!G51*Level!$AB$24++Gacha!H51*Level!$AB$25+Gacha!I51*Level!$AB$26+Gacha!J51*Level!$AB$27,2)*Gacha!K51</f>
        <v>8344.65</v>
      </c>
      <c r="F53" s="8">
        <f t="shared" si="6"/>
        <v>10013.58</v>
      </c>
      <c r="G53" s="20">
        <v>8000</v>
      </c>
      <c r="I53" s="3">
        <v>46</v>
      </c>
      <c r="J53" s="4">
        <v>46</v>
      </c>
      <c r="K53" s="13">
        <v>9000</v>
      </c>
      <c r="L53" s="20">
        <f>SUM($K$7:K53)</f>
        <v>180350</v>
      </c>
      <c r="M53">
        <f t="shared" si="7"/>
        <v>1.8</v>
      </c>
      <c r="N53" s="8">
        <f t="shared" si="8"/>
        <v>1.1428571428571428</v>
      </c>
    </row>
    <row r="54" spans="4:14">
      <c r="D54" s="3">
        <v>47</v>
      </c>
      <c r="E54" s="8">
        <f>ROUNDUP(Gacha!C52*Level!$AB$20+Gacha!D52*Level!$AB$21+Gacha!E52*Level!$AB69+Gacha!F52*Level!$AB$23+Gacha!G52*Level!$AB$24++Gacha!H52*Level!$AB$25+Gacha!I52*Level!$AB$26+Gacha!J52*Level!$AB$27,2)*Gacha!K52</f>
        <v>8673.4500000000007</v>
      </c>
      <c r="F54" s="8">
        <f t="shared" si="6"/>
        <v>10408.140000000001</v>
      </c>
      <c r="G54" s="20">
        <v>8500</v>
      </c>
      <c r="I54" s="3">
        <v>47</v>
      </c>
      <c r="J54" s="4">
        <v>47</v>
      </c>
      <c r="K54" s="13">
        <v>9400</v>
      </c>
      <c r="L54" s="20">
        <f>SUM($K$7:K54)</f>
        <v>189750</v>
      </c>
      <c r="M54">
        <f t="shared" si="7"/>
        <v>2</v>
      </c>
      <c r="N54" s="8">
        <f t="shared" si="8"/>
        <v>1.1428571428571428</v>
      </c>
    </row>
    <row r="55" spans="4:14">
      <c r="D55" s="3">
        <v>48</v>
      </c>
      <c r="E55" s="8">
        <f>ROUNDUP(Gacha!C53*Level!$AB$20+Gacha!D53*Level!$AB$21+Gacha!E53*Level!$AB70+Gacha!F53*Level!$AB$23+Gacha!G53*Level!$AB$24++Gacha!H53*Level!$AB$25+Gacha!I53*Level!$AB$26+Gacha!J53*Level!$AB$27,2)*Gacha!K53</f>
        <v>9002.25</v>
      </c>
      <c r="F55" s="8">
        <f t="shared" si="6"/>
        <v>10802.699999999999</v>
      </c>
      <c r="G55" s="20">
        <v>9000</v>
      </c>
      <c r="I55" s="3">
        <v>48</v>
      </c>
      <c r="J55" s="4">
        <v>48</v>
      </c>
      <c r="K55" s="13">
        <v>9800</v>
      </c>
      <c r="L55" s="20">
        <f>SUM($K$7:K55)</f>
        <v>199550</v>
      </c>
      <c r="M55">
        <f t="shared" si="7"/>
        <v>2</v>
      </c>
      <c r="N55" s="8">
        <f t="shared" si="8"/>
        <v>1.1428571428571428</v>
      </c>
    </row>
    <row r="56" spans="4:14">
      <c r="D56" s="3">
        <v>49</v>
      </c>
      <c r="E56" s="8">
        <f>ROUNDUP(Gacha!C54*Level!$AB$20+Gacha!D54*Level!$AB$21+Gacha!E54*Level!$AB71+Gacha!F54*Level!$AB$23+Gacha!G54*Level!$AB$24++Gacha!H54*Level!$AB$25+Gacha!I54*Level!$AB$26+Gacha!J54*Level!$AB$27,2)*Gacha!K54</f>
        <v>9331</v>
      </c>
      <c r="F56" s="8">
        <f t="shared" si="6"/>
        <v>11197.199999999999</v>
      </c>
      <c r="G56" s="20">
        <v>9500</v>
      </c>
      <c r="I56" s="3">
        <v>49</v>
      </c>
      <c r="J56" s="4">
        <v>49</v>
      </c>
      <c r="K56" s="13">
        <v>10200</v>
      </c>
      <c r="L56" s="20">
        <f>SUM($K$7:K56)</f>
        <v>209750</v>
      </c>
      <c r="M56">
        <f t="shared" si="7"/>
        <v>2.2000000000000002</v>
      </c>
      <c r="N56" s="8">
        <f t="shared" si="8"/>
        <v>1.2857142857142858</v>
      </c>
    </row>
    <row r="57" spans="4:14">
      <c r="D57" s="3">
        <v>50</v>
      </c>
      <c r="E57" s="8">
        <f>ROUNDUP(Gacha!C55*Level!$AB$20+Gacha!D55*Level!$AB$21+Gacha!E55*Level!$AB72+Gacha!F55*Level!$AB$23+Gacha!G55*Level!$AB$24++Gacha!H55*Level!$AB$25+Gacha!I55*Level!$AB$26+Gacha!J55*Level!$AB$27,2)*Gacha!K55</f>
        <v>9975.15</v>
      </c>
      <c r="F57" s="8">
        <f t="shared" si="6"/>
        <v>11970.179999999998</v>
      </c>
      <c r="G57" s="20">
        <v>10000</v>
      </c>
      <c r="I57" s="3">
        <v>50</v>
      </c>
      <c r="J57" s="4">
        <v>50</v>
      </c>
      <c r="K57" s="13">
        <v>10600</v>
      </c>
      <c r="L57" s="20">
        <f>SUM($K$7:K57)</f>
        <v>220350</v>
      </c>
      <c r="M57">
        <f t="shared" si="7"/>
        <v>2.2000000000000002</v>
      </c>
      <c r="N57" s="8">
        <f t="shared" si="8"/>
        <v>1.2857142857142858</v>
      </c>
    </row>
    <row r="58" spans="4:14">
      <c r="D58" s="3">
        <v>51</v>
      </c>
      <c r="E58" s="8">
        <f>ROUNDUP(Gacha!C56*Level!$AB$20+Gacha!D56*Level!$AB$21+Gacha!E56*Level!$AB73+Gacha!F56*Level!$AB$23+Gacha!G56*Level!$AB$24++Gacha!H56*Level!$AB$25+Gacha!I56*Level!$AB$26+Gacha!J56*Level!$AB$27,2)*Gacha!K56</f>
        <v>10619.250000000002</v>
      </c>
      <c r="F58" s="8">
        <f t="shared" si="6"/>
        <v>12743.100000000002</v>
      </c>
      <c r="G58" s="20">
        <v>11000</v>
      </c>
      <c r="I58" s="3">
        <v>51</v>
      </c>
      <c r="J58" s="4">
        <v>51</v>
      </c>
      <c r="K58" s="13">
        <v>11000</v>
      </c>
      <c r="L58" s="20">
        <f>SUM($K$7:K58)</f>
        <v>231350</v>
      </c>
      <c r="M58">
        <f t="shared" si="7"/>
        <v>2.4</v>
      </c>
      <c r="N58" s="8">
        <f t="shared" si="8"/>
        <v>1.4285714285714286</v>
      </c>
    </row>
    <row r="59" spans="4:14">
      <c r="D59" s="3">
        <v>52</v>
      </c>
      <c r="E59" s="8">
        <f>ROUNDUP(Gacha!C57*Level!$AB$20+Gacha!D57*Level!$AB$21+Gacha!E57*Level!$AB74+Gacha!F57*Level!$AB$23+Gacha!G57*Level!$AB$24++Gacha!H57*Level!$AB$25+Gacha!I57*Level!$AB$26+Gacha!J57*Level!$AB$27,2)*Gacha!K57</f>
        <v>11263.35</v>
      </c>
      <c r="F59" s="8">
        <f t="shared" si="6"/>
        <v>13516.02</v>
      </c>
      <c r="G59" s="20">
        <v>12000</v>
      </c>
      <c r="I59" s="3">
        <v>52</v>
      </c>
      <c r="J59" s="4">
        <v>52</v>
      </c>
      <c r="K59" s="13">
        <v>11400</v>
      </c>
      <c r="L59" s="20">
        <f>SUM($K$7:K59)</f>
        <v>242750</v>
      </c>
      <c r="M59">
        <f t="shared" si="7"/>
        <v>2.4</v>
      </c>
      <c r="N59" s="8">
        <f t="shared" si="8"/>
        <v>1.4285714285714286</v>
      </c>
    </row>
    <row r="60" spans="4:14">
      <c r="D60" s="3">
        <v>53</v>
      </c>
      <c r="E60" s="8">
        <f>ROUNDUP(Gacha!C58*Level!$AB$20+Gacha!D58*Level!$AB$21+Gacha!E58*Level!$AB75+Gacha!F58*Level!$AB$23+Gacha!G58*Level!$AB$24++Gacha!H58*Level!$AB$25+Gacha!I58*Level!$AB$26+Gacha!J58*Level!$AB$27,2)*Gacha!K58</f>
        <v>11907.449999999999</v>
      </c>
      <c r="F60" s="8">
        <f t="shared" si="6"/>
        <v>14288.939999999999</v>
      </c>
      <c r="G60" s="20">
        <v>13000</v>
      </c>
      <c r="I60" s="3">
        <v>53</v>
      </c>
      <c r="J60" s="4">
        <v>53</v>
      </c>
      <c r="K60" s="13">
        <v>11800</v>
      </c>
      <c r="L60" s="20">
        <f>SUM($K$7:K60)</f>
        <v>254550</v>
      </c>
      <c r="M60">
        <f t="shared" si="7"/>
        <v>2.6</v>
      </c>
      <c r="N60" s="8">
        <f t="shared" si="8"/>
        <v>1.5714285714285714</v>
      </c>
    </row>
    <row r="61" spans="4:14">
      <c r="D61" s="3">
        <v>54</v>
      </c>
      <c r="E61" s="8">
        <f>ROUNDUP(Gacha!C59*Level!$AB$20+Gacha!D59*Level!$AB$21+Gacha!E59*Level!$AB76+Gacha!F59*Level!$AB$23+Gacha!G59*Level!$AB$24++Gacha!H59*Level!$AB$25+Gacha!I59*Level!$AB$26+Gacha!J59*Level!$AB$27,2)*Gacha!K59</f>
        <v>12551.6</v>
      </c>
      <c r="F61" s="8">
        <f t="shared" si="6"/>
        <v>15061.92</v>
      </c>
      <c r="G61" s="20">
        <v>14000</v>
      </c>
      <c r="I61" s="3">
        <v>54</v>
      </c>
      <c r="J61" s="4">
        <v>54</v>
      </c>
      <c r="K61" s="13">
        <v>12200</v>
      </c>
      <c r="L61" s="20">
        <f>SUM($K$7:K61)</f>
        <v>266750</v>
      </c>
      <c r="M61">
        <f t="shared" si="7"/>
        <v>2.6</v>
      </c>
      <c r="N61" s="8">
        <f t="shared" si="8"/>
        <v>1.5714285714285714</v>
      </c>
    </row>
    <row r="62" spans="4:14">
      <c r="D62" s="3">
        <v>55</v>
      </c>
      <c r="E62" s="8">
        <f>ROUNDUP(Gacha!C60*Level!$AB$20+Gacha!D60*Level!$AB$21+Gacha!E60*Level!$AB77+Gacha!F60*Level!$AB$23+Gacha!G60*Level!$AB$24++Gacha!H60*Level!$AB$25+Gacha!I60*Level!$AB$26+Gacha!J60*Level!$AB$27,2)*Gacha!K60</f>
        <v>13195.7</v>
      </c>
      <c r="F62" s="8">
        <f t="shared" si="6"/>
        <v>15834.84</v>
      </c>
      <c r="G62" s="20">
        <v>15000</v>
      </c>
      <c r="I62" s="3">
        <v>55</v>
      </c>
      <c r="J62" s="4">
        <v>55</v>
      </c>
      <c r="K62" s="13">
        <v>12600</v>
      </c>
      <c r="L62" s="20">
        <f>SUM($K$7:K62)</f>
        <v>279350</v>
      </c>
      <c r="M62">
        <f t="shared" si="7"/>
        <v>2.8</v>
      </c>
      <c r="N62" s="8">
        <f t="shared" si="8"/>
        <v>1.7142857142857142</v>
      </c>
    </row>
    <row r="63" spans="4:14">
      <c r="D63" s="3">
        <v>56</v>
      </c>
      <c r="E63" s="8">
        <f>ROUNDUP(Gacha!C61*Level!$AB$20+Gacha!D61*Level!$AB$21+Gacha!E61*Level!$AB78+Gacha!F61*Level!$AB$23+Gacha!G61*Level!$AB$24++Gacha!H61*Level!$AB$25+Gacha!I61*Level!$AB$26+Gacha!J61*Level!$AB$27,2)*Gacha!K61</f>
        <v>13839.8</v>
      </c>
      <c r="F63" s="8">
        <f t="shared" si="6"/>
        <v>16607.759999999998</v>
      </c>
      <c r="G63" s="20">
        <v>16000</v>
      </c>
      <c r="I63" s="3">
        <v>56</v>
      </c>
      <c r="J63" s="4">
        <v>56</v>
      </c>
      <c r="K63" s="13">
        <v>13000</v>
      </c>
      <c r="L63" s="20">
        <f>SUM($K$7:K63)</f>
        <v>292350</v>
      </c>
      <c r="M63">
        <f t="shared" si="7"/>
        <v>2.8</v>
      </c>
      <c r="N63" s="8">
        <f t="shared" si="8"/>
        <v>1.7142857142857142</v>
      </c>
    </row>
    <row r="64" spans="4:14">
      <c r="D64" s="3">
        <v>57</v>
      </c>
      <c r="E64" s="8">
        <f>ROUNDUP(Gacha!C62*Level!$AB$20+Gacha!D62*Level!$AB$21+Gacha!E62*Level!$AB79+Gacha!F62*Level!$AB$23+Gacha!G62*Level!$AB$24++Gacha!H62*Level!$AB$25+Gacha!I62*Level!$AB$26+Gacha!J62*Level!$AB$27,2)*Gacha!K62</f>
        <v>14483.900000000001</v>
      </c>
      <c r="F64" s="8">
        <f t="shared" si="6"/>
        <v>17380.68</v>
      </c>
      <c r="G64" s="20">
        <v>17000</v>
      </c>
      <c r="I64" s="3">
        <v>57</v>
      </c>
      <c r="J64" s="4">
        <v>57</v>
      </c>
      <c r="K64" s="13">
        <v>14000</v>
      </c>
      <c r="L64" s="20">
        <f>SUM($K$7:K64)</f>
        <v>306350</v>
      </c>
      <c r="M64">
        <f t="shared" si="7"/>
        <v>3</v>
      </c>
      <c r="N64" s="8">
        <f t="shared" si="8"/>
        <v>1.8571428571428572</v>
      </c>
    </row>
    <row r="65" spans="4:14">
      <c r="D65" s="3">
        <v>58</v>
      </c>
      <c r="E65" s="8">
        <f>ROUNDUP(Gacha!C63*Level!$AB$20+Gacha!D63*Level!$AB$21+Gacha!E63*Level!$AB80+Gacha!F63*Level!$AB$23+Gacha!G63*Level!$AB$24++Gacha!H63*Level!$AB$25+Gacha!I63*Level!$AB$26+Gacha!J63*Level!$AB$27,2)*Gacha!K63</f>
        <v>15128.050000000001</v>
      </c>
      <c r="F65" s="8">
        <f t="shared" si="6"/>
        <v>18153.66</v>
      </c>
      <c r="G65" s="20">
        <v>18000</v>
      </c>
      <c r="I65" s="3">
        <v>58</v>
      </c>
      <c r="J65" s="4">
        <v>58</v>
      </c>
      <c r="K65" s="13">
        <v>15000</v>
      </c>
      <c r="L65" s="20">
        <f>SUM($K$7:K65)</f>
        <v>321350</v>
      </c>
      <c r="M65">
        <f t="shared" si="7"/>
        <v>3.2</v>
      </c>
      <c r="N65" s="8">
        <f t="shared" si="8"/>
        <v>1.8571428571428572</v>
      </c>
    </row>
    <row r="66" spans="4:14">
      <c r="D66" s="3">
        <v>59</v>
      </c>
      <c r="E66" s="8">
        <f>ROUNDUP(Gacha!C64*Level!$AB$20+Gacha!D64*Level!$AB$21+Gacha!E64*Level!$AB81+Gacha!F64*Level!$AB$23+Gacha!G64*Level!$AB$24++Gacha!H64*Level!$AB$25+Gacha!I64*Level!$AB$26+Gacha!J64*Level!$AB$27,2)*Gacha!K64</f>
        <v>15772.150000000001</v>
      </c>
      <c r="F66" s="8">
        <f t="shared" si="6"/>
        <v>18926.580000000002</v>
      </c>
      <c r="G66" s="20">
        <v>20000</v>
      </c>
      <c r="I66" s="3">
        <v>59</v>
      </c>
      <c r="J66" s="4">
        <v>59</v>
      </c>
      <c r="K66" s="13">
        <v>16000</v>
      </c>
      <c r="L66" s="20">
        <f>SUM($K$7:K66)</f>
        <v>337350</v>
      </c>
      <c r="M66">
        <f t="shared" si="7"/>
        <v>3.4</v>
      </c>
      <c r="N66" s="8">
        <f t="shared" si="8"/>
        <v>2</v>
      </c>
    </row>
    <row r="67" spans="4:14">
      <c r="D67" s="3">
        <v>60</v>
      </c>
      <c r="E67" s="8">
        <f>ROUNDUP(Gacha!C65*Level!$AB$20+Gacha!D65*Level!$AB$21+Gacha!E65*Level!$AB82+Gacha!F65*Level!$AB$23+Gacha!G65*Level!$AB$24++Gacha!H65*Level!$AB$25+Gacha!I65*Level!$AB$26+Gacha!J65*Level!$AB$27,2)*Gacha!K65</f>
        <v>16204.250000000002</v>
      </c>
      <c r="F67" s="8">
        <f t="shared" ref="F67:F78" si="9">E67*(1+$F$2)</f>
        <v>19445.100000000002</v>
      </c>
      <c r="G67" s="20">
        <v>22000</v>
      </c>
      <c r="I67" s="3">
        <v>60</v>
      </c>
      <c r="J67" s="4">
        <v>60</v>
      </c>
      <c r="K67" s="13">
        <v>17000</v>
      </c>
      <c r="L67" s="20">
        <f>SUM($K$7:K67)</f>
        <v>354350</v>
      </c>
      <c r="M67">
        <f t="shared" si="7"/>
        <v>3.4</v>
      </c>
      <c r="N67" s="8">
        <f t="shared" si="8"/>
        <v>2.1428571428571428</v>
      </c>
    </row>
    <row r="68" spans="4:14">
      <c r="D68" s="3">
        <v>61</v>
      </c>
      <c r="E68" s="8">
        <f>ROUNDUP(Gacha!C66*Level!$AB$20+Gacha!D66*Level!$AB$21+Gacha!E66*Level!$AB83+Gacha!F66*Level!$AB$23+Gacha!G66*Level!$AB$24++Gacha!H66*Level!$AB$25+Gacha!I66*Level!$AB$26+Gacha!J66*Level!$AB$27,2)*Gacha!K66</f>
        <v>16636.349999999999</v>
      </c>
      <c r="F68" s="8">
        <f t="shared" si="9"/>
        <v>19963.62</v>
      </c>
      <c r="G68" s="20">
        <v>24000</v>
      </c>
      <c r="I68" s="3">
        <v>61</v>
      </c>
      <c r="J68" s="4">
        <v>61</v>
      </c>
      <c r="K68" s="13">
        <v>18000</v>
      </c>
      <c r="L68" s="20">
        <f>SUM($K$7:K68)</f>
        <v>372350</v>
      </c>
      <c r="M68">
        <f t="shared" si="7"/>
        <v>3.6</v>
      </c>
      <c r="N68" s="8">
        <f t="shared" si="8"/>
        <v>2.1428571428571428</v>
      </c>
    </row>
    <row r="69" spans="4:14">
      <c r="D69" s="3">
        <v>62</v>
      </c>
      <c r="E69" s="8">
        <f>ROUNDUP(Gacha!C67*Level!$AB$20+Gacha!D67*Level!$AB$21+Gacha!E67*Level!$AB84+Gacha!F67*Level!$AB$23+Gacha!G67*Level!$AB$24++Gacha!H67*Level!$AB$25+Gacha!I67*Level!$AB$26+Gacha!J67*Level!$AB$27,2)*Gacha!K67</f>
        <v>17068.5</v>
      </c>
      <c r="F69" s="8">
        <f t="shared" si="9"/>
        <v>20482.2</v>
      </c>
      <c r="G69" s="20">
        <v>26000</v>
      </c>
      <c r="I69" s="3">
        <v>62</v>
      </c>
      <c r="J69" s="4">
        <v>62</v>
      </c>
      <c r="K69" s="13">
        <v>19000</v>
      </c>
      <c r="L69" s="20">
        <f>SUM($K$7:K69)</f>
        <v>391350</v>
      </c>
      <c r="M69">
        <f t="shared" si="7"/>
        <v>3.8</v>
      </c>
      <c r="N69" s="8">
        <f t="shared" si="8"/>
        <v>2.2857142857142856</v>
      </c>
    </row>
    <row r="70" spans="4:14">
      <c r="D70" s="3">
        <v>63</v>
      </c>
      <c r="E70" s="8">
        <f>ROUNDUP(Gacha!C68*Level!$AB$20+Gacha!D68*Level!$AB$21+Gacha!E68*Level!$AB85+Gacha!F68*Level!$AB$23+Gacha!G68*Level!$AB$24++Gacha!H68*Level!$AB$25+Gacha!I68*Level!$AB$26+Gacha!J68*Level!$AB$27,2)*Gacha!K68</f>
        <v>17500.600000000002</v>
      </c>
      <c r="F70" s="8">
        <f t="shared" si="9"/>
        <v>21000.720000000001</v>
      </c>
      <c r="G70" s="20">
        <v>28000</v>
      </c>
      <c r="I70" s="3">
        <v>63</v>
      </c>
      <c r="J70" s="4">
        <v>63</v>
      </c>
      <c r="K70" s="13">
        <v>20000</v>
      </c>
      <c r="L70" s="20">
        <f>SUM($K$7:K70)</f>
        <v>411350</v>
      </c>
      <c r="M70">
        <f t="shared" si="7"/>
        <v>4</v>
      </c>
      <c r="N70" s="8">
        <f t="shared" si="8"/>
        <v>2.4285714285714284</v>
      </c>
    </row>
    <row r="71" spans="4:14">
      <c r="D71" s="3">
        <v>64</v>
      </c>
      <c r="E71" s="8">
        <f>ROUNDUP(Gacha!C69*Level!$AB$20+Gacha!D69*Level!$AB$21+Gacha!E69*Level!$AB86+Gacha!F69*Level!$AB$23+Gacha!G69*Level!$AB$24++Gacha!H69*Level!$AB$25+Gacha!I69*Level!$AB$26+Gacha!J69*Level!$AB$27,2)*Gacha!K69</f>
        <v>17932.7</v>
      </c>
      <c r="F71" s="8">
        <f t="shared" si="9"/>
        <v>21519.24</v>
      </c>
      <c r="G71" s="20">
        <v>30000</v>
      </c>
      <c r="I71" s="3">
        <v>64</v>
      </c>
      <c r="J71" s="4">
        <v>64</v>
      </c>
      <c r="K71" s="13">
        <v>22000</v>
      </c>
      <c r="L71" s="20">
        <f>SUM($K$7:K71)</f>
        <v>433350</v>
      </c>
      <c r="M71">
        <f t="shared" ref="M71:M102" si="10">ROUNDUP(L71/VLOOKUP($O$2,D:E,2,FALSE),0)/$F$3</f>
        <v>4.2</v>
      </c>
      <c r="N71" s="8">
        <f t="shared" ref="N71:N106" si="11">ROUNDUP(L71/VLOOKUP($O$2,D:F,3,FALSE),0)/$F$4</f>
        <v>2.5714285714285716</v>
      </c>
    </row>
    <row r="72" spans="4:14">
      <c r="D72" s="3">
        <v>65</v>
      </c>
      <c r="E72" s="8">
        <f>ROUNDUP(Gacha!C70*Level!$AB$20+Gacha!D70*Level!$AB$21+Gacha!E70*Level!$AB87+Gacha!F70*Level!$AB$23+Gacha!G70*Level!$AB$24++Gacha!H70*Level!$AB$25+Gacha!I70*Level!$AB$26+Gacha!J70*Level!$AB$27,2)*Gacha!K70</f>
        <v>18364.8</v>
      </c>
      <c r="F72" s="8">
        <f t="shared" si="9"/>
        <v>22037.759999999998</v>
      </c>
      <c r="G72" s="20">
        <v>32000</v>
      </c>
      <c r="I72" s="3">
        <v>65</v>
      </c>
      <c r="J72" s="4">
        <v>65</v>
      </c>
      <c r="K72" s="13">
        <v>24000</v>
      </c>
      <c r="L72" s="20">
        <f>SUM($K$7:K72)</f>
        <v>457350</v>
      </c>
      <c r="M72">
        <f t="shared" si="10"/>
        <v>4.4000000000000004</v>
      </c>
      <c r="N72" s="8">
        <f t="shared" si="11"/>
        <v>2.7142857142857144</v>
      </c>
    </row>
    <row r="73" spans="4:14">
      <c r="D73" s="3">
        <v>66</v>
      </c>
      <c r="E73" s="8">
        <f>ROUNDUP(Gacha!C71*Level!$AB$20+Gacha!D71*Level!$AB$21+Gacha!E71*Level!$AB88+Gacha!F71*Level!$AB$23+Gacha!G71*Level!$AB$24++Gacha!H71*Level!$AB$25+Gacha!I71*Level!$AB$26+Gacha!J71*Level!$AB$27,2)*Gacha!K71</f>
        <v>18796.95</v>
      </c>
      <c r="F73" s="8">
        <f t="shared" si="9"/>
        <v>22556.34</v>
      </c>
      <c r="G73" s="20">
        <v>34000</v>
      </c>
      <c r="I73" s="3">
        <v>66</v>
      </c>
      <c r="J73" s="4">
        <v>66</v>
      </c>
      <c r="K73" s="13">
        <v>26000</v>
      </c>
      <c r="L73" s="20">
        <f>SUM($K$7:K73)</f>
        <v>483350</v>
      </c>
      <c r="M73">
        <f t="shared" si="10"/>
        <v>4.8</v>
      </c>
      <c r="N73" s="8">
        <f t="shared" si="11"/>
        <v>2.8571428571428572</v>
      </c>
    </row>
    <row r="74" spans="4:14">
      <c r="D74" s="3">
        <v>67</v>
      </c>
      <c r="E74" s="8">
        <f>ROUNDUP(Gacha!C72*Level!$AB$20+Gacha!D72*Level!$AB$21+Gacha!E72*Level!$AB89+Gacha!F72*Level!$AB$23+Gacha!G72*Level!$AB$24++Gacha!H72*Level!$AB$25+Gacha!I72*Level!$AB$26+Gacha!J72*Level!$AB$27,2)*Gacha!K72</f>
        <v>19229.050000000003</v>
      </c>
      <c r="F74" s="8">
        <f t="shared" si="9"/>
        <v>23074.860000000004</v>
      </c>
      <c r="G74" s="20">
        <v>36000</v>
      </c>
      <c r="I74" s="3">
        <v>67</v>
      </c>
      <c r="J74" s="4">
        <v>67</v>
      </c>
      <c r="K74" s="13">
        <v>28000</v>
      </c>
      <c r="L74" s="20">
        <f>SUM($K$7:K74)</f>
        <v>511350</v>
      </c>
      <c r="M74">
        <f t="shared" si="10"/>
        <v>5</v>
      </c>
      <c r="N74" s="8">
        <f t="shared" si="11"/>
        <v>3</v>
      </c>
    </row>
    <row r="75" spans="4:14">
      <c r="D75" s="3">
        <v>68</v>
      </c>
      <c r="E75" s="8">
        <f>ROUNDUP(Gacha!C73*Level!$AB$20+Gacha!D73*Level!$AB$21+Gacha!E73*Level!$AB90+Gacha!F73*Level!$AB$23+Gacha!G73*Level!$AB$24++Gacha!H73*Level!$AB$25+Gacha!I73*Level!$AB$26+Gacha!J73*Level!$AB$27,2)*Gacha!K73</f>
        <v>19661.150000000001</v>
      </c>
      <c r="F75" s="8">
        <f t="shared" si="9"/>
        <v>23593.38</v>
      </c>
      <c r="G75" s="20">
        <v>38000</v>
      </c>
      <c r="I75" s="3">
        <v>68</v>
      </c>
      <c r="J75" s="4">
        <v>68</v>
      </c>
      <c r="K75" s="13">
        <v>30000</v>
      </c>
      <c r="L75" s="20">
        <f>SUM($K$7:K75)</f>
        <v>541350</v>
      </c>
      <c r="M75">
        <f t="shared" si="10"/>
        <v>5.2</v>
      </c>
      <c r="N75" s="8">
        <f t="shared" si="11"/>
        <v>3.1428571428571428</v>
      </c>
    </row>
    <row r="76" spans="4:14">
      <c r="D76" s="3">
        <v>69</v>
      </c>
      <c r="E76" s="8">
        <f>ROUNDUP(Gacha!C74*Level!$AB$20+Gacha!D74*Level!$AB$21+Gacha!E74*Level!$AB91+Gacha!F74*Level!$AB$23+Gacha!G74*Level!$AB$24++Gacha!H74*Level!$AB$25+Gacha!I74*Level!$AB$26+Gacha!J74*Level!$AB$27,2)*Gacha!K74</f>
        <v>20093.25</v>
      </c>
      <c r="F76" s="8">
        <f t="shared" si="9"/>
        <v>24111.899999999998</v>
      </c>
      <c r="G76" s="20">
        <v>40000</v>
      </c>
      <c r="I76" s="3">
        <v>69</v>
      </c>
      <c r="J76" s="4">
        <v>69</v>
      </c>
      <c r="K76" s="13">
        <v>32000</v>
      </c>
      <c r="L76" s="20">
        <f>SUM($K$7:K76)</f>
        <v>573350</v>
      </c>
      <c r="M76">
        <f t="shared" si="10"/>
        <v>5.6</v>
      </c>
      <c r="N76" s="8">
        <f t="shared" si="11"/>
        <v>3.2857142857142856</v>
      </c>
    </row>
    <row r="77" spans="4:14">
      <c r="D77" s="3">
        <v>70</v>
      </c>
      <c r="E77" s="8">
        <f>ROUNDUP(Gacha!C75*Level!$AB$20+Gacha!D75*Level!$AB$21+Gacha!E75*Level!$AB92+Gacha!F75*Level!$AB$23+Gacha!G75*Level!$AB$24++Gacha!H75*Level!$AB$25+Gacha!I75*Level!$AB$26+Gacha!J75*Level!$AB$27,2)*Gacha!K75</f>
        <v>20525.400000000001</v>
      </c>
      <c r="F77" s="8">
        <f t="shared" si="9"/>
        <v>24630.48</v>
      </c>
      <c r="G77" s="20">
        <v>42000</v>
      </c>
      <c r="I77" s="3">
        <v>70</v>
      </c>
      <c r="J77" s="4">
        <v>70</v>
      </c>
      <c r="K77" s="13">
        <v>34000</v>
      </c>
      <c r="L77" s="20">
        <f>SUM($K$7:K77)</f>
        <v>607350</v>
      </c>
      <c r="M77">
        <f t="shared" si="10"/>
        <v>5.8</v>
      </c>
      <c r="N77" s="8">
        <f t="shared" si="11"/>
        <v>3.5714285714285716</v>
      </c>
    </row>
    <row r="78" spans="4:14">
      <c r="D78" s="3">
        <v>71</v>
      </c>
      <c r="E78" s="8">
        <f>ROUNDUP(Gacha!C76*Level!$AB$20+Gacha!D76*Level!$AB$21+Gacha!E76*Level!$AB93+Gacha!F76*Level!$AB$23+Gacha!G76*Level!$AB$24++Gacha!H76*Level!$AB$25+Gacha!I76*Level!$AB$26+Gacha!J76*Level!$AB$27,2)*Gacha!K76</f>
        <v>20957.5</v>
      </c>
      <c r="F78" s="8">
        <f t="shared" si="9"/>
        <v>25149</v>
      </c>
      <c r="G78" s="20">
        <v>44000</v>
      </c>
      <c r="I78" s="3">
        <v>71</v>
      </c>
      <c r="J78" s="4">
        <v>71</v>
      </c>
      <c r="K78" s="13">
        <v>36000</v>
      </c>
      <c r="L78" s="20">
        <f>SUM($K$7:K78)</f>
        <v>643350</v>
      </c>
      <c r="M78">
        <f t="shared" si="10"/>
        <v>6.2</v>
      </c>
      <c r="N78" s="8">
        <f t="shared" si="11"/>
        <v>3.7142857142857144</v>
      </c>
    </row>
    <row r="79" spans="4:14">
      <c r="D79" s="3"/>
      <c r="E79" s="8"/>
      <c r="F79" s="8"/>
      <c r="G79" s="20"/>
      <c r="I79" s="3">
        <v>72</v>
      </c>
      <c r="J79" s="4">
        <v>72</v>
      </c>
      <c r="K79" s="13">
        <v>38000</v>
      </c>
      <c r="L79" s="20">
        <f>SUM($K$7:K79)</f>
        <v>681350</v>
      </c>
      <c r="M79">
        <f t="shared" si="10"/>
        <v>6.6</v>
      </c>
      <c r="N79" s="8">
        <f t="shared" si="11"/>
        <v>4</v>
      </c>
    </row>
    <row r="80" spans="4:14">
      <c r="D80" s="3"/>
      <c r="E80" s="8"/>
      <c r="F80" s="8"/>
      <c r="G80" s="20"/>
      <c r="I80" s="3">
        <v>73</v>
      </c>
      <c r="J80" s="4">
        <v>73</v>
      </c>
      <c r="K80" s="13">
        <v>40000</v>
      </c>
      <c r="L80" s="20">
        <f>SUM($K$7:K80)</f>
        <v>721350</v>
      </c>
      <c r="M80">
        <f t="shared" si="10"/>
        <v>7</v>
      </c>
      <c r="N80" s="8">
        <f t="shared" si="11"/>
        <v>4.1428571428571432</v>
      </c>
    </row>
    <row r="81" spans="4:14">
      <c r="D81" s="3"/>
      <c r="E81" s="8"/>
      <c r="F81" s="8"/>
      <c r="G81" s="20"/>
      <c r="I81" s="3">
        <v>74</v>
      </c>
      <c r="J81" s="4">
        <v>74</v>
      </c>
      <c r="K81" s="13">
        <v>42000</v>
      </c>
      <c r="L81" s="20">
        <f>SUM($K$7:K81)</f>
        <v>763350</v>
      </c>
      <c r="M81">
        <f t="shared" si="10"/>
        <v>7.4</v>
      </c>
      <c r="N81" s="8">
        <f t="shared" si="11"/>
        <v>4.4285714285714288</v>
      </c>
    </row>
    <row r="82" spans="4:14">
      <c r="D82" s="3"/>
      <c r="E82" s="8"/>
      <c r="F82" s="8"/>
      <c r="G82" s="20"/>
      <c r="I82" s="3">
        <v>75</v>
      </c>
      <c r="J82" s="4">
        <v>75</v>
      </c>
      <c r="K82" s="13">
        <v>44000</v>
      </c>
      <c r="L82" s="20">
        <f>SUM($K$7:K82)</f>
        <v>807350</v>
      </c>
      <c r="M82">
        <f t="shared" si="10"/>
        <v>7.8</v>
      </c>
      <c r="N82" s="8">
        <f t="shared" si="11"/>
        <v>4.7142857142857144</v>
      </c>
    </row>
    <row r="83" spans="4:14">
      <c r="D83" s="3"/>
      <c r="E83" s="8"/>
      <c r="F83" s="8"/>
      <c r="G83" s="8"/>
      <c r="I83" s="3">
        <v>76</v>
      </c>
      <c r="J83" s="4">
        <v>76</v>
      </c>
      <c r="K83" s="13">
        <v>46000</v>
      </c>
      <c r="L83" s="20">
        <f>SUM($K$7:K83)</f>
        <v>853350</v>
      </c>
      <c r="M83">
        <f t="shared" si="10"/>
        <v>8.1999999999999993</v>
      </c>
      <c r="N83" s="8">
        <f t="shared" si="11"/>
        <v>4.8571428571428568</v>
      </c>
    </row>
    <row r="84" spans="4:14">
      <c r="D84" s="3"/>
      <c r="E84" s="8"/>
      <c r="F84" s="8"/>
      <c r="G84" s="8"/>
      <c r="I84" s="3">
        <v>77</v>
      </c>
      <c r="J84" s="4">
        <v>77</v>
      </c>
      <c r="K84" s="13">
        <v>48000</v>
      </c>
      <c r="L84" s="20">
        <f>SUM($K$7:K84)</f>
        <v>901350</v>
      </c>
      <c r="M84">
        <f t="shared" si="10"/>
        <v>8.8000000000000007</v>
      </c>
      <c r="N84" s="8">
        <f t="shared" si="11"/>
        <v>5.1428571428571432</v>
      </c>
    </row>
    <row r="85" spans="4:14">
      <c r="D85" s="3"/>
      <c r="E85" s="8"/>
      <c r="F85" s="8"/>
      <c r="G85" s="8"/>
      <c r="I85" s="3">
        <v>78</v>
      </c>
      <c r="J85" s="4">
        <v>78</v>
      </c>
      <c r="K85" s="13">
        <v>50000</v>
      </c>
      <c r="L85" s="20">
        <f>SUM($K$7:K85)</f>
        <v>951350</v>
      </c>
      <c r="M85">
        <f t="shared" si="10"/>
        <v>9.1999999999999993</v>
      </c>
      <c r="N85" s="8">
        <f t="shared" si="11"/>
        <v>5.4285714285714288</v>
      </c>
    </row>
    <row r="86" spans="4:14">
      <c r="D86" s="3"/>
      <c r="E86" s="8"/>
      <c r="F86" s="8"/>
      <c r="G86" s="8"/>
      <c r="I86" s="3">
        <v>79</v>
      </c>
      <c r="J86" s="4">
        <v>79</v>
      </c>
      <c r="K86" s="13">
        <v>52000</v>
      </c>
      <c r="L86" s="20">
        <f>SUM($K$7:K86)</f>
        <v>1003350</v>
      </c>
      <c r="M86">
        <f t="shared" si="10"/>
        <v>9.6</v>
      </c>
      <c r="N86" s="8">
        <f t="shared" si="11"/>
        <v>5.7142857142857144</v>
      </c>
    </row>
    <row r="87" spans="4:14">
      <c r="D87" s="3"/>
      <c r="E87" s="8"/>
      <c r="F87" s="8"/>
      <c r="G87" s="8"/>
      <c r="I87" s="3">
        <v>80</v>
      </c>
      <c r="J87" s="4">
        <v>80</v>
      </c>
      <c r="K87" s="13">
        <v>54000</v>
      </c>
      <c r="L87" s="20">
        <f>SUM($K$7:K87)</f>
        <v>1057350</v>
      </c>
      <c r="M87">
        <f t="shared" si="10"/>
        <v>10.199999999999999</v>
      </c>
      <c r="N87" s="8">
        <f t="shared" si="11"/>
        <v>6.1428571428571432</v>
      </c>
    </row>
    <row r="88" spans="4:14">
      <c r="D88" s="3"/>
      <c r="E88" s="8"/>
      <c r="F88" s="8"/>
      <c r="G88" s="8"/>
      <c r="I88" s="3">
        <v>81</v>
      </c>
      <c r="J88" s="4">
        <v>81</v>
      </c>
      <c r="K88" s="13">
        <v>56000</v>
      </c>
      <c r="L88" s="20">
        <f>SUM($K$7:K88)</f>
        <v>1113350</v>
      </c>
      <c r="M88">
        <f t="shared" si="10"/>
        <v>10.8</v>
      </c>
      <c r="N88" s="8">
        <f t="shared" si="11"/>
        <v>6.4285714285714288</v>
      </c>
    </row>
    <row r="89" spans="4:14">
      <c r="D89" s="3"/>
      <c r="E89" s="8"/>
      <c r="F89" s="8"/>
      <c r="G89" s="8"/>
      <c r="I89" s="3">
        <v>82</v>
      </c>
      <c r="J89" s="4">
        <v>82</v>
      </c>
      <c r="K89" s="13">
        <v>58000</v>
      </c>
      <c r="L89" s="20">
        <f>SUM($K$7:K89)</f>
        <v>1171350</v>
      </c>
      <c r="M89">
        <f t="shared" si="10"/>
        <v>11.2</v>
      </c>
      <c r="N89" s="8">
        <f t="shared" si="11"/>
        <v>6.7142857142857144</v>
      </c>
    </row>
    <row r="90" spans="4:14">
      <c r="D90" s="3"/>
      <c r="E90" s="8"/>
      <c r="F90" s="8"/>
      <c r="G90" s="8"/>
      <c r="I90" s="3">
        <v>83</v>
      </c>
      <c r="J90" s="4">
        <v>83</v>
      </c>
      <c r="K90" s="13">
        <v>60000</v>
      </c>
      <c r="L90" s="20">
        <f>SUM($K$7:K90)</f>
        <v>1231350</v>
      </c>
      <c r="M90">
        <f t="shared" si="10"/>
        <v>11.8</v>
      </c>
      <c r="N90" s="8">
        <f t="shared" si="11"/>
        <v>7</v>
      </c>
    </row>
    <row r="91" spans="4:14">
      <c r="D91" s="3"/>
      <c r="E91" s="8"/>
      <c r="F91" s="8"/>
      <c r="G91" s="8"/>
      <c r="I91" s="3">
        <v>84</v>
      </c>
      <c r="J91" s="4">
        <v>84</v>
      </c>
      <c r="K91" s="13">
        <v>62000</v>
      </c>
      <c r="L91" s="20">
        <f>SUM($K$7:K91)</f>
        <v>1293350</v>
      </c>
      <c r="M91">
        <f t="shared" si="10"/>
        <v>12.4</v>
      </c>
      <c r="N91" s="8">
        <f t="shared" si="11"/>
        <v>7.4285714285714288</v>
      </c>
    </row>
    <row r="92" spans="4:14">
      <c r="D92" s="3"/>
      <c r="E92" s="8"/>
      <c r="F92" s="8"/>
      <c r="G92" s="8"/>
      <c r="I92" s="3">
        <v>85</v>
      </c>
      <c r="J92" s="4">
        <v>85</v>
      </c>
      <c r="K92" s="13">
        <v>64000</v>
      </c>
      <c r="L92" s="20">
        <f>SUM($K$7:K92)</f>
        <v>1357350</v>
      </c>
      <c r="M92">
        <f t="shared" si="10"/>
        <v>13</v>
      </c>
      <c r="N92" s="8">
        <f t="shared" si="11"/>
        <v>7.7142857142857144</v>
      </c>
    </row>
    <row r="93" spans="4:14">
      <c r="D93" s="3"/>
      <c r="E93" s="8"/>
      <c r="F93" s="8"/>
      <c r="G93" s="8"/>
      <c r="I93" s="3">
        <v>86</v>
      </c>
      <c r="J93" s="4">
        <v>86</v>
      </c>
      <c r="K93" s="13">
        <v>66000</v>
      </c>
      <c r="L93" s="20">
        <f>SUM($K$7:K93)</f>
        <v>1423350</v>
      </c>
      <c r="M93">
        <f t="shared" si="10"/>
        <v>13.6</v>
      </c>
      <c r="N93" s="8">
        <f t="shared" si="11"/>
        <v>8.1428571428571423</v>
      </c>
    </row>
    <row r="94" spans="4:14">
      <c r="D94" s="3"/>
      <c r="E94" s="8"/>
      <c r="F94" s="8"/>
      <c r="G94" s="8"/>
      <c r="I94" s="3">
        <v>87</v>
      </c>
      <c r="J94" s="4">
        <v>87</v>
      </c>
      <c r="K94" s="13">
        <v>68000</v>
      </c>
      <c r="L94" s="20">
        <f>SUM($K$7:K94)</f>
        <v>1491350</v>
      </c>
      <c r="M94">
        <f t="shared" si="10"/>
        <v>14.4</v>
      </c>
      <c r="N94" s="8">
        <f t="shared" si="11"/>
        <v>8.5714285714285712</v>
      </c>
    </row>
    <row r="95" spans="4:14">
      <c r="D95" s="3"/>
      <c r="E95" s="8"/>
      <c r="F95" s="8"/>
      <c r="G95" s="8"/>
      <c r="I95" s="3">
        <v>88</v>
      </c>
      <c r="J95" s="4">
        <v>88</v>
      </c>
      <c r="K95" s="13">
        <v>70000</v>
      </c>
      <c r="L95" s="20">
        <f>SUM($K$7:K95)</f>
        <v>1561350</v>
      </c>
      <c r="M95">
        <f t="shared" si="10"/>
        <v>15</v>
      </c>
      <c r="N95" s="8">
        <f t="shared" si="11"/>
        <v>9</v>
      </c>
    </row>
    <row r="96" spans="4:14">
      <c r="D96" s="3"/>
      <c r="E96" s="8"/>
      <c r="F96" s="8"/>
      <c r="G96" s="8"/>
      <c r="I96" s="3">
        <v>89</v>
      </c>
      <c r="J96" s="4">
        <v>89</v>
      </c>
      <c r="K96" s="13">
        <v>75000</v>
      </c>
      <c r="L96" s="20">
        <f>SUM($K$7:K96)</f>
        <v>1636350</v>
      </c>
      <c r="M96">
        <f t="shared" si="10"/>
        <v>15.8</v>
      </c>
      <c r="N96" s="8">
        <f t="shared" si="11"/>
        <v>9.4285714285714288</v>
      </c>
    </row>
    <row r="97" spans="4:15">
      <c r="D97" s="3"/>
      <c r="E97" s="8"/>
      <c r="F97" s="8"/>
      <c r="G97" s="8"/>
      <c r="I97" s="3">
        <v>90</v>
      </c>
      <c r="J97" s="4">
        <v>90</v>
      </c>
      <c r="K97" s="13">
        <v>80000</v>
      </c>
      <c r="L97" s="20">
        <f>SUM($K$7:K97)</f>
        <v>1716350</v>
      </c>
      <c r="M97">
        <f t="shared" si="10"/>
        <v>16.399999999999999</v>
      </c>
      <c r="N97" s="8">
        <f t="shared" si="11"/>
        <v>9.8571428571428577</v>
      </c>
    </row>
    <row r="98" spans="4:15">
      <c r="D98" s="3"/>
      <c r="E98" s="8"/>
      <c r="F98" s="8"/>
      <c r="G98" s="8"/>
      <c r="I98" s="3">
        <v>91</v>
      </c>
      <c r="J98" s="4">
        <v>91</v>
      </c>
      <c r="K98" s="13">
        <v>85000</v>
      </c>
      <c r="L98" s="20">
        <f>SUM($K$7:K98)</f>
        <v>1801350</v>
      </c>
      <c r="M98">
        <f t="shared" si="10"/>
        <v>17.2</v>
      </c>
      <c r="N98" s="8">
        <f t="shared" si="11"/>
        <v>10.285714285714286</v>
      </c>
    </row>
    <row r="99" spans="4:15">
      <c r="D99" s="3"/>
      <c r="E99" s="8"/>
      <c r="F99" s="8"/>
      <c r="G99" s="8"/>
      <c r="I99" s="3">
        <v>92</v>
      </c>
      <c r="J99" s="4">
        <v>92</v>
      </c>
      <c r="K99" s="13">
        <v>90000</v>
      </c>
      <c r="L99" s="20">
        <f>SUM($K$7:K99)</f>
        <v>1891350</v>
      </c>
      <c r="M99">
        <f t="shared" si="10"/>
        <v>18.2</v>
      </c>
      <c r="N99" s="8">
        <f t="shared" si="11"/>
        <v>10.857142857142858</v>
      </c>
    </row>
    <row r="100" spans="4:15">
      <c r="D100" s="3"/>
      <c r="E100" s="8"/>
      <c r="F100" s="8"/>
      <c r="G100" s="8"/>
      <c r="I100" s="3">
        <v>93</v>
      </c>
      <c r="J100" s="4">
        <v>93</v>
      </c>
      <c r="K100" s="13">
        <v>95000</v>
      </c>
      <c r="L100" s="20">
        <f>SUM($K$7:K100)</f>
        <v>1986350</v>
      </c>
      <c r="M100">
        <f t="shared" si="10"/>
        <v>19</v>
      </c>
      <c r="N100" s="8">
        <f t="shared" si="11"/>
        <v>11.285714285714286</v>
      </c>
    </row>
    <row r="101" spans="4:15">
      <c r="D101" s="3"/>
      <c r="E101" s="8"/>
      <c r="F101" s="8"/>
      <c r="G101" s="8"/>
      <c r="I101" s="3">
        <v>94</v>
      </c>
      <c r="J101" s="4">
        <v>94</v>
      </c>
      <c r="K101" s="13">
        <v>100000</v>
      </c>
      <c r="L101" s="20">
        <f>SUM($K$7:K101)</f>
        <v>2086350</v>
      </c>
      <c r="M101">
        <f t="shared" si="10"/>
        <v>20</v>
      </c>
      <c r="N101" s="8">
        <f t="shared" si="11"/>
        <v>11.857142857142858</v>
      </c>
    </row>
    <row r="102" spans="4:15">
      <c r="D102" s="3"/>
      <c r="E102" s="8"/>
      <c r="F102" s="8"/>
      <c r="G102" s="8"/>
      <c r="I102" s="3">
        <v>95</v>
      </c>
      <c r="J102" s="4">
        <v>95</v>
      </c>
      <c r="K102" s="13">
        <v>110000</v>
      </c>
      <c r="L102" s="20">
        <f>SUM($K$7:K102)</f>
        <v>2196350</v>
      </c>
      <c r="M102">
        <f t="shared" si="10"/>
        <v>21</v>
      </c>
      <c r="N102" s="8">
        <f t="shared" si="11"/>
        <v>12.571428571428571</v>
      </c>
    </row>
    <row r="103" spans="4:15">
      <c r="D103" s="3"/>
      <c r="E103" s="8"/>
      <c r="F103" s="8"/>
      <c r="G103" s="8"/>
      <c r="I103" s="3">
        <v>96</v>
      </c>
      <c r="J103" s="4">
        <v>96</v>
      </c>
      <c r="K103" s="13">
        <v>120000</v>
      </c>
      <c r="L103" s="20">
        <f>SUM($K$7:K103)</f>
        <v>2316350</v>
      </c>
      <c r="M103">
        <f t="shared" ref="M103:M106" si="12">ROUNDUP(L103/VLOOKUP($O$2,D:E,2,FALSE),0)/$F$3</f>
        <v>22.2</v>
      </c>
      <c r="N103" s="8">
        <f t="shared" si="11"/>
        <v>13.285714285714286</v>
      </c>
    </row>
    <row r="104" spans="4:15">
      <c r="D104" s="3"/>
      <c r="E104" s="8"/>
      <c r="F104" s="8"/>
      <c r="G104" s="8"/>
      <c r="I104" s="3">
        <v>97</v>
      </c>
      <c r="J104" s="4">
        <v>97</v>
      </c>
      <c r="K104" s="13">
        <v>130000</v>
      </c>
      <c r="L104" s="20">
        <f>SUM($K$7:K104)</f>
        <v>2446350</v>
      </c>
      <c r="M104">
        <f t="shared" si="12"/>
        <v>23.4</v>
      </c>
      <c r="N104" s="8">
        <f t="shared" si="11"/>
        <v>14</v>
      </c>
    </row>
    <row r="105" spans="4:15">
      <c r="D105" s="3"/>
      <c r="E105" s="8"/>
      <c r="F105" s="8"/>
      <c r="G105" s="8"/>
      <c r="I105" s="3">
        <v>98</v>
      </c>
      <c r="J105" s="4">
        <v>98</v>
      </c>
      <c r="K105" s="13">
        <v>140000</v>
      </c>
      <c r="L105" s="20">
        <f>SUM($K$7:K105)</f>
        <v>2586350</v>
      </c>
      <c r="M105">
        <f t="shared" si="12"/>
        <v>24.8</v>
      </c>
      <c r="N105" s="8">
        <f t="shared" si="11"/>
        <v>14.714285714285714</v>
      </c>
    </row>
    <row r="106" spans="4:15">
      <c r="D106" s="3"/>
      <c r="E106" s="8"/>
      <c r="F106" s="8"/>
      <c r="G106" s="8"/>
      <c r="I106" s="3">
        <v>99</v>
      </c>
      <c r="J106" s="4">
        <v>99</v>
      </c>
      <c r="K106" s="13">
        <v>150000</v>
      </c>
      <c r="L106" s="20">
        <f>SUM($K$7:K106)</f>
        <v>2736350</v>
      </c>
      <c r="M106">
        <f t="shared" si="12"/>
        <v>26.2</v>
      </c>
      <c r="N106" s="8">
        <f t="shared" si="11"/>
        <v>15.571428571428571</v>
      </c>
      <c r="O106" s="28"/>
    </row>
    <row r="107" spans="4:15">
      <c r="I107" s="3">
        <v>100</v>
      </c>
      <c r="J107" s="4">
        <v>100</v>
      </c>
      <c r="K107" s="13">
        <v>150000</v>
      </c>
      <c r="L107" s="20">
        <f>SUM($K$7:K107)</f>
        <v>2886350</v>
      </c>
      <c r="M107">
        <f t="shared" ref="M107:M128" si="13">ROUNDUP(L107/VLOOKUP($O$2,D:E,2,FALSE),0)/$F$3</f>
        <v>27.6</v>
      </c>
      <c r="N107" s="8">
        <f t="shared" ref="N107:N128" si="14">ROUNDUP(L107/VLOOKUP($O$2,D:F,3,FALSE),0)/$F$4</f>
        <v>16.428571428571427</v>
      </c>
    </row>
    <row r="108" spans="4:15">
      <c r="I108" s="3">
        <v>101</v>
      </c>
      <c r="J108" s="4">
        <v>101</v>
      </c>
      <c r="K108" s="13">
        <v>150000</v>
      </c>
      <c r="L108" s="20">
        <f>SUM($K$7:K108)</f>
        <v>3036350</v>
      </c>
      <c r="M108">
        <f t="shared" si="13"/>
        <v>29</v>
      </c>
      <c r="N108" s="8">
        <f t="shared" si="14"/>
        <v>17.285714285714285</v>
      </c>
    </row>
    <row r="109" spans="4:15">
      <c r="I109" s="3">
        <v>102</v>
      </c>
      <c r="J109" s="4">
        <v>102</v>
      </c>
      <c r="K109" s="13">
        <v>150000</v>
      </c>
      <c r="L109" s="20">
        <f>SUM($K$7:K109)</f>
        <v>3186350</v>
      </c>
      <c r="M109">
        <f t="shared" si="13"/>
        <v>30.6</v>
      </c>
      <c r="N109" s="8">
        <f t="shared" si="14"/>
        <v>18.142857142857142</v>
      </c>
    </row>
    <row r="110" spans="4:15">
      <c r="I110" s="3">
        <v>103</v>
      </c>
      <c r="J110" s="4">
        <v>103</v>
      </c>
      <c r="K110" s="13">
        <v>150000</v>
      </c>
      <c r="L110" s="20">
        <f>SUM($K$7:K110)</f>
        <v>3336350</v>
      </c>
      <c r="M110">
        <f t="shared" si="13"/>
        <v>32</v>
      </c>
      <c r="N110" s="8">
        <f t="shared" si="14"/>
        <v>19</v>
      </c>
    </row>
    <row r="111" spans="4:15">
      <c r="I111" s="3">
        <v>104</v>
      </c>
      <c r="J111" s="4">
        <v>104</v>
      </c>
      <c r="K111" s="13">
        <v>150000</v>
      </c>
      <c r="L111" s="20">
        <f>SUM($K$7:K111)</f>
        <v>3486350</v>
      </c>
      <c r="M111">
        <f t="shared" si="13"/>
        <v>33.4</v>
      </c>
      <c r="N111" s="8">
        <f t="shared" si="14"/>
        <v>19.857142857142858</v>
      </c>
    </row>
    <row r="112" spans="4:15">
      <c r="I112" s="3">
        <v>105</v>
      </c>
      <c r="J112" s="4">
        <v>105</v>
      </c>
      <c r="K112" s="13">
        <v>150000</v>
      </c>
      <c r="L112" s="20">
        <f>SUM($K$7:K112)</f>
        <v>3636350</v>
      </c>
      <c r="M112">
        <f t="shared" si="13"/>
        <v>34.799999999999997</v>
      </c>
      <c r="N112" s="8">
        <f t="shared" si="14"/>
        <v>20.714285714285715</v>
      </c>
    </row>
    <row r="113" spans="9:14">
      <c r="I113" s="3">
        <v>106</v>
      </c>
      <c r="J113" s="4">
        <v>106</v>
      </c>
      <c r="K113" s="13">
        <v>150000</v>
      </c>
      <c r="L113" s="20">
        <f>SUM($K$7:K113)</f>
        <v>3786350</v>
      </c>
      <c r="M113">
        <f t="shared" si="13"/>
        <v>36.200000000000003</v>
      </c>
      <c r="N113" s="8">
        <f t="shared" si="14"/>
        <v>21.571428571428573</v>
      </c>
    </row>
    <row r="114" spans="9:14">
      <c r="I114" s="3">
        <v>107</v>
      </c>
      <c r="J114" s="4">
        <v>107</v>
      </c>
      <c r="K114" s="13">
        <v>150000</v>
      </c>
      <c r="L114" s="20">
        <f>SUM($K$7:K114)</f>
        <v>3936350</v>
      </c>
      <c r="M114">
        <f t="shared" si="13"/>
        <v>37.6</v>
      </c>
      <c r="N114" s="8">
        <f t="shared" si="14"/>
        <v>22.428571428571427</v>
      </c>
    </row>
    <row r="115" spans="9:14">
      <c r="I115" s="3">
        <v>108</v>
      </c>
      <c r="J115" s="4">
        <v>108</v>
      </c>
      <c r="K115" s="13">
        <v>150000</v>
      </c>
      <c r="L115" s="20">
        <f>SUM($K$7:K115)</f>
        <v>4086350</v>
      </c>
      <c r="M115">
        <f t="shared" si="13"/>
        <v>39</v>
      </c>
      <c r="N115" s="8">
        <f t="shared" si="14"/>
        <v>23.285714285714285</v>
      </c>
    </row>
    <row r="116" spans="9:14">
      <c r="I116" s="3">
        <v>109</v>
      </c>
      <c r="J116" s="4">
        <v>109</v>
      </c>
      <c r="K116" s="13">
        <v>150000</v>
      </c>
      <c r="L116" s="20">
        <f>SUM($K$7:K116)</f>
        <v>4236350</v>
      </c>
      <c r="M116">
        <f t="shared" si="13"/>
        <v>40.6</v>
      </c>
      <c r="N116" s="8">
        <f t="shared" si="14"/>
        <v>24.142857142857142</v>
      </c>
    </row>
    <row r="117" spans="9:14">
      <c r="I117" s="3">
        <v>110</v>
      </c>
      <c r="J117" s="4">
        <v>110</v>
      </c>
      <c r="K117" s="13">
        <v>150000</v>
      </c>
      <c r="L117" s="20">
        <f>SUM($K$7:K117)</f>
        <v>4386350</v>
      </c>
      <c r="M117">
        <f t="shared" si="13"/>
        <v>42</v>
      </c>
      <c r="N117" s="8">
        <f t="shared" si="14"/>
        <v>25</v>
      </c>
    </row>
    <row r="118" spans="9:14">
      <c r="I118" s="3">
        <v>111</v>
      </c>
      <c r="J118" s="4">
        <v>111</v>
      </c>
      <c r="K118" s="13">
        <v>150000</v>
      </c>
      <c r="L118" s="20">
        <f>SUM($K$7:K118)</f>
        <v>4536350</v>
      </c>
      <c r="M118">
        <f t="shared" si="13"/>
        <v>43.4</v>
      </c>
      <c r="N118" s="8">
        <f t="shared" si="14"/>
        <v>25.857142857142858</v>
      </c>
    </row>
    <row r="119" spans="9:14">
      <c r="I119" s="3">
        <v>112</v>
      </c>
      <c r="J119" s="4">
        <v>112</v>
      </c>
      <c r="K119" s="13">
        <v>150000</v>
      </c>
      <c r="L119" s="20">
        <f>SUM($K$7:K119)</f>
        <v>4686350</v>
      </c>
      <c r="M119">
        <f t="shared" si="13"/>
        <v>44.8</v>
      </c>
      <c r="N119" s="8">
        <f t="shared" si="14"/>
        <v>26.714285714285715</v>
      </c>
    </row>
    <row r="120" spans="9:14">
      <c r="I120" s="3">
        <v>113</v>
      </c>
      <c r="J120" s="4">
        <v>113</v>
      </c>
      <c r="K120" s="13">
        <v>150000</v>
      </c>
      <c r="L120" s="20">
        <f>SUM($K$7:K120)</f>
        <v>4836350</v>
      </c>
      <c r="M120">
        <f t="shared" si="13"/>
        <v>46.2</v>
      </c>
      <c r="N120" s="8">
        <f t="shared" si="14"/>
        <v>27.571428571428573</v>
      </c>
    </row>
    <row r="121" spans="9:14">
      <c r="I121" s="3">
        <v>114</v>
      </c>
      <c r="J121" s="4">
        <v>114</v>
      </c>
      <c r="K121" s="13">
        <v>150000</v>
      </c>
      <c r="L121" s="20">
        <f>SUM($K$7:K121)</f>
        <v>4986350</v>
      </c>
      <c r="M121">
        <f t="shared" si="13"/>
        <v>47.6</v>
      </c>
      <c r="N121" s="8">
        <f t="shared" si="14"/>
        <v>28.428571428571427</v>
      </c>
    </row>
    <row r="122" spans="9:14">
      <c r="I122" s="3">
        <v>115</v>
      </c>
      <c r="J122" s="4">
        <v>115</v>
      </c>
      <c r="K122" s="13">
        <v>150000</v>
      </c>
      <c r="L122" s="20">
        <f>SUM($K$7:K122)</f>
        <v>5136350</v>
      </c>
      <c r="M122">
        <f t="shared" si="13"/>
        <v>49.2</v>
      </c>
      <c r="N122" s="8">
        <f t="shared" si="14"/>
        <v>29.285714285714285</v>
      </c>
    </row>
    <row r="123" spans="9:14">
      <c r="I123" s="3">
        <v>116</v>
      </c>
      <c r="J123" s="4">
        <v>116</v>
      </c>
      <c r="K123" s="13">
        <v>150000</v>
      </c>
      <c r="L123" s="20">
        <f>SUM($K$7:K123)</f>
        <v>5286350</v>
      </c>
      <c r="M123">
        <f t="shared" si="13"/>
        <v>50.6</v>
      </c>
      <c r="N123" s="8">
        <f t="shared" si="14"/>
        <v>30.142857142857142</v>
      </c>
    </row>
    <row r="124" spans="9:14">
      <c r="I124" s="3">
        <v>117</v>
      </c>
      <c r="J124" s="4">
        <v>117</v>
      </c>
      <c r="K124" s="13">
        <v>150000</v>
      </c>
      <c r="L124" s="20">
        <f>SUM($K$7:K124)</f>
        <v>5436350</v>
      </c>
      <c r="M124">
        <f t="shared" si="13"/>
        <v>52</v>
      </c>
      <c r="N124" s="8">
        <f t="shared" si="14"/>
        <v>31</v>
      </c>
    </row>
    <row r="125" spans="9:14">
      <c r="I125" s="3">
        <v>118</v>
      </c>
      <c r="J125" s="4">
        <v>118</v>
      </c>
      <c r="K125" s="13">
        <v>150000</v>
      </c>
      <c r="L125" s="20">
        <f>SUM($K$7:K125)</f>
        <v>5586350</v>
      </c>
      <c r="M125">
        <f t="shared" si="13"/>
        <v>53.4</v>
      </c>
      <c r="N125" s="8">
        <f t="shared" si="14"/>
        <v>31.857142857142858</v>
      </c>
    </row>
    <row r="126" spans="9:14">
      <c r="I126" s="3">
        <v>119</v>
      </c>
      <c r="J126" s="4">
        <v>119</v>
      </c>
      <c r="K126" s="13">
        <v>150000</v>
      </c>
      <c r="L126" s="20">
        <f>SUM($K$7:K126)</f>
        <v>5736350</v>
      </c>
      <c r="M126">
        <f t="shared" si="13"/>
        <v>54.8</v>
      </c>
      <c r="N126" s="8">
        <f t="shared" si="14"/>
        <v>32.714285714285715</v>
      </c>
    </row>
    <row r="127" spans="9:14">
      <c r="I127" s="3">
        <v>120</v>
      </c>
      <c r="J127" s="4">
        <v>120</v>
      </c>
      <c r="K127" s="13">
        <v>150000</v>
      </c>
      <c r="L127" s="20">
        <f>SUM($K$7:K127)</f>
        <v>5886350</v>
      </c>
      <c r="M127">
        <f t="shared" si="13"/>
        <v>56.2</v>
      </c>
      <c r="N127" s="8">
        <f t="shared" si="14"/>
        <v>33.571428571428569</v>
      </c>
    </row>
    <row r="128" spans="9:14">
      <c r="I128" s="3">
        <v>121</v>
      </c>
      <c r="J128" s="4">
        <v>121</v>
      </c>
      <c r="K128" s="13">
        <v>150000</v>
      </c>
      <c r="L128" s="20">
        <f>SUM($K$7:K128)</f>
        <v>6036350</v>
      </c>
      <c r="M128">
        <f t="shared" si="13"/>
        <v>57.8</v>
      </c>
      <c r="N128" s="8">
        <f t="shared" si="14"/>
        <v>34.428571428571431</v>
      </c>
    </row>
    <row r="129" spans="9:14">
      <c r="I129" s="3">
        <v>122</v>
      </c>
      <c r="J129" s="4">
        <v>122</v>
      </c>
      <c r="K129" s="13">
        <v>150000</v>
      </c>
      <c r="L129" s="20">
        <f>SUM($K$7:K129)</f>
        <v>6186350</v>
      </c>
      <c r="M129">
        <f t="shared" ref="M129:M136" si="15">ROUNDUP(L129/VLOOKUP($O$2,D:E,2,FALSE),0)/$F$3</f>
        <v>59.2</v>
      </c>
      <c r="N129" s="8">
        <f t="shared" ref="N129:N136" si="16">ROUNDUP(L129/VLOOKUP($O$2,D:F,3,FALSE),0)/$F$4</f>
        <v>35.142857142857146</v>
      </c>
    </row>
    <row r="130" spans="9:14">
      <c r="I130" s="3">
        <v>123</v>
      </c>
      <c r="J130" s="4">
        <v>123</v>
      </c>
      <c r="K130" s="13">
        <v>150000</v>
      </c>
      <c r="L130" s="20">
        <f>SUM($K$7:K130)</f>
        <v>6336350</v>
      </c>
      <c r="M130">
        <f t="shared" si="15"/>
        <v>60.6</v>
      </c>
      <c r="N130" s="8">
        <f t="shared" si="16"/>
        <v>36</v>
      </c>
    </row>
    <row r="131" spans="9:14">
      <c r="I131" s="3">
        <v>124</v>
      </c>
      <c r="J131" s="4">
        <v>124</v>
      </c>
      <c r="K131" s="13">
        <v>150000</v>
      </c>
      <c r="L131" s="20">
        <f>SUM($K$7:K131)</f>
        <v>6486350</v>
      </c>
      <c r="M131">
        <f t="shared" si="15"/>
        <v>62</v>
      </c>
      <c r="N131" s="8">
        <f t="shared" si="16"/>
        <v>36.857142857142854</v>
      </c>
    </row>
    <row r="132" spans="9:14">
      <c r="I132" s="3">
        <v>125</v>
      </c>
      <c r="J132" s="4">
        <v>125</v>
      </c>
      <c r="K132" s="13">
        <v>150000</v>
      </c>
      <c r="L132" s="20">
        <f>SUM($K$7:K132)</f>
        <v>6636350</v>
      </c>
      <c r="M132">
        <f t="shared" si="15"/>
        <v>63.4</v>
      </c>
      <c r="N132" s="8">
        <f t="shared" si="16"/>
        <v>37.714285714285715</v>
      </c>
    </row>
    <row r="133" spans="9:14">
      <c r="I133" s="3">
        <v>126</v>
      </c>
      <c r="J133" s="4">
        <v>126</v>
      </c>
      <c r="K133" s="13">
        <v>150000</v>
      </c>
      <c r="L133" s="20">
        <f>SUM($K$7:K133)</f>
        <v>6786350</v>
      </c>
      <c r="M133">
        <f t="shared" si="15"/>
        <v>64.8</v>
      </c>
      <c r="N133" s="8">
        <f t="shared" si="16"/>
        <v>38.571428571428569</v>
      </c>
    </row>
    <row r="134" spans="9:14">
      <c r="I134" s="3">
        <v>127</v>
      </c>
      <c r="J134" s="4">
        <v>127</v>
      </c>
      <c r="K134" s="13">
        <v>150000</v>
      </c>
      <c r="L134" s="20">
        <f>SUM($K$7:K134)</f>
        <v>6936350</v>
      </c>
      <c r="M134">
        <f t="shared" si="15"/>
        <v>66.2</v>
      </c>
      <c r="N134" s="8">
        <f t="shared" si="16"/>
        <v>39.428571428571431</v>
      </c>
    </row>
    <row r="135" spans="9:14">
      <c r="I135" s="3">
        <v>128</v>
      </c>
      <c r="J135" s="4">
        <v>128</v>
      </c>
      <c r="K135" s="13">
        <v>150000</v>
      </c>
      <c r="L135" s="20">
        <f>SUM($K$7:K135)</f>
        <v>7086350</v>
      </c>
      <c r="M135">
        <f t="shared" si="15"/>
        <v>67.8</v>
      </c>
      <c r="N135" s="8">
        <f t="shared" si="16"/>
        <v>40.285714285714285</v>
      </c>
    </row>
    <row r="136" spans="9:14">
      <c r="I136" s="3">
        <v>129</v>
      </c>
      <c r="J136" s="4">
        <v>129</v>
      </c>
      <c r="K136" s="13">
        <v>150000</v>
      </c>
      <c r="L136" s="20">
        <f>SUM($K$7:K136)</f>
        <v>7236350</v>
      </c>
      <c r="M136">
        <f t="shared" si="15"/>
        <v>69.2</v>
      </c>
      <c r="N136" s="8">
        <f t="shared" si="16"/>
        <v>41.142857142857146</v>
      </c>
    </row>
    <row r="137" spans="9:14">
      <c r="I137" s="3"/>
      <c r="J137" s="4"/>
      <c r="K137" s="13"/>
      <c r="L137" s="20"/>
      <c r="N137" s="8"/>
    </row>
    <row r="138" spans="9:14">
      <c r="I138" s="3"/>
      <c r="J138" s="4"/>
      <c r="K138" s="13"/>
      <c r="L138" s="20"/>
      <c r="N138" s="8"/>
    </row>
    <row r="139" spans="9:14">
      <c r="I139" s="3"/>
      <c r="J139" s="4"/>
      <c r="K139" s="13"/>
      <c r="L139" s="20"/>
      <c r="N139" s="8"/>
    </row>
    <row r="140" spans="9:14">
      <c r="I140" s="3"/>
      <c r="J140" s="4"/>
      <c r="K140" s="13"/>
      <c r="L140" s="20"/>
      <c r="N140" s="8"/>
    </row>
    <row r="141" spans="9:14">
      <c r="I141" s="3"/>
      <c r="J141" s="4"/>
      <c r="K141" s="13"/>
      <c r="L141" s="20"/>
      <c r="N141" s="8"/>
    </row>
    <row r="142" spans="9:14">
      <c r="I142" s="3"/>
      <c r="J142" s="4"/>
      <c r="K142" s="13"/>
      <c r="L142" s="20"/>
      <c r="N142" s="8"/>
    </row>
    <row r="143" spans="9:14">
      <c r="I143" s="3"/>
      <c r="J143" s="4"/>
      <c r="K143" s="13"/>
      <c r="L143" s="20"/>
      <c r="N143" s="8"/>
    </row>
    <row r="144" spans="9:14">
      <c r="I144" s="3"/>
      <c r="J144" s="4"/>
      <c r="K144" s="13"/>
      <c r="L144" s="20"/>
      <c r="N144" s="8"/>
    </row>
    <row r="145" spans="9:14">
      <c r="I145" s="3"/>
      <c r="J145" s="4"/>
      <c r="K145" s="13"/>
      <c r="L145" s="20"/>
      <c r="N145" s="8"/>
    </row>
    <row r="146" spans="9:14">
      <c r="I146" s="3"/>
      <c r="J146" s="4"/>
      <c r="K146" s="13"/>
      <c r="L146" s="20"/>
      <c r="N146" s="8"/>
    </row>
    <row r="147" spans="9:14">
      <c r="I147" s="3"/>
      <c r="J147" s="4"/>
      <c r="K147" s="13"/>
      <c r="L147" s="20"/>
      <c r="N147" s="8"/>
    </row>
    <row r="148" spans="9:14">
      <c r="I148" s="3"/>
      <c r="J148" s="4"/>
      <c r="K148" s="13"/>
      <c r="L148" s="20"/>
      <c r="N148" s="8"/>
    </row>
    <row r="149" spans="9:14">
      <c r="I149" s="3"/>
      <c r="J149" s="4"/>
      <c r="K149" s="13"/>
      <c r="L149" s="20"/>
      <c r="N149" s="8"/>
    </row>
    <row r="150" spans="9:14">
      <c r="I150" s="3"/>
      <c r="J150" s="4"/>
      <c r="K150" s="13"/>
      <c r="L150" s="20"/>
      <c r="N150" s="8"/>
    </row>
    <row r="151" spans="9:14">
      <c r="I151" s="3"/>
      <c r="J151" s="4"/>
      <c r="K151" s="13"/>
      <c r="L151" s="20"/>
      <c r="N151" s="8"/>
    </row>
    <row r="152" spans="9:14">
      <c r="I152" s="3"/>
      <c r="J152" s="4"/>
      <c r="K152" s="13"/>
      <c r="L152" s="20"/>
      <c r="N152" s="8"/>
    </row>
    <row r="153" spans="9:14">
      <c r="I153" s="3"/>
      <c r="J153" s="4"/>
      <c r="K153" s="13"/>
      <c r="L153" s="20"/>
      <c r="N153" s="8"/>
    </row>
    <row r="154" spans="9:14">
      <c r="I154" s="3"/>
      <c r="J154" s="4"/>
      <c r="K154" s="13"/>
      <c r="L154" s="20"/>
      <c r="N154" s="8"/>
    </row>
    <row r="155" spans="9:14">
      <c r="I155" s="3"/>
      <c r="J155" s="4"/>
      <c r="K155" s="13"/>
      <c r="L155" s="20"/>
      <c r="N155" s="8"/>
    </row>
    <row r="156" spans="9:14">
      <c r="I156" s="3"/>
      <c r="J156" s="4"/>
      <c r="K156" s="13"/>
      <c r="L156" s="20"/>
      <c r="N156" s="8"/>
    </row>
    <row r="157" spans="9:14">
      <c r="I157" s="3"/>
      <c r="J157" s="4"/>
      <c r="K157" s="13"/>
      <c r="L157" s="20"/>
      <c r="N157" s="8"/>
    </row>
    <row r="158" spans="9:14">
      <c r="I158" s="3"/>
      <c r="J158" s="4"/>
      <c r="K158" s="13"/>
      <c r="L158" s="20"/>
      <c r="N158" s="8"/>
    </row>
    <row r="159" spans="9:14">
      <c r="I159" s="3"/>
      <c r="J159" s="4"/>
      <c r="K159" s="13"/>
      <c r="L159" s="20"/>
      <c r="N159" s="8"/>
    </row>
  </sheetData>
  <mergeCells count="2">
    <mergeCell ref="W6:X6"/>
    <mergeCell ref="AA6:AB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B5DE-2DC6-44B1-95E9-B97BFB59448B}">
  <dimension ref="B2:X75"/>
  <sheetViews>
    <sheetView tabSelected="1" topLeftCell="I1" workbookViewId="0">
      <selection activeCell="R15" sqref="R15"/>
    </sheetView>
  </sheetViews>
  <sheetFormatPr defaultRowHeight="16.5"/>
  <cols>
    <col min="4" max="4" width="14.625" customWidth="1"/>
    <col min="5" max="5" width="14.25" customWidth="1"/>
    <col min="6" max="6" width="21.875" customWidth="1"/>
    <col min="10" max="10" width="25.5" bestFit="1" customWidth="1"/>
    <col min="14" max="14" width="12.75" bestFit="1" customWidth="1"/>
    <col min="15" max="15" width="17.625" bestFit="1" customWidth="1"/>
    <col min="16" max="16" width="8.875" bestFit="1" customWidth="1"/>
    <col min="17" max="17" width="21.75" bestFit="1" customWidth="1"/>
    <col min="18" max="18" width="16.5" bestFit="1" customWidth="1"/>
    <col min="19" max="19" width="24.125" bestFit="1" customWidth="1"/>
    <col min="20" max="20" width="24.125" hidden="1" customWidth="1"/>
    <col min="21" max="21" width="20.625" bestFit="1" customWidth="1"/>
    <col min="22" max="22" width="20.625" hidden="1" customWidth="1"/>
    <col min="23" max="23" width="24.125" bestFit="1" customWidth="1"/>
    <col min="24" max="24" width="26.25" customWidth="1"/>
  </cols>
  <sheetData>
    <row r="2" spans="2:24">
      <c r="B2" t="s">
        <v>61</v>
      </c>
      <c r="J2" t="s">
        <v>155</v>
      </c>
    </row>
    <row r="3" spans="2:24" ht="17.25" thickBot="1">
      <c r="B3" s="1" t="s">
        <v>0</v>
      </c>
      <c r="C3" s="1" t="s">
        <v>141</v>
      </c>
      <c r="D3" s="1" t="s">
        <v>142</v>
      </c>
      <c r="E3" s="1" t="s">
        <v>143</v>
      </c>
      <c r="F3" s="1" t="s">
        <v>144</v>
      </c>
      <c r="G3" s="11" t="s">
        <v>145</v>
      </c>
      <c r="J3" s="23" t="s">
        <v>156</v>
      </c>
      <c r="K3">
        <v>10</v>
      </c>
      <c r="N3" t="s">
        <v>165</v>
      </c>
      <c r="O3" t="s">
        <v>166</v>
      </c>
      <c r="P3" t="s">
        <v>167</v>
      </c>
      <c r="Q3" t="s">
        <v>168</v>
      </c>
      <c r="R3" t="s">
        <v>169</v>
      </c>
      <c r="S3" t="s">
        <v>170</v>
      </c>
      <c r="T3" t="s">
        <v>177</v>
      </c>
      <c r="U3" t="s">
        <v>171</v>
      </c>
      <c r="V3" t="s">
        <v>178</v>
      </c>
      <c r="W3" t="s">
        <v>172</v>
      </c>
      <c r="X3" t="s">
        <v>176</v>
      </c>
    </row>
    <row r="4" spans="2:24">
      <c r="B4" s="3">
        <v>0</v>
      </c>
      <c r="C4" s="25">
        <f>Level!G7</f>
        <v>100</v>
      </c>
      <c r="D4" s="3">
        <v>1</v>
      </c>
      <c r="E4" s="3">
        <v>1</v>
      </c>
      <c r="F4" s="3">
        <v>1</v>
      </c>
      <c r="G4" t="str">
        <f>C4&amp;","&amp;D4&amp;","&amp;E4&amp;","&amp;F4</f>
        <v>100,1,1,1</v>
      </c>
      <c r="J4" t="s">
        <v>157</v>
      </c>
      <c r="K4">
        <v>14</v>
      </c>
      <c r="N4" t="s">
        <v>173</v>
      </c>
      <c r="O4">
        <v>10</v>
      </c>
      <c r="P4" s="20">
        <v>100</v>
      </c>
      <c r="Q4">
        <v>0.01</v>
      </c>
      <c r="R4" s="8">
        <f>(Q4*P4)*100</f>
        <v>100</v>
      </c>
      <c r="S4" s="24">
        <f>(K6/K4)/O4</f>
        <v>8.4</v>
      </c>
      <c r="T4" s="20">
        <v>0</v>
      </c>
      <c r="U4" s="26">
        <f>(S4*Q4)*100</f>
        <v>8.4</v>
      </c>
      <c r="V4" s="26">
        <f>(T4*R4)*100</f>
        <v>0</v>
      </c>
      <c r="W4" s="27">
        <f>(P4)/S4</f>
        <v>11.904761904761905</v>
      </c>
      <c r="X4" s="8">
        <v>0</v>
      </c>
    </row>
    <row r="5" spans="2:24">
      <c r="B5" s="3">
        <v>1</v>
      </c>
      <c r="C5" s="25">
        <f>Level!G8</f>
        <v>150</v>
      </c>
      <c r="D5" s="3">
        <v>1</v>
      </c>
      <c r="E5" s="3">
        <v>1</v>
      </c>
      <c r="F5" s="3">
        <v>1</v>
      </c>
      <c r="G5" t="str">
        <f t="shared" ref="G5:G63" si="0">C5&amp;","&amp;D5&amp;","&amp;E5&amp;","&amp;F5</f>
        <v>150,1,1,1</v>
      </c>
      <c r="J5" t="s">
        <v>159</v>
      </c>
      <c r="K5">
        <f>K4*7</f>
        <v>98</v>
      </c>
      <c r="N5" t="s">
        <v>174</v>
      </c>
      <c r="O5">
        <v>20</v>
      </c>
      <c r="P5" s="20">
        <v>100</v>
      </c>
      <c r="Q5">
        <v>0.04</v>
      </c>
      <c r="R5" s="8">
        <f t="shared" ref="R5:R6" si="1">(Q5*P5)*100</f>
        <v>400</v>
      </c>
      <c r="S5" s="24">
        <f>($K$11/$K$8)/O5</f>
        <v>2.5</v>
      </c>
      <c r="T5" s="20">
        <f>($K$12/$K$8)/O5</f>
        <v>4.2</v>
      </c>
      <c r="U5" s="26">
        <f t="shared" ref="U5:U6" si="2">(S5*Q5)*100</f>
        <v>10</v>
      </c>
      <c r="V5" s="26">
        <f>(T5*Q5)*$B$9</f>
        <v>0.84000000000000008</v>
      </c>
      <c r="W5" s="27">
        <f t="shared" ref="W5:W6" si="3">(P5)/S5</f>
        <v>40</v>
      </c>
      <c r="X5" s="8">
        <f>(P5/T5)</f>
        <v>23.80952380952381</v>
      </c>
    </row>
    <row r="6" spans="2:24">
      <c r="B6" s="3">
        <v>2</v>
      </c>
      <c r="C6" s="25">
        <f>Level!G9</f>
        <v>200</v>
      </c>
      <c r="D6" s="3">
        <v>1</v>
      </c>
      <c r="E6" s="3">
        <v>1</v>
      </c>
      <c r="F6" s="3">
        <v>1</v>
      </c>
      <c r="G6" t="str">
        <f t="shared" si="0"/>
        <v>200,1,1,1</v>
      </c>
      <c r="J6" t="s">
        <v>160</v>
      </c>
      <c r="K6">
        <f>K3*K5*1.2</f>
        <v>1176</v>
      </c>
      <c r="N6" t="s">
        <v>175</v>
      </c>
      <c r="O6">
        <v>40</v>
      </c>
      <c r="P6" s="20">
        <v>100</v>
      </c>
      <c r="Q6">
        <v>0.1</v>
      </c>
      <c r="R6" s="8">
        <f t="shared" si="1"/>
        <v>1000</v>
      </c>
      <c r="S6" s="24">
        <f>($K$11/$K$8)/O6</f>
        <v>1.25</v>
      </c>
      <c r="T6" s="20">
        <f>($K$12/$K$8)/O6</f>
        <v>2.1</v>
      </c>
      <c r="U6" s="26">
        <f t="shared" si="2"/>
        <v>12.5</v>
      </c>
      <c r="V6" s="26">
        <f>(T6*Q6)*$B$9</f>
        <v>1.05</v>
      </c>
      <c r="W6" s="27">
        <f t="shared" si="3"/>
        <v>80</v>
      </c>
      <c r="X6" s="8">
        <f>(P6/T6)</f>
        <v>47.61904761904762</v>
      </c>
    </row>
    <row r="7" spans="2:24">
      <c r="B7" s="3">
        <v>3</v>
      </c>
      <c r="C7" s="25">
        <f>Level!G10</f>
        <v>250</v>
      </c>
      <c r="D7" s="3">
        <v>1</v>
      </c>
      <c r="E7" s="3">
        <v>1</v>
      </c>
      <c r="F7" s="3">
        <v>1</v>
      </c>
      <c r="G7" t="str">
        <f t="shared" si="0"/>
        <v>250,1,1,1</v>
      </c>
      <c r="N7" t="s">
        <v>244</v>
      </c>
      <c r="O7">
        <v>60</v>
      </c>
      <c r="P7" s="20">
        <v>100</v>
      </c>
      <c r="Q7">
        <v>0.2</v>
      </c>
      <c r="R7" s="8">
        <f t="shared" ref="R7" si="4">(Q7*P7)*100</f>
        <v>2000</v>
      </c>
      <c r="S7" s="24">
        <f>($K$11/$K$8)/O7</f>
        <v>0.83333333333333337</v>
      </c>
      <c r="T7" s="20">
        <f>($K$12/$K$8)/O7</f>
        <v>1.4</v>
      </c>
      <c r="U7" s="26">
        <f t="shared" ref="U7" si="5">(S7*Q7)*100</f>
        <v>16.666666666666668</v>
      </c>
      <c r="V7" s="26">
        <f>(T7*Q7)*$B$9</f>
        <v>1.4</v>
      </c>
      <c r="W7" s="27">
        <f t="shared" ref="W7" si="6">(P7)/S7</f>
        <v>120</v>
      </c>
      <c r="X7" s="8">
        <f>(P7/T7)</f>
        <v>71.428571428571431</v>
      </c>
    </row>
    <row r="8" spans="2:24">
      <c r="B8" s="3">
        <v>4</v>
      </c>
      <c r="C8" s="25">
        <f>Level!G11</f>
        <v>300</v>
      </c>
      <c r="D8" s="3">
        <v>1</v>
      </c>
      <c r="E8" s="3">
        <v>1</v>
      </c>
      <c r="F8" s="3">
        <v>1</v>
      </c>
      <c r="G8" t="str">
        <f t="shared" si="0"/>
        <v>300,1,1,1</v>
      </c>
      <c r="J8" t="s">
        <v>158</v>
      </c>
      <c r="K8">
        <v>30</v>
      </c>
    </row>
    <row r="9" spans="2:24">
      <c r="B9" s="3">
        <v>5</v>
      </c>
      <c r="C9" s="25">
        <f>Level!G12</f>
        <v>350</v>
      </c>
      <c r="D9" s="3">
        <v>1</v>
      </c>
      <c r="E9" s="3">
        <v>1</v>
      </c>
      <c r="F9" s="3">
        <v>1</v>
      </c>
      <c r="G9" t="str">
        <f t="shared" si="0"/>
        <v>350,1,1,1</v>
      </c>
      <c r="J9" t="s">
        <v>161</v>
      </c>
      <c r="K9">
        <f>K8*5</f>
        <v>150</v>
      </c>
    </row>
    <row r="10" spans="2:24">
      <c r="B10" s="3">
        <v>6</v>
      </c>
      <c r="C10" s="25">
        <f>Level!G13</f>
        <v>400</v>
      </c>
      <c r="D10" s="3">
        <v>1</v>
      </c>
      <c r="E10" s="3">
        <v>1</v>
      </c>
      <c r="F10" s="3">
        <v>1</v>
      </c>
      <c r="G10" t="str">
        <f t="shared" si="0"/>
        <v>400,1,1,1</v>
      </c>
      <c r="J10" t="s">
        <v>164</v>
      </c>
      <c r="K10">
        <f>K8*7</f>
        <v>210</v>
      </c>
    </row>
    <row r="11" spans="2:24">
      <c r="B11" s="3">
        <v>7</v>
      </c>
      <c r="C11" s="25">
        <f>Level!G14</f>
        <v>450</v>
      </c>
      <c r="D11" s="3">
        <v>1</v>
      </c>
      <c r="E11" s="3">
        <v>1</v>
      </c>
      <c r="F11" s="3">
        <v>1</v>
      </c>
      <c r="G11" t="str">
        <f t="shared" si="0"/>
        <v>450,1,1,1</v>
      </c>
      <c r="J11" t="s">
        <v>162</v>
      </c>
      <c r="K11">
        <f>K9*K3</f>
        <v>1500</v>
      </c>
    </row>
    <row r="12" spans="2:24">
      <c r="B12" s="3">
        <v>8</v>
      </c>
      <c r="C12" s="25">
        <f>Level!G15</f>
        <v>500</v>
      </c>
      <c r="D12" s="3">
        <v>1</v>
      </c>
      <c r="E12" s="3">
        <v>1</v>
      </c>
      <c r="F12" s="3">
        <v>1</v>
      </c>
      <c r="G12" t="str">
        <f t="shared" si="0"/>
        <v>500,1,1,1</v>
      </c>
      <c r="J12" t="s">
        <v>163</v>
      </c>
      <c r="K12">
        <f>K10*K3*1.2</f>
        <v>2520</v>
      </c>
    </row>
    <row r="13" spans="2:24">
      <c r="B13" s="3">
        <v>9</v>
      </c>
      <c r="C13" s="25">
        <f>Level!G16</f>
        <v>550</v>
      </c>
      <c r="D13" s="3">
        <v>1</v>
      </c>
      <c r="E13" s="3">
        <v>1</v>
      </c>
      <c r="F13" s="3">
        <v>1</v>
      </c>
      <c r="G13" t="str">
        <f t="shared" si="0"/>
        <v>550,1,1,1</v>
      </c>
    </row>
    <row r="14" spans="2:24">
      <c r="B14" s="3">
        <v>10</v>
      </c>
      <c r="C14" s="25">
        <f>Level!G17</f>
        <v>600</v>
      </c>
      <c r="D14" s="3">
        <v>1</v>
      </c>
      <c r="E14" s="3">
        <v>1</v>
      </c>
      <c r="F14" s="3">
        <v>1</v>
      </c>
      <c r="G14" t="str">
        <f t="shared" si="0"/>
        <v>600,1,1,1</v>
      </c>
    </row>
    <row r="15" spans="2:24">
      <c r="B15" s="3">
        <v>11</v>
      </c>
      <c r="C15" s="25">
        <f>Level!G18</f>
        <v>650</v>
      </c>
      <c r="D15" s="3">
        <v>1</v>
      </c>
      <c r="E15" s="3">
        <v>1</v>
      </c>
      <c r="F15" s="3">
        <v>1</v>
      </c>
      <c r="G15" t="str">
        <f t="shared" si="0"/>
        <v>650,1,1,1</v>
      </c>
    </row>
    <row r="16" spans="2:24">
      <c r="B16" s="3">
        <v>12</v>
      </c>
      <c r="C16" s="25">
        <f>Level!G19</f>
        <v>700</v>
      </c>
      <c r="D16" s="3">
        <v>1</v>
      </c>
      <c r="E16" s="3">
        <v>1</v>
      </c>
      <c r="F16" s="3">
        <v>1</v>
      </c>
      <c r="G16" t="str">
        <f t="shared" si="0"/>
        <v>700,1,1,1</v>
      </c>
    </row>
    <row r="17" spans="2:7">
      <c r="B17" s="3">
        <v>13</v>
      </c>
      <c r="C17" s="25">
        <f>Level!G20</f>
        <v>750</v>
      </c>
      <c r="D17" s="3">
        <v>1</v>
      </c>
      <c r="E17" s="3">
        <v>1</v>
      </c>
      <c r="F17" s="3">
        <v>1</v>
      </c>
      <c r="G17" t="str">
        <f t="shared" si="0"/>
        <v>750,1,1,1</v>
      </c>
    </row>
    <row r="18" spans="2:7">
      <c r="B18" s="3">
        <v>14</v>
      </c>
      <c r="C18" s="25">
        <f>Level!G21</f>
        <v>800</v>
      </c>
      <c r="D18" s="3">
        <v>1</v>
      </c>
      <c r="E18" s="3">
        <v>1</v>
      </c>
      <c r="F18" s="3">
        <v>1</v>
      </c>
      <c r="G18" t="str">
        <f t="shared" si="0"/>
        <v>800,1,1,1</v>
      </c>
    </row>
    <row r="19" spans="2:7">
      <c r="B19" s="3">
        <v>15</v>
      </c>
      <c r="C19" s="25">
        <f>Level!G22</f>
        <v>850</v>
      </c>
      <c r="D19" s="3">
        <v>1</v>
      </c>
      <c r="E19" s="3">
        <v>1</v>
      </c>
      <c r="F19" s="3">
        <v>1</v>
      </c>
      <c r="G19" t="str">
        <f t="shared" si="0"/>
        <v>850,1,1,1</v>
      </c>
    </row>
    <row r="20" spans="2:7">
      <c r="B20" s="3">
        <v>16</v>
      </c>
      <c r="C20" s="25">
        <f>Level!G23</f>
        <v>900</v>
      </c>
      <c r="D20" s="3">
        <v>1</v>
      </c>
      <c r="E20" s="3">
        <v>1</v>
      </c>
      <c r="F20" s="3">
        <v>1</v>
      </c>
      <c r="G20" t="str">
        <f t="shared" si="0"/>
        <v>900,1,1,1</v>
      </c>
    </row>
    <row r="21" spans="2:7">
      <c r="B21" s="3">
        <v>17</v>
      </c>
      <c r="C21" s="25">
        <f>Level!G24</f>
        <v>950</v>
      </c>
      <c r="D21" s="3">
        <v>1</v>
      </c>
      <c r="E21" s="3">
        <v>1</v>
      </c>
      <c r="F21" s="3">
        <v>1</v>
      </c>
      <c r="G21" t="str">
        <f t="shared" si="0"/>
        <v>950,1,1,1</v>
      </c>
    </row>
    <row r="22" spans="2:7">
      <c r="B22" s="3">
        <v>18</v>
      </c>
      <c r="C22" s="25">
        <f>Level!G25</f>
        <v>1000</v>
      </c>
      <c r="D22" s="3">
        <v>1</v>
      </c>
      <c r="E22" s="3">
        <v>1</v>
      </c>
      <c r="F22" s="3">
        <v>1</v>
      </c>
      <c r="G22" t="str">
        <f t="shared" si="0"/>
        <v>1000,1,1,1</v>
      </c>
    </row>
    <row r="23" spans="2:7">
      <c r="B23" s="3">
        <v>19</v>
      </c>
      <c r="C23" s="25">
        <f>Level!G26</f>
        <v>1100</v>
      </c>
      <c r="D23" s="3">
        <v>1</v>
      </c>
      <c r="E23" s="3">
        <v>1</v>
      </c>
      <c r="F23" s="3">
        <v>1</v>
      </c>
      <c r="G23" t="str">
        <f t="shared" si="0"/>
        <v>1100,1,1,1</v>
      </c>
    </row>
    <row r="24" spans="2:7">
      <c r="B24" s="3">
        <v>20</v>
      </c>
      <c r="C24" s="25">
        <f>Level!G27</f>
        <v>1200</v>
      </c>
      <c r="D24" s="3">
        <v>1</v>
      </c>
      <c r="E24" s="3">
        <v>1</v>
      </c>
      <c r="F24" s="3">
        <v>1</v>
      </c>
      <c r="G24" t="str">
        <f t="shared" si="0"/>
        <v>1200,1,1,1</v>
      </c>
    </row>
    <row r="25" spans="2:7">
      <c r="B25" s="3">
        <v>21</v>
      </c>
      <c r="C25" s="25">
        <f>Level!G28</f>
        <v>1300</v>
      </c>
      <c r="D25" s="3">
        <v>1</v>
      </c>
      <c r="E25" s="3">
        <v>1</v>
      </c>
      <c r="F25" s="3">
        <v>1</v>
      </c>
      <c r="G25" t="str">
        <f t="shared" si="0"/>
        <v>1300,1,1,1</v>
      </c>
    </row>
    <row r="26" spans="2:7">
      <c r="B26" s="3">
        <v>22</v>
      </c>
      <c r="C26" s="25">
        <f>Level!G29</f>
        <v>1400</v>
      </c>
      <c r="D26" s="3">
        <v>1</v>
      </c>
      <c r="E26" s="3">
        <v>1</v>
      </c>
      <c r="F26" s="3">
        <v>1</v>
      </c>
      <c r="G26" t="str">
        <f t="shared" si="0"/>
        <v>1400,1,1,1</v>
      </c>
    </row>
    <row r="27" spans="2:7">
      <c r="B27" s="3">
        <v>23</v>
      </c>
      <c r="C27" s="25">
        <f>Level!G30</f>
        <v>1500</v>
      </c>
      <c r="D27" s="3">
        <v>1</v>
      </c>
      <c r="E27" s="3">
        <v>1</v>
      </c>
      <c r="F27" s="3">
        <v>1</v>
      </c>
      <c r="G27" t="str">
        <f t="shared" si="0"/>
        <v>1500,1,1,1</v>
      </c>
    </row>
    <row r="28" spans="2:7">
      <c r="B28" s="3">
        <v>24</v>
      </c>
      <c r="C28" s="25">
        <f>Level!G31</f>
        <v>1600</v>
      </c>
      <c r="D28" s="3">
        <v>1</v>
      </c>
      <c r="E28" s="3">
        <v>1</v>
      </c>
      <c r="F28" s="3">
        <v>1</v>
      </c>
      <c r="G28" t="str">
        <f t="shared" si="0"/>
        <v>1600,1,1,1</v>
      </c>
    </row>
    <row r="29" spans="2:7">
      <c r="B29" s="3">
        <v>25</v>
      </c>
      <c r="C29" s="25">
        <f>Level!G32</f>
        <v>1700</v>
      </c>
      <c r="D29" s="3">
        <v>1</v>
      </c>
      <c r="E29" s="3">
        <v>1</v>
      </c>
      <c r="F29" s="3">
        <v>1</v>
      </c>
      <c r="G29" t="str">
        <f t="shared" si="0"/>
        <v>1700,1,1,1</v>
      </c>
    </row>
    <row r="30" spans="2:7">
      <c r="B30" s="3">
        <v>26</v>
      </c>
      <c r="C30" s="25">
        <f>Level!G33</f>
        <v>1800</v>
      </c>
      <c r="D30" s="3">
        <v>1</v>
      </c>
      <c r="E30" s="3">
        <v>1</v>
      </c>
      <c r="F30" s="3">
        <v>1</v>
      </c>
      <c r="G30" t="str">
        <f t="shared" si="0"/>
        <v>1800,1,1,1</v>
      </c>
    </row>
    <row r="31" spans="2:7">
      <c r="B31" s="3">
        <v>27</v>
      </c>
      <c r="C31" s="25">
        <f>Level!G34</f>
        <v>1900</v>
      </c>
      <c r="D31" s="3">
        <v>1</v>
      </c>
      <c r="E31" s="3">
        <v>1</v>
      </c>
      <c r="F31" s="3">
        <v>1</v>
      </c>
      <c r="G31" t="str">
        <f t="shared" si="0"/>
        <v>1900,1,1,1</v>
      </c>
    </row>
    <row r="32" spans="2:7">
      <c r="B32" s="3">
        <v>28</v>
      </c>
      <c r="C32" s="25">
        <f>Level!G35</f>
        <v>2000</v>
      </c>
      <c r="D32" s="3">
        <v>1</v>
      </c>
      <c r="E32" s="3">
        <v>1</v>
      </c>
      <c r="F32" s="3">
        <v>1</v>
      </c>
      <c r="G32" t="str">
        <f t="shared" si="0"/>
        <v>2000,1,1,1</v>
      </c>
    </row>
    <row r="33" spans="2:7">
      <c r="B33" s="3">
        <v>29</v>
      </c>
      <c r="C33" s="25">
        <f>Level!G36</f>
        <v>2200</v>
      </c>
      <c r="D33" s="3">
        <v>1</v>
      </c>
      <c r="E33" s="3">
        <v>1</v>
      </c>
      <c r="F33" s="3">
        <v>1</v>
      </c>
      <c r="G33" t="str">
        <f t="shared" si="0"/>
        <v>2200,1,1,1</v>
      </c>
    </row>
    <row r="34" spans="2:7">
      <c r="B34" s="3">
        <v>30</v>
      </c>
      <c r="C34" s="25">
        <f>Level!G37</f>
        <v>2400</v>
      </c>
      <c r="D34" s="3">
        <v>1</v>
      </c>
      <c r="E34" s="3">
        <v>1</v>
      </c>
      <c r="F34" s="3">
        <v>1</v>
      </c>
      <c r="G34" t="str">
        <f t="shared" si="0"/>
        <v>2400,1,1,1</v>
      </c>
    </row>
    <row r="35" spans="2:7">
      <c r="B35" s="3">
        <v>31</v>
      </c>
      <c r="C35" s="25">
        <f>Level!G38</f>
        <v>2600</v>
      </c>
      <c r="D35" s="3">
        <v>1</v>
      </c>
      <c r="E35" s="3">
        <v>1</v>
      </c>
      <c r="F35" s="3">
        <v>1</v>
      </c>
      <c r="G35" t="str">
        <f t="shared" si="0"/>
        <v>2600,1,1,1</v>
      </c>
    </row>
    <row r="36" spans="2:7">
      <c r="B36" s="3">
        <v>32</v>
      </c>
      <c r="C36" s="25">
        <f>Level!G39</f>
        <v>2800</v>
      </c>
      <c r="D36" s="3">
        <v>1</v>
      </c>
      <c r="E36" s="3">
        <v>1</v>
      </c>
      <c r="F36" s="3">
        <v>1</v>
      </c>
      <c r="G36" t="str">
        <f t="shared" si="0"/>
        <v>2800,1,1,1</v>
      </c>
    </row>
    <row r="37" spans="2:7">
      <c r="B37" s="3">
        <v>33</v>
      </c>
      <c r="C37" s="25">
        <f>Level!G40</f>
        <v>3000</v>
      </c>
      <c r="D37" s="3">
        <v>1</v>
      </c>
      <c r="E37" s="3">
        <v>1</v>
      </c>
      <c r="F37" s="3">
        <v>1</v>
      </c>
      <c r="G37" t="str">
        <f t="shared" si="0"/>
        <v>3000,1,1,1</v>
      </c>
    </row>
    <row r="38" spans="2:7">
      <c r="B38" s="3">
        <v>34</v>
      </c>
      <c r="C38" s="25">
        <f>Level!G41</f>
        <v>3200</v>
      </c>
      <c r="D38" s="3">
        <v>1</v>
      </c>
      <c r="E38" s="3">
        <v>1</v>
      </c>
      <c r="F38" s="3">
        <v>1</v>
      </c>
      <c r="G38" t="str">
        <f t="shared" si="0"/>
        <v>3200,1,1,1</v>
      </c>
    </row>
    <row r="39" spans="2:7">
      <c r="B39" s="3">
        <v>35</v>
      </c>
      <c r="C39" s="25">
        <f>Level!G42</f>
        <v>3400</v>
      </c>
      <c r="D39" s="3">
        <v>1</v>
      </c>
      <c r="E39" s="3">
        <v>1</v>
      </c>
      <c r="F39" s="3">
        <v>1</v>
      </c>
      <c r="G39" t="str">
        <f t="shared" si="0"/>
        <v>3400,1,1,1</v>
      </c>
    </row>
    <row r="40" spans="2:7">
      <c r="B40" s="3">
        <v>36</v>
      </c>
      <c r="C40" s="25">
        <f>Level!G43</f>
        <v>3600</v>
      </c>
      <c r="D40" s="3">
        <v>1</v>
      </c>
      <c r="E40" s="3">
        <v>1</v>
      </c>
      <c r="F40" s="3">
        <v>1</v>
      </c>
      <c r="G40" t="str">
        <f t="shared" si="0"/>
        <v>3600,1,1,1</v>
      </c>
    </row>
    <row r="41" spans="2:7">
      <c r="B41" s="3">
        <v>37</v>
      </c>
      <c r="C41" s="25">
        <f>Level!G44</f>
        <v>3800</v>
      </c>
      <c r="D41" s="3">
        <v>1</v>
      </c>
      <c r="E41" s="3">
        <v>1</v>
      </c>
      <c r="F41" s="3">
        <v>1</v>
      </c>
      <c r="G41" t="str">
        <f t="shared" si="0"/>
        <v>3800,1,1,1</v>
      </c>
    </row>
    <row r="42" spans="2:7">
      <c r="B42" s="3">
        <v>38</v>
      </c>
      <c r="C42" s="25">
        <f>Level!G45</f>
        <v>4000</v>
      </c>
      <c r="D42" s="3">
        <v>1</v>
      </c>
      <c r="E42" s="3">
        <v>1</v>
      </c>
      <c r="F42" s="3">
        <v>1</v>
      </c>
      <c r="G42" t="str">
        <f t="shared" si="0"/>
        <v>4000,1,1,1</v>
      </c>
    </row>
    <row r="43" spans="2:7">
      <c r="B43" s="3">
        <v>39</v>
      </c>
      <c r="C43" s="25">
        <f>Level!G46</f>
        <v>4500</v>
      </c>
      <c r="D43" s="3">
        <v>1</v>
      </c>
      <c r="E43" s="3">
        <v>1</v>
      </c>
      <c r="F43" s="3">
        <v>1</v>
      </c>
      <c r="G43" t="str">
        <f t="shared" si="0"/>
        <v>4500,1,1,1</v>
      </c>
    </row>
    <row r="44" spans="2:7">
      <c r="B44" s="3">
        <v>40</v>
      </c>
      <c r="C44" s="25">
        <f>Level!G47</f>
        <v>5000</v>
      </c>
      <c r="D44" s="3">
        <v>1</v>
      </c>
      <c r="E44" s="3">
        <v>1</v>
      </c>
      <c r="F44" s="3">
        <v>1</v>
      </c>
      <c r="G44" t="str">
        <f t="shared" si="0"/>
        <v>5000,1,1,1</v>
      </c>
    </row>
    <row r="45" spans="2:7">
      <c r="B45" s="3">
        <v>41</v>
      </c>
      <c r="C45" s="25">
        <f>Level!G48</f>
        <v>5500</v>
      </c>
      <c r="D45" s="3">
        <v>1</v>
      </c>
      <c r="E45" s="3">
        <v>1</v>
      </c>
      <c r="F45" s="3">
        <v>1</v>
      </c>
      <c r="G45" t="str">
        <f t="shared" si="0"/>
        <v>5500,1,1,1</v>
      </c>
    </row>
    <row r="46" spans="2:7">
      <c r="B46" s="3">
        <v>42</v>
      </c>
      <c r="C46" s="25">
        <f>Level!G49</f>
        <v>6000</v>
      </c>
      <c r="D46" s="3">
        <v>1</v>
      </c>
      <c r="E46" s="3">
        <v>1</v>
      </c>
      <c r="F46" s="3">
        <v>1</v>
      </c>
      <c r="G46" t="str">
        <f t="shared" si="0"/>
        <v>6000,1,1,1</v>
      </c>
    </row>
    <row r="47" spans="2:7">
      <c r="B47" s="3">
        <v>43</v>
      </c>
      <c r="C47" s="25">
        <f>Level!G50</f>
        <v>6500</v>
      </c>
      <c r="D47" s="3">
        <v>1</v>
      </c>
      <c r="E47" s="3">
        <v>1</v>
      </c>
      <c r="F47" s="3">
        <v>1</v>
      </c>
      <c r="G47" t="str">
        <f t="shared" si="0"/>
        <v>6500,1,1,1</v>
      </c>
    </row>
    <row r="48" spans="2:7">
      <c r="B48" s="3">
        <v>44</v>
      </c>
      <c r="C48" s="25">
        <f>Level!G51</f>
        <v>7000</v>
      </c>
      <c r="D48" s="3">
        <v>1</v>
      </c>
      <c r="E48" s="3">
        <v>1</v>
      </c>
      <c r="F48" s="3">
        <v>1</v>
      </c>
      <c r="G48" t="str">
        <f t="shared" si="0"/>
        <v>7000,1,1,1</v>
      </c>
    </row>
    <row r="49" spans="2:7">
      <c r="B49" s="3">
        <v>45</v>
      </c>
      <c r="C49" s="25">
        <f>Level!G52</f>
        <v>7500</v>
      </c>
      <c r="D49" s="3">
        <v>1</v>
      </c>
      <c r="E49" s="3">
        <v>1</v>
      </c>
      <c r="F49" s="3">
        <v>1</v>
      </c>
      <c r="G49" t="str">
        <f t="shared" si="0"/>
        <v>7500,1,1,1</v>
      </c>
    </row>
    <row r="50" spans="2:7">
      <c r="B50" s="3">
        <v>46</v>
      </c>
      <c r="C50" s="25">
        <f>Level!G53</f>
        <v>8000</v>
      </c>
      <c r="D50" s="3">
        <v>1</v>
      </c>
      <c r="E50" s="3">
        <v>1</v>
      </c>
      <c r="F50" s="3">
        <v>1</v>
      </c>
      <c r="G50" t="str">
        <f t="shared" si="0"/>
        <v>8000,1,1,1</v>
      </c>
    </row>
    <row r="51" spans="2:7">
      <c r="B51" s="3">
        <v>47</v>
      </c>
      <c r="C51" s="25">
        <f>Level!G54</f>
        <v>8500</v>
      </c>
      <c r="D51" s="3">
        <v>1</v>
      </c>
      <c r="E51" s="3">
        <v>1</v>
      </c>
      <c r="F51" s="3">
        <v>1</v>
      </c>
      <c r="G51" t="str">
        <f t="shared" si="0"/>
        <v>8500,1,1,1</v>
      </c>
    </row>
    <row r="52" spans="2:7">
      <c r="B52" s="3">
        <v>48</v>
      </c>
      <c r="C52" s="25">
        <f>Level!G55</f>
        <v>9000</v>
      </c>
      <c r="D52" s="3">
        <v>1</v>
      </c>
      <c r="E52" s="3">
        <v>1</v>
      </c>
      <c r="F52" s="3">
        <v>1</v>
      </c>
      <c r="G52" t="str">
        <f t="shared" si="0"/>
        <v>9000,1,1,1</v>
      </c>
    </row>
    <row r="53" spans="2:7">
      <c r="B53" s="3">
        <v>49</v>
      </c>
      <c r="C53" s="25">
        <f>Level!G56</f>
        <v>9500</v>
      </c>
      <c r="D53" s="3">
        <v>1</v>
      </c>
      <c r="E53" s="3">
        <v>1</v>
      </c>
      <c r="F53" s="3">
        <v>1</v>
      </c>
      <c r="G53" t="str">
        <f t="shared" si="0"/>
        <v>9500,1,1,1</v>
      </c>
    </row>
    <row r="54" spans="2:7">
      <c r="B54" s="3">
        <v>50</v>
      </c>
      <c r="C54" s="25">
        <f>Level!G57</f>
        <v>10000</v>
      </c>
      <c r="D54" s="3">
        <v>1</v>
      </c>
      <c r="E54" s="3">
        <v>1</v>
      </c>
      <c r="F54" s="3">
        <v>1</v>
      </c>
      <c r="G54" t="str">
        <f t="shared" si="0"/>
        <v>10000,1,1,1</v>
      </c>
    </row>
    <row r="55" spans="2:7">
      <c r="B55" s="3">
        <v>51</v>
      </c>
      <c r="C55" s="25">
        <f>Level!G58</f>
        <v>11000</v>
      </c>
      <c r="D55" s="3">
        <v>1</v>
      </c>
      <c r="E55" s="3">
        <v>1</v>
      </c>
      <c r="F55" s="3">
        <v>1</v>
      </c>
      <c r="G55" t="str">
        <f t="shared" si="0"/>
        <v>11000,1,1,1</v>
      </c>
    </row>
    <row r="56" spans="2:7">
      <c r="B56" s="3">
        <v>52</v>
      </c>
      <c r="C56" s="25">
        <f>Level!G59</f>
        <v>12000</v>
      </c>
      <c r="D56" s="3">
        <v>1</v>
      </c>
      <c r="E56" s="3">
        <v>1</v>
      </c>
      <c r="F56" s="3">
        <v>1</v>
      </c>
      <c r="G56" t="str">
        <f t="shared" si="0"/>
        <v>12000,1,1,1</v>
      </c>
    </row>
    <row r="57" spans="2:7">
      <c r="B57" s="3">
        <v>53</v>
      </c>
      <c r="C57" s="25">
        <f>Level!G60</f>
        <v>13000</v>
      </c>
      <c r="D57" s="3">
        <v>1</v>
      </c>
      <c r="E57" s="3">
        <v>1</v>
      </c>
      <c r="F57" s="3">
        <v>1</v>
      </c>
      <c r="G57" t="str">
        <f t="shared" si="0"/>
        <v>13000,1,1,1</v>
      </c>
    </row>
    <row r="58" spans="2:7">
      <c r="B58" s="3">
        <v>54</v>
      </c>
      <c r="C58" s="25">
        <f>Level!G61</f>
        <v>14000</v>
      </c>
      <c r="D58" s="3">
        <v>1</v>
      </c>
      <c r="E58" s="3">
        <v>1</v>
      </c>
      <c r="F58" s="3">
        <v>1</v>
      </c>
      <c r="G58" t="str">
        <f t="shared" si="0"/>
        <v>14000,1,1,1</v>
      </c>
    </row>
    <row r="59" spans="2:7">
      <c r="B59" s="3">
        <v>55</v>
      </c>
      <c r="C59" s="25">
        <f>Level!G62</f>
        <v>15000</v>
      </c>
      <c r="D59" s="3">
        <v>1</v>
      </c>
      <c r="E59" s="3">
        <v>1</v>
      </c>
      <c r="F59" s="3">
        <v>1</v>
      </c>
      <c r="G59" t="str">
        <f t="shared" si="0"/>
        <v>15000,1,1,1</v>
      </c>
    </row>
    <row r="60" spans="2:7">
      <c r="B60" s="3">
        <v>56</v>
      </c>
      <c r="C60" s="25">
        <f>Level!G63</f>
        <v>16000</v>
      </c>
      <c r="D60" s="3">
        <v>1</v>
      </c>
      <c r="E60" s="3">
        <v>1</v>
      </c>
      <c r="F60" s="3">
        <v>1</v>
      </c>
      <c r="G60" t="str">
        <f t="shared" si="0"/>
        <v>16000,1,1,1</v>
      </c>
    </row>
    <row r="61" spans="2:7">
      <c r="B61" s="3">
        <v>57</v>
      </c>
      <c r="C61" s="25">
        <f>Level!G64</f>
        <v>17000</v>
      </c>
      <c r="D61" s="3">
        <v>1</v>
      </c>
      <c r="E61" s="3">
        <v>1</v>
      </c>
      <c r="F61" s="3">
        <v>1</v>
      </c>
      <c r="G61" t="str">
        <f t="shared" si="0"/>
        <v>17000,1,1,1</v>
      </c>
    </row>
    <row r="62" spans="2:7">
      <c r="B62" s="3">
        <v>58</v>
      </c>
      <c r="C62" s="25">
        <f>Level!G65</f>
        <v>18000</v>
      </c>
      <c r="D62" s="3">
        <v>1</v>
      </c>
      <c r="E62" s="3">
        <v>1</v>
      </c>
      <c r="F62" s="3">
        <v>1</v>
      </c>
      <c r="G62" t="str">
        <f t="shared" si="0"/>
        <v>18000,1,1,1</v>
      </c>
    </row>
    <row r="63" spans="2:7">
      <c r="B63" s="3">
        <v>59</v>
      </c>
      <c r="C63" s="25">
        <f>Level!G66</f>
        <v>20000</v>
      </c>
      <c r="D63" s="3">
        <v>1</v>
      </c>
      <c r="E63" s="3">
        <v>1</v>
      </c>
      <c r="F63" s="3">
        <v>1</v>
      </c>
      <c r="G63" t="str">
        <f t="shared" si="0"/>
        <v>20000,1,1,1</v>
      </c>
    </row>
    <row r="64" spans="2:7">
      <c r="B64" s="3">
        <v>60</v>
      </c>
      <c r="C64" s="25">
        <f>Level!G67</f>
        <v>22000</v>
      </c>
      <c r="D64" s="3">
        <v>1</v>
      </c>
      <c r="E64" s="3">
        <v>1</v>
      </c>
      <c r="F64" s="3">
        <v>1</v>
      </c>
      <c r="G64" t="str">
        <f t="shared" ref="G64:G75" si="7">C64&amp;","&amp;D64&amp;","&amp;E64&amp;","&amp;F64</f>
        <v>22000,1,1,1</v>
      </c>
    </row>
    <row r="65" spans="2:7">
      <c r="B65" s="3">
        <v>61</v>
      </c>
      <c r="C65" s="25">
        <f>Level!G68</f>
        <v>24000</v>
      </c>
      <c r="D65" s="3">
        <v>1</v>
      </c>
      <c r="E65" s="3">
        <v>1</v>
      </c>
      <c r="F65" s="3">
        <v>1</v>
      </c>
      <c r="G65" t="str">
        <f t="shared" si="7"/>
        <v>24000,1,1,1</v>
      </c>
    </row>
    <row r="66" spans="2:7">
      <c r="B66" s="3">
        <v>62</v>
      </c>
      <c r="C66" s="25">
        <f>Level!G69</f>
        <v>26000</v>
      </c>
      <c r="D66" s="3">
        <v>1</v>
      </c>
      <c r="E66" s="3">
        <v>1</v>
      </c>
      <c r="F66" s="3">
        <v>1</v>
      </c>
      <c r="G66" t="str">
        <f t="shared" si="7"/>
        <v>26000,1,1,1</v>
      </c>
    </row>
    <row r="67" spans="2:7">
      <c r="B67" s="3">
        <v>63</v>
      </c>
      <c r="C67" s="25">
        <f>Level!G70</f>
        <v>28000</v>
      </c>
      <c r="D67" s="3">
        <v>1</v>
      </c>
      <c r="E67" s="3">
        <v>1</v>
      </c>
      <c r="F67" s="3">
        <v>1</v>
      </c>
      <c r="G67" t="str">
        <f t="shared" si="7"/>
        <v>28000,1,1,1</v>
      </c>
    </row>
    <row r="68" spans="2:7">
      <c r="B68" s="3">
        <v>64</v>
      </c>
      <c r="C68" s="25">
        <f>Level!G71</f>
        <v>30000</v>
      </c>
      <c r="D68" s="3">
        <v>1</v>
      </c>
      <c r="E68" s="3">
        <v>1</v>
      </c>
      <c r="F68" s="3">
        <v>1</v>
      </c>
      <c r="G68" t="str">
        <f t="shared" si="7"/>
        <v>30000,1,1,1</v>
      </c>
    </row>
    <row r="69" spans="2:7">
      <c r="B69" s="3">
        <v>65</v>
      </c>
      <c r="C69" s="25">
        <f>Level!G72</f>
        <v>32000</v>
      </c>
      <c r="D69" s="3">
        <v>1</v>
      </c>
      <c r="E69" s="3">
        <v>1</v>
      </c>
      <c r="F69" s="3">
        <v>1</v>
      </c>
      <c r="G69" t="str">
        <f t="shared" si="7"/>
        <v>32000,1,1,1</v>
      </c>
    </row>
    <row r="70" spans="2:7">
      <c r="B70" s="3">
        <v>66</v>
      </c>
      <c r="C70" s="25">
        <f>Level!G73</f>
        <v>34000</v>
      </c>
      <c r="D70" s="3">
        <v>1</v>
      </c>
      <c r="E70" s="3">
        <v>1</v>
      </c>
      <c r="F70" s="3">
        <v>1</v>
      </c>
      <c r="G70" t="str">
        <f t="shared" si="7"/>
        <v>34000,1,1,1</v>
      </c>
    </row>
    <row r="71" spans="2:7">
      <c r="B71" s="3">
        <v>67</v>
      </c>
      <c r="C71" s="25">
        <f>Level!G74</f>
        <v>36000</v>
      </c>
      <c r="D71" s="3">
        <v>1</v>
      </c>
      <c r="E71" s="3">
        <v>1</v>
      </c>
      <c r="F71" s="3">
        <v>1</v>
      </c>
      <c r="G71" t="str">
        <f t="shared" si="7"/>
        <v>36000,1,1,1</v>
      </c>
    </row>
    <row r="72" spans="2:7">
      <c r="B72" s="3">
        <v>68</v>
      </c>
      <c r="C72" s="25">
        <f>Level!G75</f>
        <v>38000</v>
      </c>
      <c r="D72" s="3">
        <v>1</v>
      </c>
      <c r="E72" s="3">
        <v>1</v>
      </c>
      <c r="F72" s="3">
        <v>1</v>
      </c>
      <c r="G72" t="str">
        <f t="shared" si="7"/>
        <v>38000,1,1,1</v>
      </c>
    </row>
    <row r="73" spans="2:7">
      <c r="B73" s="3">
        <v>69</v>
      </c>
      <c r="C73" s="25">
        <f>Level!G76</f>
        <v>40000</v>
      </c>
      <c r="D73" s="3">
        <v>1</v>
      </c>
      <c r="E73" s="3">
        <v>1</v>
      </c>
      <c r="F73" s="3">
        <v>1</v>
      </c>
      <c r="G73" t="str">
        <f t="shared" si="7"/>
        <v>40000,1,1,1</v>
      </c>
    </row>
    <row r="74" spans="2:7">
      <c r="B74" s="3">
        <v>70</v>
      </c>
      <c r="C74" s="25">
        <f>Level!G77</f>
        <v>42000</v>
      </c>
      <c r="D74" s="3">
        <v>1</v>
      </c>
      <c r="E74" s="3">
        <v>1</v>
      </c>
      <c r="F74" s="3">
        <v>1</v>
      </c>
      <c r="G74" t="str">
        <f t="shared" si="7"/>
        <v>42000,1,1,1</v>
      </c>
    </row>
    <row r="75" spans="2:7">
      <c r="B75" s="3">
        <v>71</v>
      </c>
      <c r="C75" s="25">
        <f>Level!G78</f>
        <v>44000</v>
      </c>
      <c r="D75" s="3">
        <v>1</v>
      </c>
      <c r="E75" s="3">
        <v>1</v>
      </c>
      <c r="F75" s="3">
        <v>1</v>
      </c>
      <c r="G75" t="str">
        <f t="shared" si="7"/>
        <v>44000,1,1,1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DimensionDungeon</vt:lpstr>
      <vt:lpstr>Balance</vt:lpstr>
      <vt:lpstr>Gacha</vt:lpstr>
      <vt:lpstr>Level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2024-06-25T07:41:00Z</dcterms:modified>
</cp:coreProperties>
</file>