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08FDA73-C5E7-47A9-B65E-43D61193AEE4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YorinSpecialMission" sheetId="1" r:id="rId1"/>
    <sheet name="reward" sheetId="2" r:id="rId2"/>
    <sheet name="lis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G12" i="2"/>
  <c r="P9" i="2"/>
  <c r="P22" i="2" s="1"/>
  <c r="O9" i="2"/>
  <c r="O22" i="2" s="1"/>
  <c r="N11" i="2"/>
  <c r="N24" i="2" s="1"/>
  <c r="P12" i="2"/>
  <c r="P25" i="2" s="1"/>
  <c r="N9" i="2"/>
  <c r="N22" i="2" s="1"/>
  <c r="M9" i="2"/>
  <c r="M22" i="2" s="1"/>
  <c r="P13" i="2"/>
  <c r="P26" i="2" s="1"/>
  <c r="O13" i="2"/>
  <c r="O26" i="2" s="1"/>
  <c r="N13" i="2"/>
  <c r="N26" i="2" s="1"/>
  <c r="M13" i="2"/>
  <c r="M26" i="2" s="1"/>
  <c r="O12" i="2"/>
  <c r="O25" i="2" s="1"/>
  <c r="N12" i="2"/>
  <c r="N25" i="2" s="1"/>
  <c r="M12" i="2"/>
  <c r="M25" i="2" s="1"/>
  <c r="P11" i="2"/>
  <c r="P24" i="2" s="1"/>
  <c r="O11" i="2"/>
  <c r="O24" i="2" s="1"/>
  <c r="M11" i="2"/>
  <c r="M24" i="2" s="1"/>
  <c r="P10" i="2"/>
  <c r="P23" i="2" s="1"/>
  <c r="O10" i="2"/>
  <c r="O23" i="2" s="1"/>
  <c r="N10" i="2"/>
  <c r="N23" i="2" s="1"/>
  <c r="M10" i="2"/>
  <c r="M23" i="2" s="1"/>
  <c r="P8" i="2"/>
  <c r="O8" i="2"/>
  <c r="N8" i="2"/>
  <c r="M8" i="2"/>
  <c r="P7" i="2"/>
  <c r="P20" i="2" s="1"/>
  <c r="O7" i="2"/>
  <c r="O20" i="2" s="1"/>
  <c r="N7" i="2"/>
  <c r="N20" i="2" s="1"/>
  <c r="M7" i="2"/>
  <c r="M20" i="2" s="1"/>
  <c r="P6" i="2"/>
  <c r="P19" i="2" s="1"/>
  <c r="O6" i="2"/>
  <c r="O19" i="2" s="1"/>
  <c r="N6" i="2"/>
  <c r="N19" i="2" s="1"/>
  <c r="M6" i="2"/>
  <c r="M19" i="2" s="1"/>
  <c r="P5" i="2"/>
  <c r="O5" i="2"/>
  <c r="N5" i="2"/>
  <c r="M5" i="2"/>
  <c r="L13" i="2"/>
  <c r="L26" i="2" s="1"/>
  <c r="L12" i="2"/>
  <c r="L25" i="2" s="1"/>
  <c r="L11" i="2"/>
  <c r="L24" i="2" s="1"/>
  <c r="L10" i="2"/>
  <c r="L23" i="2" s="1"/>
  <c r="L9" i="2"/>
  <c r="L22" i="2" s="1"/>
  <c r="L8" i="2"/>
  <c r="L7" i="2"/>
  <c r="L20" i="2" s="1"/>
  <c r="L6" i="2"/>
  <c r="L19" i="2" s="1"/>
  <c r="L5" i="2"/>
  <c r="K13" i="2"/>
  <c r="K26" i="2" s="1"/>
  <c r="J13" i="2"/>
  <c r="J26" i="2" s="1"/>
  <c r="F14" i="2"/>
  <c r="K12" i="2"/>
  <c r="K25" i="2" s="1"/>
  <c r="K11" i="2"/>
  <c r="K24" i="2" s="1"/>
  <c r="K10" i="2"/>
  <c r="K23" i="2" s="1"/>
  <c r="K9" i="2"/>
  <c r="K22" i="2" s="1"/>
  <c r="K8" i="2"/>
  <c r="K6" i="2"/>
  <c r="K19" i="2" s="1"/>
  <c r="K7" i="2"/>
  <c r="K20" i="2" s="1"/>
  <c r="K5" i="2"/>
  <c r="J12" i="2"/>
  <c r="J25" i="2" s="1"/>
  <c r="J11" i="2"/>
  <c r="J24" i="2" s="1"/>
  <c r="J10" i="2"/>
  <c r="J23" i="2" s="1"/>
  <c r="J9" i="2"/>
  <c r="J22" i="2" s="1"/>
  <c r="J8" i="2"/>
  <c r="J7" i="2"/>
  <c r="J20" i="2" s="1"/>
  <c r="J6" i="2"/>
  <c r="J19" i="2" s="1"/>
  <c r="J5" i="2"/>
  <c r="Q22" i="2" l="1"/>
  <c r="Q23" i="2"/>
  <c r="Q25" i="2"/>
  <c r="Q13" i="2"/>
  <c r="Q12" i="2"/>
  <c r="Q24" i="2" l="1"/>
  <c r="Q26" i="2"/>
  <c r="G8" i="2"/>
  <c r="C13" i="2"/>
  <c r="Q6" i="2"/>
  <c r="Q7" i="2"/>
  <c r="Q8" i="2"/>
  <c r="Q9" i="2"/>
  <c r="Q10" i="2"/>
  <c r="Q11" i="2"/>
  <c r="Q5" i="2"/>
  <c r="G6" i="2"/>
  <c r="G7" i="2"/>
  <c r="G9" i="2"/>
  <c r="G10" i="2"/>
  <c r="G11" i="2"/>
  <c r="G5" i="2"/>
  <c r="C11" i="2" l="1"/>
  <c r="J21" i="2"/>
  <c r="L21" i="2"/>
  <c r="K21" i="2"/>
  <c r="M21" i="2"/>
  <c r="O21" i="2"/>
  <c r="P21" i="2"/>
  <c r="Q21" i="2" s="1"/>
  <c r="N21" i="2"/>
  <c r="K18" i="2"/>
  <c r="M18" i="2"/>
  <c r="N18" i="2"/>
  <c r="O18" i="2"/>
  <c r="P18" i="2"/>
  <c r="J18" i="2"/>
  <c r="L18" i="2"/>
  <c r="C12" i="2"/>
  <c r="Q14" i="2"/>
  <c r="C7" i="2"/>
  <c r="C9" i="2"/>
  <c r="C5" i="2"/>
  <c r="C10" i="2"/>
  <c r="C6" i="2" l="1"/>
  <c r="Q20" i="2"/>
  <c r="Q19" i="2"/>
  <c r="Q18" i="2"/>
  <c r="C8" i="2"/>
</calcChain>
</file>

<file path=xl/sharedStrings.xml><?xml version="1.0" encoding="utf-8"?>
<sst xmlns="http://schemas.openxmlformats.org/spreadsheetml/2006/main" count="156" uniqueCount="123">
  <si>
    <t>id</t>
  </si>
  <si>
    <t>title</t>
  </si>
  <si>
    <t>rewardRequire</t>
  </si>
  <si>
    <t>stringid</t>
  </si>
  <si>
    <t>enable</t>
    <phoneticPr fontId="1" type="noConversion"/>
  </si>
  <si>
    <t>reward1</t>
    <phoneticPr fontId="1" type="noConversion"/>
  </si>
  <si>
    <t>reward1_value</t>
    <phoneticPr fontId="1" type="noConversion"/>
  </si>
  <si>
    <t>MaxClear</t>
    <phoneticPr fontId="1" type="noConversion"/>
  </si>
  <si>
    <t>description</t>
    <phoneticPr fontId="1" type="noConversion"/>
  </si>
  <si>
    <t>재화</t>
    <phoneticPr fontId="1" type="noConversion"/>
  </si>
  <si>
    <t>옥</t>
    <phoneticPr fontId="1" type="noConversion"/>
  </si>
  <si>
    <t>수련의돌</t>
    <phoneticPr fontId="1" type="noConversion"/>
  </si>
  <si>
    <t>여우구슬</t>
    <phoneticPr fontId="1" type="noConversion"/>
  </si>
  <si>
    <t>무공비급</t>
    <phoneticPr fontId="1" type="noConversion"/>
  </si>
  <si>
    <t>소환서</t>
    <phoneticPr fontId="1" type="noConversion"/>
  </si>
  <si>
    <t>영혼열쇠</t>
    <phoneticPr fontId="1" type="noConversion"/>
  </si>
  <si>
    <t>천도복숭아</t>
    <phoneticPr fontId="1" type="noConversion"/>
  </si>
  <si>
    <t>itemtype</t>
    <phoneticPr fontId="1" type="noConversion"/>
  </si>
  <si>
    <t>불멸석</t>
    <phoneticPr fontId="1" type="noConversion"/>
  </si>
  <si>
    <t>value</t>
    <phoneticPr fontId="1" type="noConversion"/>
  </si>
  <si>
    <t>예상 지급량</t>
    <phoneticPr fontId="1" type="noConversion"/>
  </si>
  <si>
    <t>count</t>
    <phoneticPr fontId="1" type="noConversion"/>
  </si>
  <si>
    <t>missionNum</t>
    <phoneticPr fontId="1" type="noConversion"/>
  </si>
  <si>
    <t>Day1</t>
    <phoneticPr fontId="1" type="noConversion"/>
  </si>
  <si>
    <t>Day2</t>
    <phoneticPr fontId="1" type="noConversion"/>
  </si>
  <si>
    <t>Day3</t>
  </si>
  <si>
    <t>Day4</t>
  </si>
  <si>
    <t>Day5</t>
  </si>
  <si>
    <t>Day6</t>
  </si>
  <si>
    <t>Day7</t>
  </si>
  <si>
    <t>실제 지급량</t>
    <phoneticPr fontId="1" type="noConversion"/>
  </si>
  <si>
    <t>displayOrder</t>
    <phoneticPr fontId="1" type="noConversion"/>
  </si>
  <si>
    <t>검조각</t>
    <phoneticPr fontId="1" type="noConversion"/>
  </si>
  <si>
    <t>[일마다 보상획득하는 횟수 (타입별)]</t>
    <phoneticPr fontId="1" type="noConversion"/>
  </si>
  <si>
    <t>[일마다 보상획득하는 수량 (타입별)]</t>
    <phoneticPr fontId="1" type="noConversion"/>
  </si>
  <si>
    <t>배율</t>
    <phoneticPr fontId="1" type="noConversion"/>
  </si>
  <si>
    <t>총 지급량 (실제 지급)</t>
    <phoneticPr fontId="1" type="noConversion"/>
  </si>
  <si>
    <t>스테이지 1~50 챕터</t>
  </si>
  <si>
    <t>스테이지 51~75 챕터</t>
  </si>
  <si>
    <t>스테이지 75~100 챕터</t>
  </si>
  <si>
    <t>스테이지 101~125 챕터</t>
  </si>
  <si>
    <t>스테이지 126~150 챕터</t>
  </si>
  <si>
    <t>스테이지 151~175챕터</t>
  </si>
  <si>
    <t>도깨비 대장간 입장해보기</t>
  </si>
  <si>
    <t>황룡 획득 해보기</t>
  </si>
  <si>
    <t>검의산 처치수 5000 달성 (무기 획득)</t>
  </si>
  <si>
    <t>검의산 처치 수 8000달성(무기 획득)</t>
  </si>
  <si>
    <t>손오공 분신 처치수 500 달성</t>
  </si>
  <si>
    <t>요괴지옥 각성</t>
  </si>
  <si>
    <t>손오공 입장해보기</t>
  </si>
  <si>
    <t>필멸 천 무기 획득</t>
  </si>
  <si>
    <t>요괴 사냥 - 보상 모음 - 모두 받기 버튼 클릭 해보기</t>
  </si>
  <si>
    <t>구미호 꼬리 9개 모두 획득 (무기 획득)</t>
  </si>
  <si>
    <t>요괴 도장 어려움 100층 클리어</t>
  </si>
  <si>
    <t>천상계 각성</t>
  </si>
  <si>
    <t>영혼의 숲 피해 감소 능력치 MAX 달성</t>
  </si>
  <si>
    <t>흑룡 노리개 제작</t>
  </si>
  <si>
    <t>강철이 패스 획득 해보기</t>
  </si>
  <si>
    <t>검의 영혼 입장</t>
  </si>
  <si>
    <t>검의 영혼 각성</t>
  </si>
  <si>
    <t>도깨비 나라 각성</t>
  </si>
  <si>
    <t>흑룡 획득 해보기</t>
  </si>
  <si>
    <t>환수 파견 보상 1회 획득</t>
  </si>
  <si>
    <t>검의산 처치수 7000 달성 (무기 획득)</t>
  </si>
  <si>
    <t>검의 산신령 보상 모두 획득</t>
  </si>
  <si>
    <t>부처님전 각성</t>
  </si>
  <si>
    <t>귀신 나무 각성</t>
  </si>
  <si>
    <t>업적 보상 획득 해보기</t>
  </si>
  <si>
    <t>금화 각성 진행</t>
  </si>
  <si>
    <t>혈자리 하단전 10단계 달성</t>
  </si>
  <si>
    <t>악의 씨앗 각성</t>
  </si>
  <si>
    <t>외형 능력치 찍어보기</t>
  </si>
  <si>
    <t>지옥 영혼의 숲 각성해보기</t>
  </si>
  <si>
    <t>노리개 수호령 각성</t>
  </si>
  <si>
    <t>외형 특수 능력치 무기강화 5레벨 달성</t>
  </si>
  <si>
    <t>보상은 여우구슬/ 옥 중심으로</t>
  </si>
  <si>
    <t>요괴 불꽃 30만개 정도 지급 필요</t>
  </si>
  <si>
    <t>성장에 필요한 재화를 지급</t>
  </si>
  <si>
    <t>레벨 100만 찍어 주기</t>
  </si>
  <si>
    <t>레벨 150만 찍어 주기</t>
  </si>
  <si>
    <t>레벨 300만 까지 지원</t>
  </si>
  <si>
    <t>YSMission1_1</t>
    <phoneticPr fontId="1" type="noConversion"/>
  </si>
  <si>
    <t>missionStep</t>
    <phoneticPr fontId="1" type="noConversion"/>
  </si>
  <si>
    <t>exp</t>
    <phoneticPr fontId="1" type="noConversion"/>
  </si>
  <si>
    <t>YSMission1_2</t>
    <phoneticPr fontId="1" type="noConversion"/>
  </si>
  <si>
    <t>YSMission2_3</t>
  </si>
  <si>
    <t>YSMission3_4</t>
  </si>
  <si>
    <t>YSMission1_3</t>
    <phoneticPr fontId="1" type="noConversion"/>
  </si>
  <si>
    <t>YSMission2_2</t>
  </si>
  <si>
    <t>YSMission2_4</t>
  </si>
  <si>
    <t>YSMission3_2</t>
  </si>
  <si>
    <t>YSMission3_3</t>
  </si>
  <si>
    <t>YSMission1_4</t>
    <phoneticPr fontId="1" type="noConversion"/>
  </si>
  <si>
    <t>YSMission2_1</t>
    <phoneticPr fontId="1" type="noConversion"/>
  </si>
  <si>
    <t>YSMission3_1</t>
    <phoneticPr fontId="1" type="noConversion"/>
  </si>
  <si>
    <t>필멸 극 무기 획득</t>
    <phoneticPr fontId="1" type="noConversion"/>
  </si>
  <si>
    <t>필멸 패 무기 획득</t>
    <phoneticPr fontId="1" type="noConversion"/>
  </si>
  <si>
    <t>왕의 시련 - 염라대왕 각성</t>
    <phoneticPr fontId="1" type="noConversion"/>
  </si>
  <si>
    <t>영혼의 숲에서 능력치 찍기</t>
    <phoneticPr fontId="1" type="noConversion"/>
  </si>
  <si>
    <t>외형 - 특수 능력치 포인트 사용하기</t>
    <phoneticPr fontId="1" type="noConversion"/>
  </si>
  <si>
    <t>가방 - 노리개 - 흑룡 노리개 획득 조건 확인하기</t>
    <phoneticPr fontId="1" type="noConversion"/>
  </si>
  <si>
    <t>가방 - 무기 - 필멸 천 획득 조건 확인하기</t>
    <phoneticPr fontId="1" type="noConversion"/>
  </si>
  <si>
    <t>가방 - 무기 - 필멸 극 획득 조건 확인하기</t>
    <phoneticPr fontId="1" type="noConversion"/>
  </si>
  <si>
    <t>요괴 사냥 좌측 상단 보상 모음 클릭해보기</t>
    <phoneticPr fontId="1" type="noConversion"/>
  </si>
  <si>
    <t>가방 - 무기 - 필멸 패 획득 조건 확인하기</t>
    <phoneticPr fontId="1" type="noConversion"/>
  </si>
  <si>
    <t>수련 - 기본무공 - 우측 금화 버튼 클릭해보기</t>
    <phoneticPr fontId="1" type="noConversion"/>
  </si>
  <si>
    <t>가방 - 검의 산 - 검의 영혼 - 각성</t>
    <phoneticPr fontId="1" type="noConversion"/>
  </si>
  <si>
    <t>수련 - 혈자리 - 하단전 입장</t>
    <phoneticPr fontId="1" type="noConversion"/>
  </si>
  <si>
    <t>요괴 사냥 - 한계 돌파 - 왕의 시련 입장</t>
    <phoneticPr fontId="1" type="noConversion"/>
  </si>
  <si>
    <t>가방 - 노리개 - 수호령 - 각성</t>
    <phoneticPr fontId="1" type="noConversion"/>
  </si>
  <si>
    <t>금화 각성 진행</t>
    <phoneticPr fontId="1" type="noConversion"/>
  </si>
  <si>
    <t>1단계 10만 레벨</t>
    <phoneticPr fontId="1" type="noConversion"/>
  </si>
  <si>
    <t>2단계 100만 레벨</t>
    <phoneticPr fontId="1" type="noConversion"/>
  </si>
  <si>
    <t>3단계 300만 레벨</t>
    <phoneticPr fontId="1" type="noConversion"/>
  </si>
  <si>
    <t>열쇠</t>
    <phoneticPr fontId="1" type="noConversion"/>
  </si>
  <si>
    <t>복숭아</t>
    <phoneticPr fontId="1" type="noConversion"/>
  </si>
  <si>
    <t>귀문석</t>
    <phoneticPr fontId="1" type="noConversion"/>
  </si>
  <si>
    <t>도술</t>
    <phoneticPr fontId="1" type="noConversion"/>
  </si>
  <si>
    <t>수호</t>
    <phoneticPr fontId="1" type="noConversion"/>
  </si>
  <si>
    <t>여우굴</t>
    <phoneticPr fontId="1" type="noConversion"/>
  </si>
  <si>
    <t>영혼석 소탕권</t>
    <phoneticPr fontId="1" type="noConversion"/>
  </si>
  <si>
    <t>요도 해방서</t>
    <phoneticPr fontId="1" type="noConversion"/>
  </si>
  <si>
    <t>1천만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</si>
</sst>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#,##0_);\(#,##0\)"/>
    <numFmt numFmtId="178" formatCode="0.E+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1" applyBorder="1" applyAlignment="1">
      <alignment horizontal="left" vertical="center"/>
    </xf>
    <xf numFmtId="176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3" borderId="4" xfId="1" applyBorder="1">
      <alignment vertical="center"/>
    </xf>
    <xf numFmtId="3" fontId="0" fillId="0" borderId="0" xfId="0" applyNumberForma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176" fontId="0" fillId="4" borderId="0" xfId="0" applyNumberFormat="1" applyFill="1">
      <alignment vertical="center"/>
    </xf>
    <xf numFmtId="3" fontId="0" fillId="4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2" borderId="2" xfId="0" applyNumberFormat="1" applyFill="1" applyBorder="1">
      <alignment vertical="center"/>
    </xf>
    <xf numFmtId="3" fontId="0" fillId="2" borderId="4" xfId="0" applyNumberFormat="1" applyFill="1" applyBorder="1">
      <alignment vertical="center"/>
    </xf>
    <xf numFmtId="3" fontId="0" fillId="2" borderId="1" xfId="0" applyNumberFormat="1" applyFill="1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78" fontId="0" fillId="2" borderId="4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3"/>
  <sheetViews>
    <sheetView tabSelected="1" zoomScale="85" zoomScaleNormal="85" workbookViewId="0">
      <selection activeCell="D9" sqref="D9"/>
    </sheetView>
  </sheetViews>
  <sheetFormatPr defaultRowHeight="16.5" x14ac:dyDescent="0.3"/>
  <cols>
    <col min="1" max="1" width="9" style="1"/>
    <col min="2" max="2" width="13.875" style="1" bestFit="1" customWidth="1"/>
    <col min="3" max="3" width="45.125" style="2" bestFit="1" customWidth="1"/>
    <col min="4" max="4" width="49.75" style="25" bestFit="1" customWidth="1"/>
    <col min="5" max="5" width="11.25" style="1" bestFit="1" customWidth="1"/>
    <col min="6" max="6" width="14.125" style="1" bestFit="1" customWidth="1"/>
    <col min="7" max="7" width="19.875" style="1" customWidth="1"/>
    <col min="8" max="8" width="16" style="22" bestFit="1" customWidth="1"/>
    <col min="9" max="9" width="14.375" style="22" customWidth="1"/>
    <col min="10" max="10" width="9" style="1"/>
    <col min="11" max="11" width="10.25" style="1" customWidth="1"/>
    <col min="12" max="12" width="12.5" style="1" bestFit="1" customWidth="1"/>
    <col min="13" max="16384" width="9" style="1"/>
  </cols>
  <sheetData>
    <row r="1" spans="1:12" s="5" customFormat="1" ht="17.25" thickBot="1" x14ac:dyDescent="0.35">
      <c r="A1" s="5" t="s">
        <v>0</v>
      </c>
      <c r="B1" s="5" t="s">
        <v>3</v>
      </c>
      <c r="C1" s="5" t="s">
        <v>1</v>
      </c>
      <c r="D1" s="23" t="s">
        <v>8</v>
      </c>
      <c r="E1" s="5" t="s">
        <v>82</v>
      </c>
      <c r="F1" s="5" t="s">
        <v>2</v>
      </c>
      <c r="G1" s="5" t="s">
        <v>5</v>
      </c>
      <c r="H1" s="20" t="s">
        <v>6</v>
      </c>
      <c r="I1" s="20" t="s">
        <v>83</v>
      </c>
      <c r="J1" s="5" t="s">
        <v>4</v>
      </c>
      <c r="K1" s="5" t="s">
        <v>7</v>
      </c>
      <c r="L1" s="5" t="s">
        <v>31</v>
      </c>
    </row>
    <row r="2" spans="1:12" s="7" customFormat="1" x14ac:dyDescent="0.3">
      <c r="A2" s="6">
        <v>0</v>
      </c>
      <c r="B2" s="7" t="s">
        <v>81</v>
      </c>
      <c r="C2" s="8" t="s">
        <v>55</v>
      </c>
      <c r="D2" s="24" t="s">
        <v>98</v>
      </c>
      <c r="E2" s="7">
        <v>0</v>
      </c>
      <c r="F2" s="7">
        <v>1</v>
      </c>
      <c r="G2" s="7">
        <v>30</v>
      </c>
      <c r="H2" s="21">
        <v>150000</v>
      </c>
      <c r="I2" s="26">
        <v>5E+16</v>
      </c>
      <c r="J2" s="7" t="b">
        <v>1</v>
      </c>
      <c r="K2" s="7">
        <v>1</v>
      </c>
      <c r="L2" s="7">
        <v>0</v>
      </c>
    </row>
    <row r="3" spans="1:12" x14ac:dyDescent="0.3">
      <c r="A3" s="1">
        <v>1</v>
      </c>
      <c r="B3" s="1" t="s">
        <v>84</v>
      </c>
      <c r="C3" s="3" t="s">
        <v>74</v>
      </c>
      <c r="D3" s="25" t="s">
        <v>99</v>
      </c>
      <c r="E3" s="1">
        <v>0</v>
      </c>
      <c r="F3" s="1">
        <v>1</v>
      </c>
      <c r="G3" s="1">
        <v>30</v>
      </c>
      <c r="H3" s="22">
        <v>150000</v>
      </c>
      <c r="I3" s="27">
        <v>5E+16</v>
      </c>
      <c r="J3" s="1" t="b">
        <v>1</v>
      </c>
      <c r="K3" s="1">
        <v>1</v>
      </c>
      <c r="L3" s="1">
        <v>1</v>
      </c>
    </row>
    <row r="4" spans="1:12" x14ac:dyDescent="0.3">
      <c r="A4" s="1">
        <v>2</v>
      </c>
      <c r="B4" s="1" t="s">
        <v>87</v>
      </c>
      <c r="C4" s="3" t="s">
        <v>50</v>
      </c>
      <c r="D4" s="25" t="s">
        <v>101</v>
      </c>
      <c r="E4" s="1">
        <v>0</v>
      </c>
      <c r="F4" s="1">
        <v>1</v>
      </c>
      <c r="G4" s="1">
        <v>5</v>
      </c>
      <c r="H4" s="22">
        <v>100000000</v>
      </c>
      <c r="I4" s="27">
        <v>5E+16</v>
      </c>
      <c r="J4" s="1" t="b">
        <v>1</v>
      </c>
      <c r="K4" s="1">
        <v>1</v>
      </c>
      <c r="L4" s="1">
        <v>3</v>
      </c>
    </row>
    <row r="5" spans="1:12" ht="17.25" thickBot="1" x14ac:dyDescent="0.35">
      <c r="A5" s="1">
        <v>3</v>
      </c>
      <c r="B5" s="1" t="s">
        <v>92</v>
      </c>
      <c r="C5" s="3" t="s">
        <v>56</v>
      </c>
      <c r="D5" s="25" t="s">
        <v>100</v>
      </c>
      <c r="E5" s="1">
        <v>0</v>
      </c>
      <c r="F5" s="1">
        <v>1</v>
      </c>
      <c r="G5" s="1">
        <v>5</v>
      </c>
      <c r="H5" s="22">
        <v>100000000</v>
      </c>
      <c r="I5" s="27">
        <v>5E+16</v>
      </c>
      <c r="J5" s="1" t="b">
        <v>1</v>
      </c>
      <c r="K5" s="1">
        <v>1</v>
      </c>
      <c r="L5" s="1">
        <v>2</v>
      </c>
    </row>
    <row r="6" spans="1:12" x14ac:dyDescent="0.3">
      <c r="A6" s="1">
        <v>4</v>
      </c>
      <c r="B6" s="1" t="s">
        <v>93</v>
      </c>
      <c r="C6" s="3" t="s">
        <v>95</v>
      </c>
      <c r="D6" s="25" t="s">
        <v>102</v>
      </c>
      <c r="E6" s="1">
        <v>1</v>
      </c>
      <c r="F6" s="1">
        <v>1</v>
      </c>
      <c r="G6" s="1">
        <v>14</v>
      </c>
      <c r="H6" s="22">
        <v>10000</v>
      </c>
      <c r="I6" s="27">
        <v>5E+19</v>
      </c>
      <c r="J6" s="1" t="b">
        <v>1</v>
      </c>
      <c r="K6" s="1">
        <v>1</v>
      </c>
      <c r="L6" s="7">
        <v>0</v>
      </c>
    </row>
    <row r="7" spans="1:12" x14ac:dyDescent="0.3">
      <c r="A7" s="1">
        <v>5</v>
      </c>
      <c r="B7" s="1" t="s">
        <v>88</v>
      </c>
      <c r="C7" s="3" t="s">
        <v>51</v>
      </c>
      <c r="D7" s="25" t="s">
        <v>103</v>
      </c>
      <c r="E7" s="1">
        <v>1</v>
      </c>
      <c r="F7" s="1">
        <v>1</v>
      </c>
      <c r="G7" s="1">
        <v>20</v>
      </c>
      <c r="H7" s="22">
        <v>10000000</v>
      </c>
      <c r="I7" s="27">
        <v>5E+19</v>
      </c>
      <c r="J7" s="1" t="b">
        <v>1</v>
      </c>
      <c r="K7" s="1">
        <v>1</v>
      </c>
      <c r="L7" s="1">
        <v>1</v>
      </c>
    </row>
    <row r="8" spans="1:12" x14ac:dyDescent="0.3">
      <c r="A8" s="1">
        <v>6</v>
      </c>
      <c r="B8" s="1" t="s">
        <v>85</v>
      </c>
      <c r="C8" s="3" t="s">
        <v>96</v>
      </c>
      <c r="D8" s="25" t="s">
        <v>104</v>
      </c>
      <c r="E8" s="1">
        <v>1</v>
      </c>
      <c r="F8" s="1">
        <v>1</v>
      </c>
      <c r="G8" s="1">
        <v>9033</v>
      </c>
      <c r="H8" s="22">
        <v>20</v>
      </c>
      <c r="I8" s="27">
        <v>5E+19</v>
      </c>
      <c r="J8" s="1" t="b">
        <v>1</v>
      </c>
      <c r="K8" s="1">
        <v>1</v>
      </c>
      <c r="L8" s="1">
        <v>2</v>
      </c>
    </row>
    <row r="9" spans="1:12" ht="17.25" thickBot="1" x14ac:dyDescent="0.35">
      <c r="A9" s="1">
        <v>7</v>
      </c>
      <c r="B9" s="1" t="s">
        <v>89</v>
      </c>
      <c r="C9" s="3" t="s">
        <v>110</v>
      </c>
      <c r="D9" s="25" t="s">
        <v>105</v>
      </c>
      <c r="E9" s="1">
        <v>1</v>
      </c>
      <c r="F9" s="1">
        <v>1</v>
      </c>
      <c r="G9" s="1">
        <v>9038</v>
      </c>
      <c r="H9" s="22">
        <v>20</v>
      </c>
      <c r="I9" s="27">
        <v>5E+19</v>
      </c>
      <c r="J9" s="1" t="b">
        <v>1</v>
      </c>
      <c r="K9" s="1">
        <v>1</v>
      </c>
      <c r="L9" s="1">
        <v>3</v>
      </c>
    </row>
    <row r="10" spans="1:12" x14ac:dyDescent="0.3">
      <c r="A10" s="1">
        <v>8</v>
      </c>
      <c r="B10" s="1" t="s">
        <v>94</v>
      </c>
      <c r="C10" s="3" t="s">
        <v>59</v>
      </c>
      <c r="D10" s="25" t="s">
        <v>106</v>
      </c>
      <c r="E10" s="1">
        <v>2</v>
      </c>
      <c r="F10" s="1">
        <v>1</v>
      </c>
      <c r="G10" s="1">
        <v>9027</v>
      </c>
      <c r="H10" s="22">
        <v>20</v>
      </c>
      <c r="I10" s="27">
        <v>1E+21</v>
      </c>
      <c r="J10" s="1" t="b">
        <v>1</v>
      </c>
      <c r="K10" s="1">
        <v>1</v>
      </c>
      <c r="L10" s="7">
        <v>0</v>
      </c>
    </row>
    <row r="11" spans="1:12" x14ac:dyDescent="0.3">
      <c r="A11" s="1">
        <v>9</v>
      </c>
      <c r="B11" s="1" t="s">
        <v>90</v>
      </c>
      <c r="C11" s="3" t="s">
        <v>69</v>
      </c>
      <c r="D11" s="25" t="s">
        <v>107</v>
      </c>
      <c r="E11" s="1">
        <v>2</v>
      </c>
      <c r="F11" s="1">
        <v>1</v>
      </c>
      <c r="G11" s="1">
        <v>9017</v>
      </c>
      <c r="H11" s="22">
        <v>20</v>
      </c>
      <c r="I11" s="27">
        <v>1E+21</v>
      </c>
      <c r="J11" s="1" t="b">
        <v>1</v>
      </c>
      <c r="K11" s="1">
        <v>1</v>
      </c>
      <c r="L11" s="1">
        <v>1</v>
      </c>
    </row>
    <row r="12" spans="1:12" x14ac:dyDescent="0.3">
      <c r="A12" s="1">
        <v>10</v>
      </c>
      <c r="B12" s="1" t="s">
        <v>91</v>
      </c>
      <c r="C12" s="3" t="s">
        <v>97</v>
      </c>
      <c r="D12" s="25" t="s">
        <v>108</v>
      </c>
      <c r="E12" s="1">
        <v>2</v>
      </c>
      <c r="F12" s="1">
        <v>1</v>
      </c>
      <c r="G12" s="1">
        <v>9023</v>
      </c>
      <c r="H12" s="22">
        <v>100</v>
      </c>
      <c r="I12" s="27">
        <v>2E+21</v>
      </c>
      <c r="J12" s="1" t="b">
        <v>1</v>
      </c>
      <c r="K12" s="1">
        <v>1</v>
      </c>
      <c r="L12" s="1">
        <v>2</v>
      </c>
    </row>
    <row r="13" spans="1:12" x14ac:dyDescent="0.3">
      <c r="A13" s="1">
        <v>11</v>
      </c>
      <c r="B13" s="1" t="s">
        <v>86</v>
      </c>
      <c r="C13" s="3" t="s">
        <v>73</v>
      </c>
      <c r="D13" s="25" t="s">
        <v>109</v>
      </c>
      <c r="E13" s="1">
        <v>2</v>
      </c>
      <c r="F13" s="1">
        <v>1</v>
      </c>
      <c r="G13" s="1">
        <v>9028</v>
      </c>
      <c r="H13" s="22">
        <v>100</v>
      </c>
      <c r="I13" s="27">
        <v>2E+21</v>
      </c>
      <c r="J13" s="1" t="b">
        <v>1</v>
      </c>
      <c r="K13" s="1">
        <v>1</v>
      </c>
      <c r="L13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BE84-34F0-456C-81CD-6B3C1C78BBDD}">
  <dimension ref="B2:Q26"/>
  <sheetViews>
    <sheetView workbookViewId="0">
      <selection activeCell="A26" sqref="A26"/>
    </sheetView>
  </sheetViews>
  <sheetFormatPr defaultRowHeight="16.5" x14ac:dyDescent="0.3"/>
  <cols>
    <col min="1" max="1" width="5.125" customWidth="1"/>
    <col min="2" max="2" width="16.75" customWidth="1"/>
    <col min="3" max="3" width="19.25" customWidth="1"/>
    <col min="4" max="4" width="11" bestFit="1" customWidth="1"/>
    <col min="6" max="6" width="11" customWidth="1"/>
    <col min="7" max="7" width="17.5" style="4" customWidth="1"/>
    <col min="8" max="8" width="2.625" style="16" customWidth="1"/>
    <col min="9" max="9" width="12.125" customWidth="1"/>
    <col min="10" max="10" width="16" style="9" customWidth="1"/>
    <col min="11" max="16" width="15.125" style="9" bestFit="1" customWidth="1"/>
    <col min="17" max="17" width="20.875" style="13" bestFit="1" customWidth="1"/>
  </cols>
  <sheetData>
    <row r="2" spans="2:17" x14ac:dyDescent="0.3">
      <c r="B2" t="s">
        <v>22</v>
      </c>
      <c r="C2">
        <v>40</v>
      </c>
    </row>
    <row r="3" spans="2:17" x14ac:dyDescent="0.3">
      <c r="J3" s="15" t="s">
        <v>33</v>
      </c>
    </row>
    <row r="4" spans="2:17" x14ac:dyDescent="0.3">
      <c r="B4" t="s">
        <v>20</v>
      </c>
      <c r="C4" t="s">
        <v>30</v>
      </c>
      <c r="D4" t="s">
        <v>9</v>
      </c>
      <c r="E4" t="s">
        <v>17</v>
      </c>
      <c r="F4" t="s">
        <v>21</v>
      </c>
      <c r="G4" s="4" t="s">
        <v>19</v>
      </c>
      <c r="J4" s="9" t="s">
        <v>23</v>
      </c>
      <c r="K4" s="9" t="s">
        <v>24</v>
      </c>
      <c r="L4" s="9" t="s">
        <v>25</v>
      </c>
      <c r="M4" s="9" t="s">
        <v>26</v>
      </c>
      <c r="N4" s="9" t="s">
        <v>27</v>
      </c>
      <c r="O4" s="9" t="s">
        <v>28</v>
      </c>
      <c r="P4" s="9" t="s">
        <v>29</v>
      </c>
    </row>
    <row r="5" spans="2:17" x14ac:dyDescent="0.3">
      <c r="B5" s="9">
        <v>240000000</v>
      </c>
      <c r="C5" s="9">
        <f>SUMIF(YorinSpecialMission!G:G,reward!E5,YorinSpecialMission!H:H)</f>
        <v>0</v>
      </c>
      <c r="D5" t="s">
        <v>10</v>
      </c>
      <c r="E5">
        <v>1</v>
      </c>
      <c r="F5">
        <v>6</v>
      </c>
      <c r="G5" s="9">
        <f>B5/F5</f>
        <v>40000000</v>
      </c>
      <c r="H5" s="17"/>
      <c r="I5" s="10" t="s">
        <v>10</v>
      </c>
      <c r="J5" s="9">
        <f>COUNTIF(YorinSpecialMission!$G$2:$G$2,"=1")</f>
        <v>0</v>
      </c>
      <c r="K5" s="9" t="e">
        <f>COUNTIF(YorinSpecialMission!#REF!,"=1")</f>
        <v>#REF!</v>
      </c>
      <c r="L5" s="9" t="e">
        <f>COUNTIF(YorinSpecialMission!#REF!,"=1")</f>
        <v>#REF!</v>
      </c>
      <c r="M5" s="9" t="e">
        <f>COUNTIF(YorinSpecialMission!#REF!,"=1")</f>
        <v>#REF!</v>
      </c>
      <c r="N5" s="9" t="e">
        <f>COUNTIF(YorinSpecialMission!#REF!,"=1")</f>
        <v>#REF!</v>
      </c>
      <c r="O5" s="9" t="e">
        <f>COUNTIF(YorinSpecialMission!#REF!,"=1")</f>
        <v>#REF!</v>
      </c>
      <c r="P5" s="9" t="e">
        <f>COUNTIF(YorinSpecialMission!#REF!,"=1")</f>
        <v>#REF!</v>
      </c>
      <c r="Q5" s="13" t="e">
        <f>SUM(J5:P5)</f>
        <v>#REF!</v>
      </c>
    </row>
    <row r="6" spans="2:17" x14ac:dyDescent="0.3">
      <c r="B6" s="9">
        <v>50000</v>
      </c>
      <c r="C6" s="9">
        <f>SUMIF(YorinSpecialMission!G:G,reward!E6,YorinSpecialMission!H:H)</f>
        <v>0</v>
      </c>
      <c r="D6" t="s">
        <v>13</v>
      </c>
      <c r="E6">
        <v>3</v>
      </c>
      <c r="F6">
        <v>5</v>
      </c>
      <c r="G6" s="9">
        <f t="shared" ref="G6:G11" si="0">B6/F6</f>
        <v>10000</v>
      </c>
      <c r="H6" s="17"/>
      <c r="I6" s="11" t="s">
        <v>13</v>
      </c>
      <c r="J6" s="9">
        <f>COUNTIF(YorinSpecialMission!$G$2:$G$2,"=3")</f>
        <v>0</v>
      </c>
      <c r="K6" s="9" t="e">
        <f>COUNTIF(YorinSpecialMission!#REF!,"=3")</f>
        <v>#REF!</v>
      </c>
      <c r="L6" s="9" t="e">
        <f>COUNTIF(YorinSpecialMission!#REF!,"=3")</f>
        <v>#REF!</v>
      </c>
      <c r="M6" s="9" t="e">
        <f>COUNTIF(YorinSpecialMission!#REF!,"=3")</f>
        <v>#REF!</v>
      </c>
      <c r="N6" s="9" t="e">
        <f>COUNTIF(YorinSpecialMission!#REF!,"=3")</f>
        <v>#REF!</v>
      </c>
      <c r="O6" s="9" t="e">
        <f>COUNTIF(YorinSpecialMission!#REF!,"=3")</f>
        <v>#REF!</v>
      </c>
      <c r="P6" s="9" t="e">
        <f>COUNTIF(YorinSpecialMission!#REF!,"=3")</f>
        <v>#REF!</v>
      </c>
      <c r="Q6" s="13" t="e">
        <f t="shared" ref="Q6:Q11" si="1">SUM(J6:P6)</f>
        <v>#REF!</v>
      </c>
    </row>
    <row r="7" spans="2:17" x14ac:dyDescent="0.3">
      <c r="B7" s="9">
        <v>5000</v>
      </c>
      <c r="C7" s="9">
        <f>SUMIF(YorinSpecialMission!G:G,reward!E7,YorinSpecialMission!H:H)</f>
        <v>0</v>
      </c>
      <c r="D7" t="s">
        <v>14</v>
      </c>
      <c r="E7">
        <v>4</v>
      </c>
      <c r="F7">
        <v>5</v>
      </c>
      <c r="G7" s="9">
        <f t="shared" si="0"/>
        <v>1000</v>
      </c>
      <c r="H7" s="17"/>
      <c r="I7" s="11" t="s">
        <v>14</v>
      </c>
      <c r="J7" s="9">
        <f>COUNTIF(YorinSpecialMission!$G$2:$G$2,"=4")</f>
        <v>0</v>
      </c>
      <c r="K7" s="9" t="e">
        <f>COUNTIF(YorinSpecialMission!#REF!,"=4")</f>
        <v>#REF!</v>
      </c>
      <c r="L7" s="9" t="e">
        <f>COUNTIF(YorinSpecialMission!#REF!,"=4")</f>
        <v>#REF!</v>
      </c>
      <c r="M7" s="9" t="e">
        <f>COUNTIF(YorinSpecialMission!#REF!,"=4")</f>
        <v>#REF!</v>
      </c>
      <c r="N7" s="9" t="e">
        <f>COUNTIF(YorinSpecialMission!#REF!,"=4")</f>
        <v>#REF!</v>
      </c>
      <c r="O7" s="9" t="e">
        <f>COUNTIF(YorinSpecialMission!#REF!,"=4")</f>
        <v>#REF!</v>
      </c>
      <c r="P7" s="9" t="e">
        <f>COUNTIF(YorinSpecialMission!#REF!,"=4")</f>
        <v>#REF!</v>
      </c>
      <c r="Q7" s="13" t="e">
        <f t="shared" si="1"/>
        <v>#REF!</v>
      </c>
    </row>
    <row r="8" spans="2:17" x14ac:dyDescent="0.3">
      <c r="B8" s="9">
        <v>120000000000</v>
      </c>
      <c r="C8" s="9">
        <f>SUMIF(YorinSpecialMission!G:G,reward!E8,YorinSpecialMission!H:H)</f>
        <v>0</v>
      </c>
      <c r="D8" t="s">
        <v>11</v>
      </c>
      <c r="E8">
        <v>2</v>
      </c>
      <c r="F8">
        <v>6</v>
      </c>
      <c r="G8" s="9">
        <f>B8/F8</f>
        <v>20000000000</v>
      </c>
      <c r="H8" s="17"/>
      <c r="I8" s="11" t="s">
        <v>11</v>
      </c>
      <c r="J8" s="9">
        <f>COUNTIF(YorinSpecialMission!$G$2:$G$2,"=2")</f>
        <v>0</v>
      </c>
      <c r="K8" s="9" t="e">
        <f>COUNTIF(YorinSpecialMission!#REF!,"=2")</f>
        <v>#REF!</v>
      </c>
      <c r="L8" s="9" t="e">
        <f>COUNTIF(YorinSpecialMission!#REF!,"=2")</f>
        <v>#REF!</v>
      </c>
      <c r="M8" s="9" t="e">
        <f>COUNTIF(YorinSpecialMission!#REF!,"=2")</f>
        <v>#REF!</v>
      </c>
      <c r="N8" s="9" t="e">
        <f>COUNTIF(YorinSpecialMission!#REF!,"=2")</f>
        <v>#REF!</v>
      </c>
      <c r="O8" s="9" t="e">
        <f>COUNTIF(YorinSpecialMission!#REF!,"=2")</f>
        <v>#REF!</v>
      </c>
      <c r="P8" s="9" t="e">
        <f>COUNTIF(YorinSpecialMission!#REF!,"=2")</f>
        <v>#REF!</v>
      </c>
      <c r="Q8" s="13" t="e">
        <f t="shared" si="1"/>
        <v>#REF!</v>
      </c>
    </row>
    <row r="9" spans="2:17" x14ac:dyDescent="0.3">
      <c r="B9" s="9">
        <v>300000000</v>
      </c>
      <c r="C9" s="9">
        <f>SUMIF(YorinSpecialMission!G:G,reward!E9,YorinSpecialMission!H:H)</f>
        <v>200000000</v>
      </c>
      <c r="D9" t="s">
        <v>12</v>
      </c>
      <c r="E9">
        <v>5</v>
      </c>
      <c r="F9">
        <v>5</v>
      </c>
      <c r="G9" s="9">
        <f t="shared" si="0"/>
        <v>60000000</v>
      </c>
      <c r="H9" s="17"/>
      <c r="I9" s="11" t="s">
        <v>12</v>
      </c>
      <c r="J9" s="9">
        <f>COUNTIF(YorinSpecialMission!$G$2:$G$2,"=5")</f>
        <v>0</v>
      </c>
      <c r="K9" s="9" t="e">
        <f>COUNTIF(YorinSpecialMission!#REF!,"=5")</f>
        <v>#REF!</v>
      </c>
      <c r="L9" s="9" t="e">
        <f>COUNTIF(YorinSpecialMission!#REF!,"=5")</f>
        <v>#REF!</v>
      </c>
      <c r="M9" s="9" t="e">
        <f>COUNTIF(YorinSpecialMission!#REF!,"=5")</f>
        <v>#REF!</v>
      </c>
      <c r="N9" s="9" t="e">
        <f>COUNTIF(YorinSpecialMission!#REF!,"=5")</f>
        <v>#REF!</v>
      </c>
      <c r="O9" s="9" t="e">
        <f>COUNTIF(YorinSpecialMission!#REF!,"=5")</f>
        <v>#REF!</v>
      </c>
      <c r="P9" s="9" t="e">
        <f>COUNTIF(YorinSpecialMission!#REF!,"=5")</f>
        <v>#REF!</v>
      </c>
      <c r="Q9" s="13" t="e">
        <f t="shared" si="1"/>
        <v>#REF!</v>
      </c>
    </row>
    <row r="10" spans="2:17" x14ac:dyDescent="0.3">
      <c r="B10" s="9">
        <v>3000</v>
      </c>
      <c r="C10" s="9">
        <f>SUMIF(YorinSpecialMission!G:G,reward!E10,YorinSpecialMission!H:H)</f>
        <v>10000</v>
      </c>
      <c r="D10" t="s">
        <v>15</v>
      </c>
      <c r="E10">
        <v>14</v>
      </c>
      <c r="F10">
        <v>6</v>
      </c>
      <c r="G10" s="9">
        <f t="shared" si="0"/>
        <v>500</v>
      </c>
      <c r="H10" s="17"/>
      <c r="I10" s="11" t="s">
        <v>15</v>
      </c>
      <c r="J10" s="9">
        <f>COUNTIF(YorinSpecialMission!$G$2:$G$2,"=14")</f>
        <v>0</v>
      </c>
      <c r="K10" s="9" t="e">
        <f>COUNTIF(YorinSpecialMission!#REF!,"=14")</f>
        <v>#REF!</v>
      </c>
      <c r="L10" s="9" t="e">
        <f>COUNTIF(YorinSpecialMission!#REF!,"=14")</f>
        <v>#REF!</v>
      </c>
      <c r="M10" s="9" t="e">
        <f>COUNTIF(YorinSpecialMission!#REF!,"=14")</f>
        <v>#REF!</v>
      </c>
      <c r="N10" s="9" t="e">
        <f>COUNTIF(YorinSpecialMission!#REF!,"=14")</f>
        <v>#REF!</v>
      </c>
      <c r="O10" s="9" t="e">
        <f>COUNTIF(YorinSpecialMission!#REF!,"=14")</f>
        <v>#REF!</v>
      </c>
      <c r="P10" s="9" t="e">
        <f>COUNTIF(YorinSpecialMission!#REF!,"=14")</f>
        <v>#REF!</v>
      </c>
      <c r="Q10" s="13" t="e">
        <f t="shared" si="1"/>
        <v>#REF!</v>
      </c>
    </row>
    <row r="11" spans="2:17" x14ac:dyDescent="0.3">
      <c r="B11" s="9">
        <v>100000</v>
      </c>
      <c r="C11" s="9">
        <f>SUMIF(YorinSpecialMission!G:G,reward!E11,YorinSpecialMission!H:H)</f>
        <v>10000000</v>
      </c>
      <c r="D11" t="s">
        <v>16</v>
      </c>
      <c r="E11">
        <v>20</v>
      </c>
      <c r="F11">
        <v>5</v>
      </c>
      <c r="G11" s="9">
        <f t="shared" si="0"/>
        <v>20000</v>
      </c>
      <c r="H11" s="17"/>
      <c r="I11" s="11" t="s">
        <v>16</v>
      </c>
      <c r="J11" s="9">
        <f>COUNTIF(YorinSpecialMission!$G$2:$G$2,"=20")</f>
        <v>0</v>
      </c>
      <c r="K11" s="9" t="e">
        <f>COUNTIF(YorinSpecialMission!#REF!,"=20")</f>
        <v>#REF!</v>
      </c>
      <c r="L11" s="9" t="e">
        <f>COUNTIF(YorinSpecialMission!#REF!,"=20")</f>
        <v>#REF!</v>
      </c>
      <c r="M11" s="9" t="e">
        <f>COUNTIF(YorinSpecialMission!#REF!,"=20")</f>
        <v>#REF!</v>
      </c>
      <c r="N11" s="9" t="e">
        <f>COUNTIF(YorinSpecialMission!#REF!,"=20")</f>
        <v>#REF!</v>
      </c>
      <c r="O11" s="9" t="e">
        <f>COUNTIF(YorinSpecialMission!#REF!,"=20")</f>
        <v>#REF!</v>
      </c>
      <c r="P11" s="9" t="e">
        <f>COUNTIF(YorinSpecialMission!#REF!,"=20")</f>
        <v>#REF!</v>
      </c>
      <c r="Q11" s="13" t="e">
        <f t="shared" si="1"/>
        <v>#REF!</v>
      </c>
    </row>
    <row r="12" spans="2:17" x14ac:dyDescent="0.3">
      <c r="B12" s="9">
        <v>10000</v>
      </c>
      <c r="C12" s="9">
        <f>SUMIF(YorinSpecialMission!G:G,reward!E12,YorinSpecialMission!H:H)</f>
        <v>0</v>
      </c>
      <c r="D12" t="s">
        <v>18</v>
      </c>
      <c r="E12">
        <v>73</v>
      </c>
      <c r="F12">
        <v>1</v>
      </c>
      <c r="G12" s="9">
        <f>B12/F12</f>
        <v>10000</v>
      </c>
      <c r="H12" s="17"/>
      <c r="I12" s="11" t="s">
        <v>18</v>
      </c>
      <c r="J12" s="9">
        <f>COUNTIF(YorinSpecialMission!$G$2:$G$2,"=73")</f>
        <v>0</v>
      </c>
      <c r="K12" s="9" t="e">
        <f>COUNTIF(YorinSpecialMission!#REF!,"=73")</f>
        <v>#REF!</v>
      </c>
      <c r="L12" s="9" t="e">
        <f>COUNTIF(YorinSpecialMission!#REF!,"=73")</f>
        <v>#REF!</v>
      </c>
      <c r="M12" s="9" t="e">
        <f>COUNTIF(YorinSpecialMission!#REF!,"=73")</f>
        <v>#REF!</v>
      </c>
      <c r="N12" s="9" t="e">
        <f>COUNTIF(YorinSpecialMission!#REF!,"=73")</f>
        <v>#REF!</v>
      </c>
      <c r="O12" s="9" t="e">
        <f>COUNTIF(YorinSpecialMission!#REF!,"=73")</f>
        <v>#REF!</v>
      </c>
      <c r="P12" s="9" t="e">
        <f>COUNTIF(YorinSpecialMission!#REF!,"=73")</f>
        <v>#REF!</v>
      </c>
      <c r="Q12" s="13" t="e">
        <f>SUM(J12:P12)</f>
        <v>#REF!</v>
      </c>
    </row>
    <row r="13" spans="2:17" x14ac:dyDescent="0.3">
      <c r="B13" s="9">
        <v>5000</v>
      </c>
      <c r="C13" s="9">
        <f>SUMIF(YorinSpecialMission!G:G,reward!E13,YorinSpecialMission!H:H)</f>
        <v>0</v>
      </c>
      <c r="D13" t="s">
        <v>32</v>
      </c>
      <c r="E13">
        <v>46</v>
      </c>
      <c r="F13">
        <v>1</v>
      </c>
      <c r="G13" s="4">
        <f>B13/F13</f>
        <v>5000</v>
      </c>
      <c r="I13" s="11" t="s">
        <v>32</v>
      </c>
      <c r="J13" s="9">
        <f>COUNTIF(YorinSpecialMission!$G$2:$G$2,"=46")</f>
        <v>0</v>
      </c>
      <c r="K13" s="9" t="e">
        <f>COUNTIF(YorinSpecialMission!#REF!,"=46")</f>
        <v>#REF!</v>
      </c>
      <c r="L13" s="9" t="e">
        <f>COUNTIF(YorinSpecialMission!#REF!,"=46")</f>
        <v>#REF!</v>
      </c>
      <c r="M13" s="9" t="e">
        <f>COUNTIF(YorinSpecialMission!#REF!,"=46")</f>
        <v>#REF!</v>
      </c>
      <c r="N13" s="9" t="e">
        <f>COUNTIF(YorinSpecialMission!#REF!,"=46")</f>
        <v>#REF!</v>
      </c>
      <c r="O13" s="9" t="e">
        <f>COUNTIF(YorinSpecialMission!#REF!,"=46")</f>
        <v>#REF!</v>
      </c>
      <c r="P13" s="9" t="e">
        <f>COUNTIF(YorinSpecialMission!#REF!,"=46")</f>
        <v>#REF!</v>
      </c>
      <c r="Q13" s="13" t="e">
        <f>SUM(J13:P13)</f>
        <v>#REF!</v>
      </c>
    </row>
    <row r="14" spans="2:17" x14ac:dyDescent="0.3">
      <c r="F14">
        <f>SUM(F5:F13)</f>
        <v>40</v>
      </c>
      <c r="Q14" s="14" t="e">
        <f>SUM(Q5:Q13)</f>
        <v>#REF!</v>
      </c>
    </row>
    <row r="15" spans="2:17" x14ac:dyDescent="0.3">
      <c r="J15" s="15" t="s">
        <v>34</v>
      </c>
    </row>
    <row r="16" spans="2:17" x14ac:dyDescent="0.3">
      <c r="I16" s="12" t="s">
        <v>35</v>
      </c>
      <c r="J16">
        <v>0.4</v>
      </c>
      <c r="K16">
        <v>0.6</v>
      </c>
      <c r="L16">
        <v>0.8</v>
      </c>
      <c r="M16">
        <v>1</v>
      </c>
      <c r="N16">
        <v>1.2</v>
      </c>
      <c r="O16">
        <v>1.4</v>
      </c>
      <c r="P16">
        <v>1.6</v>
      </c>
    </row>
    <row r="17" spans="9:17" x14ac:dyDescent="0.3">
      <c r="J17" s="9" t="s">
        <v>23</v>
      </c>
      <c r="K17" s="9" t="s">
        <v>24</v>
      </c>
      <c r="L17" s="9" t="s">
        <v>25</v>
      </c>
      <c r="M17" s="9" t="s">
        <v>26</v>
      </c>
      <c r="N17" s="9" t="s">
        <v>27</v>
      </c>
      <c r="O17" s="9" t="s">
        <v>28</v>
      </c>
      <c r="P17" s="9" t="s">
        <v>29</v>
      </c>
      <c r="Q17" s="14" t="s">
        <v>36</v>
      </c>
    </row>
    <row r="18" spans="9:17" x14ac:dyDescent="0.3">
      <c r="I18" s="10" t="s">
        <v>10</v>
      </c>
      <c r="J18" s="9">
        <f>G5*$J$16*J5</f>
        <v>0</v>
      </c>
      <c r="K18" s="9" t="e">
        <f t="shared" ref="K18:K23" si="2">G5*$K$16*K5</f>
        <v>#REF!</v>
      </c>
      <c r="L18" s="9" t="e">
        <f>G5*$L$16*L5</f>
        <v>#REF!</v>
      </c>
      <c r="M18" s="9" t="e">
        <f>G5*$M$16*M5</f>
        <v>#REF!</v>
      </c>
      <c r="N18" s="9" t="e">
        <f>G5*$N$16*N5</f>
        <v>#REF!</v>
      </c>
      <c r="O18" s="9" t="e">
        <f>G5*$O$16*O5</f>
        <v>#REF!</v>
      </c>
      <c r="P18" s="9" t="e">
        <f>G5*$P$16*P5</f>
        <v>#REF!</v>
      </c>
      <c r="Q18" s="13" t="e">
        <f>SUM(J18:P18)</f>
        <v>#REF!</v>
      </c>
    </row>
    <row r="19" spans="9:17" x14ac:dyDescent="0.3">
      <c r="I19" s="11" t="s">
        <v>13</v>
      </c>
      <c r="J19" s="9">
        <f>G6*$J$16*J6</f>
        <v>0</v>
      </c>
      <c r="K19" s="9" t="e">
        <f t="shared" si="2"/>
        <v>#REF!</v>
      </c>
      <c r="L19" s="9" t="e">
        <f t="shared" ref="L19:L26" si="3">G6*$L$16*L6</f>
        <v>#REF!</v>
      </c>
      <c r="M19" s="9" t="e">
        <f t="shared" ref="M19:M26" si="4">G6*$M$16*M6</f>
        <v>#REF!</v>
      </c>
      <c r="N19" s="9" t="e">
        <f t="shared" ref="N19:N26" si="5">G6*$N$16*N6</f>
        <v>#REF!</v>
      </c>
      <c r="O19" s="9" t="e">
        <f t="shared" ref="O19:O26" si="6">G6*$O$16*O6</f>
        <v>#REF!</v>
      </c>
      <c r="P19" s="9" t="e">
        <f t="shared" ref="P19:P26" si="7">G6*$P$16*P6</f>
        <v>#REF!</v>
      </c>
      <c r="Q19" s="13" t="e">
        <f t="shared" ref="Q19:Q26" si="8">SUM(J19:P19)</f>
        <v>#REF!</v>
      </c>
    </row>
    <row r="20" spans="9:17" x14ac:dyDescent="0.3">
      <c r="I20" s="11" t="s">
        <v>14</v>
      </c>
      <c r="J20" s="9">
        <f>G7*$J$16*J7</f>
        <v>0</v>
      </c>
      <c r="K20" s="9" t="e">
        <f t="shared" si="2"/>
        <v>#REF!</v>
      </c>
      <c r="L20" s="9" t="e">
        <f t="shared" si="3"/>
        <v>#REF!</v>
      </c>
      <c r="M20" s="9" t="e">
        <f t="shared" si="4"/>
        <v>#REF!</v>
      </c>
      <c r="N20" s="9" t="e">
        <f t="shared" si="5"/>
        <v>#REF!</v>
      </c>
      <c r="O20" s="9" t="e">
        <f t="shared" si="6"/>
        <v>#REF!</v>
      </c>
      <c r="P20" s="9" t="e">
        <f t="shared" si="7"/>
        <v>#REF!</v>
      </c>
      <c r="Q20" s="13" t="e">
        <f t="shared" si="8"/>
        <v>#REF!</v>
      </c>
    </row>
    <row r="21" spans="9:17" x14ac:dyDescent="0.3">
      <c r="I21" s="11" t="s">
        <v>11</v>
      </c>
      <c r="J21" s="9">
        <f>G8*$J$16*J8</f>
        <v>0</v>
      </c>
      <c r="K21" s="9" t="e">
        <f t="shared" si="2"/>
        <v>#REF!</v>
      </c>
      <c r="L21" s="9" t="e">
        <f t="shared" si="3"/>
        <v>#REF!</v>
      </c>
      <c r="M21" s="9" t="e">
        <f t="shared" si="4"/>
        <v>#REF!</v>
      </c>
      <c r="N21" s="9" t="e">
        <f t="shared" si="5"/>
        <v>#REF!</v>
      </c>
      <c r="O21" s="9" t="e">
        <f t="shared" si="6"/>
        <v>#REF!</v>
      </c>
      <c r="P21" s="9" t="e">
        <f t="shared" si="7"/>
        <v>#REF!</v>
      </c>
      <c r="Q21" s="13" t="e">
        <f t="shared" si="8"/>
        <v>#REF!</v>
      </c>
    </row>
    <row r="22" spans="9:17" x14ac:dyDescent="0.3">
      <c r="I22" s="11" t="s">
        <v>12</v>
      </c>
      <c r="J22" s="9">
        <f>G9*$J$16*J9</f>
        <v>0</v>
      </c>
      <c r="K22" s="9" t="e">
        <f t="shared" si="2"/>
        <v>#REF!</v>
      </c>
      <c r="L22" s="9" t="e">
        <f t="shared" si="3"/>
        <v>#REF!</v>
      </c>
      <c r="M22" s="9" t="e">
        <f t="shared" si="4"/>
        <v>#REF!</v>
      </c>
      <c r="N22" s="9" t="e">
        <f t="shared" si="5"/>
        <v>#REF!</v>
      </c>
      <c r="O22" s="9" t="e">
        <f t="shared" si="6"/>
        <v>#REF!</v>
      </c>
      <c r="P22" s="9" t="e">
        <f t="shared" si="7"/>
        <v>#REF!</v>
      </c>
      <c r="Q22" s="13" t="e">
        <f t="shared" si="8"/>
        <v>#REF!</v>
      </c>
    </row>
    <row r="23" spans="9:17" x14ac:dyDescent="0.3">
      <c r="I23" s="11" t="s">
        <v>15</v>
      </c>
      <c r="J23" s="9">
        <f t="shared" ref="J23:J26" si="9">G10*$J$16*J10</f>
        <v>0</v>
      </c>
      <c r="K23" s="9" t="e">
        <f t="shared" si="2"/>
        <v>#REF!</v>
      </c>
      <c r="L23" s="9" t="e">
        <f t="shared" si="3"/>
        <v>#REF!</v>
      </c>
      <c r="M23" s="9" t="e">
        <f t="shared" si="4"/>
        <v>#REF!</v>
      </c>
      <c r="N23" s="9" t="e">
        <f t="shared" si="5"/>
        <v>#REF!</v>
      </c>
      <c r="O23" s="9" t="e">
        <f t="shared" si="6"/>
        <v>#REF!</v>
      </c>
      <c r="P23" s="9" t="e">
        <f t="shared" si="7"/>
        <v>#REF!</v>
      </c>
      <c r="Q23" s="13" t="e">
        <f t="shared" si="8"/>
        <v>#REF!</v>
      </c>
    </row>
    <row r="24" spans="9:17" x14ac:dyDescent="0.3">
      <c r="I24" s="11" t="s">
        <v>16</v>
      </c>
      <c r="J24" s="9">
        <f t="shared" si="9"/>
        <v>0</v>
      </c>
      <c r="K24" s="9" t="e">
        <f t="shared" ref="K24:K26" si="10">G11*$K$16*K11</f>
        <v>#REF!</v>
      </c>
      <c r="L24" s="9" t="e">
        <f t="shared" si="3"/>
        <v>#REF!</v>
      </c>
      <c r="M24" s="9" t="e">
        <f t="shared" si="4"/>
        <v>#REF!</v>
      </c>
      <c r="N24" s="9" t="e">
        <f t="shared" si="5"/>
        <v>#REF!</v>
      </c>
      <c r="O24" s="9" t="e">
        <f t="shared" si="6"/>
        <v>#REF!</v>
      </c>
      <c r="P24" s="9" t="e">
        <f t="shared" si="7"/>
        <v>#REF!</v>
      </c>
      <c r="Q24" s="13" t="e">
        <f t="shared" si="8"/>
        <v>#REF!</v>
      </c>
    </row>
    <row r="25" spans="9:17" x14ac:dyDescent="0.3">
      <c r="I25" s="11" t="s">
        <v>18</v>
      </c>
      <c r="J25" s="9">
        <f t="shared" si="9"/>
        <v>0</v>
      </c>
      <c r="K25" s="9" t="e">
        <f t="shared" si="10"/>
        <v>#REF!</v>
      </c>
      <c r="L25" s="9" t="e">
        <f t="shared" si="3"/>
        <v>#REF!</v>
      </c>
      <c r="M25" s="9" t="e">
        <f t="shared" si="4"/>
        <v>#REF!</v>
      </c>
      <c r="N25" s="9" t="e">
        <f t="shared" si="5"/>
        <v>#REF!</v>
      </c>
      <c r="O25" s="9" t="e">
        <f t="shared" si="6"/>
        <v>#REF!</v>
      </c>
      <c r="P25" s="9" t="e">
        <f t="shared" si="7"/>
        <v>#REF!</v>
      </c>
      <c r="Q25" s="13" t="e">
        <f t="shared" si="8"/>
        <v>#REF!</v>
      </c>
    </row>
    <row r="26" spans="9:17" x14ac:dyDescent="0.3">
      <c r="I26" s="11" t="s">
        <v>32</v>
      </c>
      <c r="J26" s="9">
        <f t="shared" si="9"/>
        <v>0</v>
      </c>
      <c r="K26" s="9" t="e">
        <f t="shared" si="10"/>
        <v>#REF!</v>
      </c>
      <c r="L26" s="9" t="e">
        <f t="shared" si="3"/>
        <v>#REF!</v>
      </c>
      <c r="M26" s="9" t="e">
        <f t="shared" si="4"/>
        <v>#REF!</v>
      </c>
      <c r="N26" s="9" t="e">
        <f t="shared" si="5"/>
        <v>#REF!</v>
      </c>
      <c r="O26" s="9" t="e">
        <f t="shared" si="6"/>
        <v>#REF!</v>
      </c>
      <c r="P26" s="9" t="e">
        <f t="shared" si="7"/>
        <v>#REF!</v>
      </c>
      <c r="Q26" s="13" t="e">
        <f t="shared" si="8"/>
        <v>#REF!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0677-05CC-45B7-A2FA-4929431D30F5}">
  <dimension ref="B4:G24"/>
  <sheetViews>
    <sheetView workbookViewId="0">
      <selection activeCell="F20" sqref="F20"/>
    </sheetView>
  </sheetViews>
  <sheetFormatPr defaultRowHeight="16.5" x14ac:dyDescent="0.3"/>
  <cols>
    <col min="2" max="7" width="35.625" customWidth="1"/>
  </cols>
  <sheetData>
    <row r="4" spans="2:7" x14ac:dyDescent="0.3">
      <c r="B4" s="18" t="s">
        <v>37</v>
      </c>
      <c r="C4" s="18" t="s">
        <v>38</v>
      </c>
      <c r="D4" s="18" t="s">
        <v>39</v>
      </c>
      <c r="E4" s="18" t="s">
        <v>40</v>
      </c>
      <c r="F4" s="18" t="s">
        <v>41</v>
      </c>
      <c r="G4" s="18" t="s">
        <v>42</v>
      </c>
    </row>
    <row r="5" spans="2:7" x14ac:dyDescent="0.3">
      <c r="B5" s="18" t="s">
        <v>43</v>
      </c>
      <c r="C5" s="18" t="s">
        <v>44</v>
      </c>
      <c r="D5" s="19" t="s">
        <v>45</v>
      </c>
      <c r="E5" s="18" t="s">
        <v>46</v>
      </c>
      <c r="F5" s="18" t="s">
        <v>47</v>
      </c>
      <c r="G5" s="19" t="s">
        <v>48</v>
      </c>
    </row>
    <row r="6" spans="2:7" x14ac:dyDescent="0.3">
      <c r="B6" s="18" t="s">
        <v>49</v>
      </c>
      <c r="C6" s="19" t="s">
        <v>50</v>
      </c>
      <c r="D6" s="19" t="s">
        <v>51</v>
      </c>
      <c r="E6" s="18" t="s">
        <v>52</v>
      </c>
      <c r="F6" s="18" t="s">
        <v>53</v>
      </c>
      <c r="G6" s="18" t="s">
        <v>54</v>
      </c>
    </row>
    <row r="7" spans="2:7" x14ac:dyDescent="0.3">
      <c r="B7" s="19" t="s">
        <v>55</v>
      </c>
      <c r="C7" s="19" t="s">
        <v>56</v>
      </c>
      <c r="D7" s="18" t="s">
        <v>57</v>
      </c>
      <c r="E7" s="18" t="s">
        <v>58</v>
      </c>
      <c r="F7" s="19" t="s">
        <v>59</v>
      </c>
      <c r="G7" s="18" t="s">
        <v>60</v>
      </c>
    </row>
    <row r="8" spans="2:7" x14ac:dyDescent="0.3">
      <c r="B8" s="18" t="s">
        <v>61</v>
      </c>
      <c r="C8" s="18" t="s">
        <v>62</v>
      </c>
      <c r="D8" s="19" t="s">
        <v>63</v>
      </c>
      <c r="E8" s="18" t="s">
        <v>64</v>
      </c>
      <c r="F8" s="18" t="s">
        <v>65</v>
      </c>
      <c r="G8" s="18" t="s">
        <v>66</v>
      </c>
    </row>
    <row r="9" spans="2:7" x14ac:dyDescent="0.3">
      <c r="B9" s="18" t="s">
        <v>67</v>
      </c>
      <c r="E9" s="19" t="s">
        <v>68</v>
      </c>
      <c r="F9" s="19" t="s">
        <v>69</v>
      </c>
      <c r="G9" s="18" t="s">
        <v>70</v>
      </c>
    </row>
    <row r="10" spans="2:7" x14ac:dyDescent="0.3">
      <c r="B10" s="18" t="s">
        <v>71</v>
      </c>
      <c r="E10" s="18" t="s">
        <v>72</v>
      </c>
      <c r="G10" s="19" t="s">
        <v>73</v>
      </c>
    </row>
    <row r="11" spans="2:7" x14ac:dyDescent="0.3">
      <c r="B11" s="19" t="s">
        <v>74</v>
      </c>
    </row>
    <row r="14" spans="2:7" x14ac:dyDescent="0.3">
      <c r="B14" s="18" t="s">
        <v>75</v>
      </c>
      <c r="C14" s="18" t="s">
        <v>76</v>
      </c>
      <c r="D14" s="18" t="s">
        <v>77</v>
      </c>
      <c r="E14" s="18" t="s">
        <v>78</v>
      </c>
      <c r="F14" s="18" t="s">
        <v>79</v>
      </c>
      <c r="G14" s="18" t="s">
        <v>80</v>
      </c>
    </row>
    <row r="17" spans="2:7" x14ac:dyDescent="0.3">
      <c r="B17" t="s">
        <v>111</v>
      </c>
      <c r="D17" t="s">
        <v>112</v>
      </c>
      <c r="F17" t="s">
        <v>113</v>
      </c>
    </row>
    <row r="21" spans="2:7" x14ac:dyDescent="0.3">
      <c r="D21" t="s">
        <v>114</v>
      </c>
      <c r="E21">
        <v>10000</v>
      </c>
      <c r="F21" t="s">
        <v>118</v>
      </c>
      <c r="G21">
        <v>20</v>
      </c>
    </row>
    <row r="22" spans="2:7" x14ac:dyDescent="0.3">
      <c r="D22" t="s">
        <v>115</v>
      </c>
      <c r="E22" t="s">
        <v>122</v>
      </c>
      <c r="F22" t="s">
        <v>119</v>
      </c>
      <c r="G22">
        <v>20</v>
      </c>
    </row>
    <row r="23" spans="2:7" x14ac:dyDescent="0.3">
      <c r="D23" t="s">
        <v>116</v>
      </c>
      <c r="E23">
        <v>20</v>
      </c>
      <c r="F23" t="s">
        <v>120</v>
      </c>
      <c r="G23">
        <v>100</v>
      </c>
    </row>
    <row r="24" spans="2:7" x14ac:dyDescent="0.3">
      <c r="D24" t="s">
        <v>117</v>
      </c>
      <c r="E24">
        <v>20</v>
      </c>
      <c r="F24" t="s">
        <v>121</v>
      </c>
      <c r="G24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YorinSpecialMission</vt:lpstr>
      <vt:lpstr>reward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2024-03-27T04:38:18Z</dcterms:modified>
</cp:coreProperties>
</file>