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534615B-9B28-4A18-BFE4-CCA58B6F9944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3" l="1"/>
  <c r="P34" i="3"/>
  <c r="Q34" i="3"/>
  <c r="I35" i="3"/>
  <c r="J35" i="3" s="1"/>
  <c r="H134" i="3"/>
  <c r="P69" i="3"/>
  <c r="H69" i="3" s="1"/>
  <c r="I103" i="3" s="1"/>
  <c r="V43" i="4"/>
  <c r="W43" i="4" s="1"/>
  <c r="C30" i="4"/>
  <c r="D30" i="4"/>
  <c r="E30" i="4"/>
  <c r="F30" i="4"/>
  <c r="G30" i="4"/>
  <c r="Q30" i="4"/>
  <c r="L30" i="4" s="1"/>
  <c r="H133" i="3"/>
  <c r="I34" i="3"/>
  <c r="P68" i="3" s="1"/>
  <c r="H68" i="3" s="1"/>
  <c r="I102" i="3" s="1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32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31" i="3"/>
  <c r="I32" i="3"/>
  <c r="P66" i="3" s="1"/>
  <c r="H66" i="3" s="1"/>
  <c r="I100" i="3" s="1"/>
  <c r="H130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9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I29" i="3"/>
  <c r="P63" i="3" s="1"/>
  <c r="I28" i="3"/>
  <c r="J28" i="3" s="1"/>
  <c r="O27" i="3" s="1"/>
  <c r="I27" i="3"/>
  <c r="P61" i="3" s="1"/>
  <c r="I26" i="3"/>
  <c r="P60" i="3" s="1"/>
  <c r="I60" i="3" s="1"/>
  <c r="J94" i="3" s="1"/>
  <c r="I25" i="3"/>
  <c r="P59" i="3" s="1"/>
  <c r="I24" i="3"/>
  <c r="J24" i="3" s="1"/>
  <c r="O23" i="3" s="1"/>
  <c r="I23" i="3"/>
  <c r="P57" i="3" s="1"/>
  <c r="I57" i="3" s="1"/>
  <c r="J91" i="3" s="1"/>
  <c r="I22" i="3"/>
  <c r="P56" i="3" s="1"/>
  <c r="I21" i="3"/>
  <c r="P55" i="3" s="1"/>
  <c r="K55" i="3" s="1"/>
  <c r="L89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I134" i="3" l="1"/>
  <c r="L69" i="3"/>
  <c r="K69" i="3"/>
  <c r="L103" i="3" s="1"/>
  <c r="J69" i="3"/>
  <c r="K103" i="3" s="1"/>
  <c r="I69" i="3"/>
  <c r="Z51" i="3"/>
  <c r="AA71" i="3" s="1"/>
  <c r="AD51" i="3"/>
  <c r="AE71" i="3" s="1"/>
  <c r="P67" i="3"/>
  <c r="H67" i="3" s="1"/>
  <c r="I101" i="3" s="1"/>
  <c r="J34" i="3"/>
  <c r="O33" i="3" s="1"/>
  <c r="J32" i="3"/>
  <c r="O31" i="3" s="1"/>
  <c r="I133" i="3"/>
  <c r="P65" i="3"/>
  <c r="H65" i="3" s="1"/>
  <c r="I99" i="3" s="1"/>
  <c r="I130" i="3" s="1"/>
  <c r="I131" i="3"/>
  <c r="AB41" i="3"/>
  <c r="AC61" i="3" s="1"/>
  <c r="I132" i="3"/>
  <c r="B30" i="4"/>
  <c r="P30" i="4"/>
  <c r="O30" i="4"/>
  <c r="N30" i="4"/>
  <c r="M30" i="4"/>
  <c r="K30" i="4" s="1"/>
  <c r="L68" i="3"/>
  <c r="K68" i="3"/>
  <c r="L102" i="3" s="1"/>
  <c r="J68" i="3"/>
  <c r="K102" i="3" s="1"/>
  <c r="I68" i="3"/>
  <c r="B29" i="4"/>
  <c r="P29" i="4"/>
  <c r="N29" i="4"/>
  <c r="M29" i="4"/>
  <c r="L29" i="4"/>
  <c r="P28" i="4"/>
  <c r="N28" i="4"/>
  <c r="M28" i="4"/>
  <c r="O28" i="4"/>
  <c r="L67" i="3"/>
  <c r="K67" i="3"/>
  <c r="L101" i="3" s="1"/>
  <c r="J67" i="3"/>
  <c r="K101" i="3" s="1"/>
  <c r="I67" i="3"/>
  <c r="B27" i="4"/>
  <c r="P27" i="4"/>
  <c r="M27" i="4"/>
  <c r="L27" i="4"/>
  <c r="O27" i="4"/>
  <c r="L66" i="3"/>
  <c r="K66" i="3"/>
  <c r="L100" i="3" s="1"/>
  <c r="J66" i="3"/>
  <c r="K100" i="3" s="1"/>
  <c r="I66" i="3"/>
  <c r="I65" i="3"/>
  <c r="AA95" i="3"/>
  <c r="AA47" i="3"/>
  <c r="AB67" i="3" s="1"/>
  <c r="J15" i="3"/>
  <c r="O15" i="3" s="1"/>
  <c r="L47" i="3"/>
  <c r="P64" i="3"/>
  <c r="I64" i="3" s="1"/>
  <c r="J98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91" i="3" s="1"/>
  <c r="J60" i="3"/>
  <c r="K94" i="3" s="1"/>
  <c r="P41" i="3"/>
  <c r="L41" i="3" s="1"/>
  <c r="P46" i="3"/>
  <c r="I46" i="3" s="1"/>
  <c r="J82" i="3" s="1"/>
  <c r="J23" i="3"/>
  <c r="O22" i="3" s="1"/>
  <c r="AA51" i="3"/>
  <c r="AB71" i="3" s="1"/>
  <c r="K47" i="3"/>
  <c r="L83" i="3" s="1"/>
  <c r="AC51" i="3"/>
  <c r="AD71" i="3" s="1"/>
  <c r="K42" i="3"/>
  <c r="L78" i="3" s="1"/>
  <c r="L42" i="3"/>
  <c r="J42" i="3"/>
  <c r="K78" i="3" s="1"/>
  <c r="I63" i="3"/>
  <c r="J97" i="3" s="1"/>
  <c r="L63" i="3"/>
  <c r="K63" i="3"/>
  <c r="L97" i="3" s="1"/>
  <c r="J63" i="3"/>
  <c r="K97" i="3" s="1"/>
  <c r="AA43" i="3"/>
  <c r="AB63" i="3" s="1"/>
  <c r="AB48" i="3"/>
  <c r="AC68" i="3" s="1"/>
  <c r="K57" i="3"/>
  <c r="L91" i="3" s="1"/>
  <c r="AD43" i="3"/>
  <c r="AE63" i="3" s="1"/>
  <c r="AD48" i="3"/>
  <c r="AE68" i="3" s="1"/>
  <c r="P44" i="3"/>
  <c r="H44" i="3" s="1"/>
  <c r="I80" i="3" s="1"/>
  <c r="Z44" i="3"/>
  <c r="AA64" i="3" s="1"/>
  <c r="Z47" i="3"/>
  <c r="AD49" i="3"/>
  <c r="AE69" i="3" s="1"/>
  <c r="K60" i="3"/>
  <c r="L94" i="3" s="1"/>
  <c r="P58" i="3"/>
  <c r="L58" i="3" s="1"/>
  <c r="M92" i="3" s="1"/>
  <c r="P62" i="3"/>
  <c r="J62" i="3" s="1"/>
  <c r="K96" i="3" s="1"/>
  <c r="J12" i="3"/>
  <c r="O12" i="3" s="1"/>
  <c r="AB47" i="3"/>
  <c r="AC67" i="3" s="1"/>
  <c r="H55" i="3"/>
  <c r="I89" i="3" s="1"/>
  <c r="I55" i="3"/>
  <c r="J89" i="3" s="1"/>
  <c r="J55" i="3"/>
  <c r="K89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91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AC72" i="3" s="1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8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84" i="3" s="1"/>
  <c r="K48" i="3"/>
  <c r="L84" i="3" s="1"/>
  <c r="I48" i="3"/>
  <c r="J84" i="3" s="1"/>
  <c r="L48" i="3"/>
  <c r="Q43" i="3"/>
  <c r="I43" i="3"/>
  <c r="J79" i="3" s="1"/>
  <c r="H43" i="3"/>
  <c r="L43" i="3"/>
  <c r="K43" i="3"/>
  <c r="L79" i="3" s="1"/>
  <c r="J43" i="3"/>
  <c r="K79" i="3" s="1"/>
  <c r="K53" i="3"/>
  <c r="L87" i="3" s="1"/>
  <c r="J53" i="3"/>
  <c r="K87" i="3" s="1"/>
  <c r="I53" i="3"/>
  <c r="J87" i="3" s="1"/>
  <c r="H53" i="3"/>
  <c r="Q53" i="3"/>
  <c r="L53" i="3"/>
  <c r="W45" i="3"/>
  <c r="V45" i="3"/>
  <c r="U45" i="3"/>
  <c r="T45" i="3"/>
  <c r="S45" i="3"/>
  <c r="R45" i="3"/>
  <c r="L50" i="3"/>
  <c r="K50" i="3"/>
  <c r="L86" i="3" s="1"/>
  <c r="J50" i="3"/>
  <c r="K86" i="3" s="1"/>
  <c r="Q50" i="3"/>
  <c r="I50" i="3"/>
  <c r="J86" i="3" s="1"/>
  <c r="H50" i="3"/>
  <c r="K61" i="3"/>
  <c r="L95" i="3" s="1"/>
  <c r="J61" i="3"/>
  <c r="K95" i="3" s="1"/>
  <c r="I61" i="3"/>
  <c r="J95" i="3" s="1"/>
  <c r="H61" i="3"/>
  <c r="L61" i="3"/>
  <c r="AA93" i="3"/>
  <c r="W54" i="3"/>
  <c r="U54" i="3"/>
  <c r="V54" i="3"/>
  <c r="T54" i="3"/>
  <c r="S54" i="3"/>
  <c r="R54" i="3"/>
  <c r="Q91" i="3"/>
  <c r="L60" i="3"/>
  <c r="J17" i="3"/>
  <c r="O17" i="3" s="1"/>
  <c r="J27" i="3"/>
  <c r="O26" i="3" s="1"/>
  <c r="Q42" i="3"/>
  <c r="T47" i="3"/>
  <c r="I54" i="3"/>
  <c r="J88" i="3" s="1"/>
  <c r="L55" i="3"/>
  <c r="M91" i="3"/>
  <c r="M83" i="3"/>
  <c r="M47" i="3"/>
  <c r="N83" i="3" s="1"/>
  <c r="AA45" i="3"/>
  <c r="V47" i="3"/>
  <c r="L56" i="3"/>
  <c r="K56" i="3"/>
  <c r="L90" i="3" s="1"/>
  <c r="I56" i="3"/>
  <c r="J90" i="3" s="1"/>
  <c r="L54" i="3"/>
  <c r="K54" i="3"/>
  <c r="L88" i="3" s="1"/>
  <c r="J54" i="3"/>
  <c r="K88" i="3" s="1"/>
  <c r="H54" i="3"/>
  <c r="AB45" i="3"/>
  <c r="AC65" i="3" s="1"/>
  <c r="P49" i="3"/>
  <c r="L59" i="3"/>
  <c r="K59" i="3"/>
  <c r="L93" i="3" s="1"/>
  <c r="I59" i="3"/>
  <c r="J93" i="3" s="1"/>
  <c r="W47" i="3"/>
  <c r="J25" i="3"/>
  <c r="O24" i="3" s="1"/>
  <c r="AC45" i="3"/>
  <c r="AD65" i="3" s="1"/>
  <c r="AA55" i="3"/>
  <c r="AB75" i="3" s="1"/>
  <c r="Z55" i="3"/>
  <c r="AA67" i="3"/>
  <c r="AA91" i="3" s="1"/>
  <c r="AB91" i="3" s="1"/>
  <c r="AA89" i="3"/>
  <c r="M78" i="3"/>
  <c r="M42" i="3"/>
  <c r="N78" i="3" s="1"/>
  <c r="AA41" i="3"/>
  <c r="AB61" i="3" s="1"/>
  <c r="Z41" i="3"/>
  <c r="K44" i="3"/>
  <c r="L80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81" i="3" s="1"/>
  <c r="J45" i="3"/>
  <c r="K81" i="3" s="1"/>
  <c r="I45" i="3"/>
  <c r="J81" i="3" s="1"/>
  <c r="H45" i="3"/>
  <c r="AC50" i="3"/>
  <c r="AD70" i="3" s="1"/>
  <c r="AB50" i="3"/>
  <c r="AC70" i="3" s="1"/>
  <c r="AA50" i="3"/>
  <c r="AB70" i="3" s="1"/>
  <c r="Z50" i="3"/>
  <c r="S47" i="3"/>
  <c r="U47" i="3"/>
  <c r="H47" i="3"/>
  <c r="J56" i="3"/>
  <c r="K90" i="3" s="1"/>
  <c r="J59" i="3"/>
  <c r="K93" i="3" s="1"/>
  <c r="AC42" i="3"/>
  <c r="AD62" i="3" s="1"/>
  <c r="AB42" i="3"/>
  <c r="AC62" i="3" s="1"/>
  <c r="Z42" i="3"/>
  <c r="H42" i="3"/>
  <c r="AA42" i="3"/>
  <c r="AB62" i="3" s="1"/>
  <c r="L45" i="3"/>
  <c r="I47" i="3"/>
  <c r="J83" i="3" s="1"/>
  <c r="AA49" i="3"/>
  <c r="AA53" i="3"/>
  <c r="AB73" i="3" s="1"/>
  <c r="H57" i="3"/>
  <c r="H60" i="3"/>
  <c r="I42" i="3"/>
  <c r="J78" i="3" s="1"/>
  <c r="AD42" i="3"/>
  <c r="AE62" i="3" s="1"/>
  <c r="J47" i="3"/>
  <c r="K83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AA88" i="3"/>
  <c r="H63" i="3"/>
  <c r="J22" i="3"/>
  <c r="O21" i="3" s="1"/>
  <c r="N69" i="3" l="1"/>
  <c r="J103" i="3"/>
  <c r="M69" i="3"/>
  <c r="N103" i="3" s="1"/>
  <c r="Q103" i="3" s="1"/>
  <c r="M103" i="3"/>
  <c r="L44" i="3"/>
  <c r="I44" i="3"/>
  <c r="J80" i="3" s="1"/>
  <c r="Q44" i="3"/>
  <c r="J44" i="3"/>
  <c r="K80" i="3" s="1"/>
  <c r="J64" i="3"/>
  <c r="K98" i="3" s="1"/>
  <c r="AB95" i="3"/>
  <c r="AC95" i="3" s="1"/>
  <c r="Q41" i="3"/>
  <c r="K62" i="3"/>
  <c r="L96" i="3" s="1"/>
  <c r="L62" i="3"/>
  <c r="M96" i="3" s="1"/>
  <c r="I62" i="3"/>
  <c r="J96" i="3" s="1"/>
  <c r="V98" i="3"/>
  <c r="W98" i="3"/>
  <c r="U98" i="3"/>
  <c r="N66" i="3"/>
  <c r="J100" i="3"/>
  <c r="N67" i="3"/>
  <c r="J101" i="3"/>
  <c r="J132" i="3" s="1"/>
  <c r="M66" i="3"/>
  <c r="N100" i="3" s="1"/>
  <c r="Q100" i="3" s="1"/>
  <c r="M100" i="3"/>
  <c r="M67" i="3"/>
  <c r="N101" i="3" s="1"/>
  <c r="Q101" i="3" s="1"/>
  <c r="M101" i="3"/>
  <c r="N68" i="3"/>
  <c r="J102" i="3"/>
  <c r="J133" i="3" s="1"/>
  <c r="K133" i="3" s="1"/>
  <c r="L133" i="3" s="1"/>
  <c r="AD95" i="3"/>
  <c r="AE95" i="3" s="1"/>
  <c r="J99" i="3"/>
  <c r="J130" i="3" s="1"/>
  <c r="M68" i="3"/>
  <c r="N102" i="3" s="1"/>
  <c r="Q102" i="3" s="1"/>
  <c r="M102" i="3"/>
  <c r="J65" i="3"/>
  <c r="K99" i="3" s="1"/>
  <c r="K65" i="3"/>
  <c r="L99" i="3" s="1"/>
  <c r="L65" i="3"/>
  <c r="K28" i="4"/>
  <c r="K29" i="4"/>
  <c r="K27" i="4"/>
  <c r="H62" i="3"/>
  <c r="I96" i="3" s="1"/>
  <c r="I41" i="3"/>
  <c r="K41" i="3"/>
  <c r="L77" i="3" s="1"/>
  <c r="J46" i="3"/>
  <c r="K82" i="3" s="1"/>
  <c r="Q46" i="3"/>
  <c r="T46" i="3" s="1"/>
  <c r="AA18" i="3"/>
  <c r="AA15" i="3"/>
  <c r="K46" i="3"/>
  <c r="L82" i="3" s="1"/>
  <c r="L46" i="3"/>
  <c r="M46" i="3" s="1"/>
  <c r="N82" i="3" s="1"/>
  <c r="AA14" i="3"/>
  <c r="H46" i="3"/>
  <c r="AB87" i="3"/>
  <c r="AC87" i="3" s="1"/>
  <c r="AD87" i="3" s="1"/>
  <c r="AE87" i="3" s="1"/>
  <c r="AA11" i="3"/>
  <c r="J41" i="3"/>
  <c r="K77" i="3" s="1"/>
  <c r="H41" i="3"/>
  <c r="I77" i="3" s="1"/>
  <c r="I108" i="3" s="1"/>
  <c r="H58" i="3"/>
  <c r="I92" i="3" s="1"/>
  <c r="I58" i="3"/>
  <c r="J92" i="3" s="1"/>
  <c r="M58" i="3"/>
  <c r="N92" i="3" s="1"/>
  <c r="Q92" i="3" s="1"/>
  <c r="J58" i="3"/>
  <c r="K92" i="3" s="1"/>
  <c r="K58" i="3"/>
  <c r="L92" i="3" s="1"/>
  <c r="AC91" i="3"/>
  <c r="AD91" i="3" s="1"/>
  <c r="AE91" i="3" s="1"/>
  <c r="M63" i="3"/>
  <c r="N97" i="3" s="1"/>
  <c r="Q97" i="3" s="1"/>
  <c r="M97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8" i="3"/>
  <c r="I129" i="3" s="1"/>
  <c r="M64" i="3"/>
  <c r="N98" i="3" s="1"/>
  <c r="Q98" i="3" s="1"/>
  <c r="M98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94" i="3"/>
  <c r="N60" i="3"/>
  <c r="M60" i="3"/>
  <c r="N94" i="3" s="1"/>
  <c r="M94" i="3"/>
  <c r="M44" i="3"/>
  <c r="N80" i="3" s="1"/>
  <c r="M80" i="3"/>
  <c r="P80" i="3" s="1"/>
  <c r="I79" i="3"/>
  <c r="N43" i="3"/>
  <c r="N55" i="3"/>
  <c r="N56" i="3"/>
  <c r="I90" i="3"/>
  <c r="M95" i="3"/>
  <c r="M61" i="3"/>
  <c r="N95" i="3" s="1"/>
  <c r="N44" i="3"/>
  <c r="AA9" i="3"/>
  <c r="AA62" i="3"/>
  <c r="AA86" i="3" s="1"/>
  <c r="AA17" i="3"/>
  <c r="AA70" i="3"/>
  <c r="AA94" i="3" s="1"/>
  <c r="AA66" i="3"/>
  <c r="AA90" i="3" s="1"/>
  <c r="AA13" i="3"/>
  <c r="W94" i="3"/>
  <c r="V94" i="3"/>
  <c r="U94" i="3"/>
  <c r="N54" i="3"/>
  <c r="I88" i="3"/>
  <c r="W42" i="3"/>
  <c r="V42" i="3"/>
  <c r="U42" i="3"/>
  <c r="T42" i="3"/>
  <c r="R42" i="3"/>
  <c r="S42" i="3"/>
  <c r="Q11" i="3"/>
  <c r="I95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82" i="3"/>
  <c r="N53" i="3"/>
  <c r="I87" i="3"/>
  <c r="M84" i="3"/>
  <c r="M48" i="3"/>
  <c r="N84" i="3" s="1"/>
  <c r="M50" i="3"/>
  <c r="N86" i="3" s="1"/>
  <c r="M86" i="3"/>
  <c r="AA16" i="3"/>
  <c r="AB69" i="3"/>
  <c r="AB93" i="3" s="1"/>
  <c r="AB88" i="3"/>
  <c r="AC88" i="3" s="1"/>
  <c r="AD88" i="3" s="1"/>
  <c r="AE88" i="3" s="1"/>
  <c r="W93" i="3"/>
  <c r="V93" i="3"/>
  <c r="U93" i="3"/>
  <c r="M45" i="3"/>
  <c r="N81" i="3" s="1"/>
  <c r="M81" i="3"/>
  <c r="AA20" i="3"/>
  <c r="K49" i="3"/>
  <c r="L85" i="3" s="1"/>
  <c r="J49" i="3"/>
  <c r="K85" i="3" s="1"/>
  <c r="I49" i="3"/>
  <c r="J85" i="3" s="1"/>
  <c r="H49" i="3"/>
  <c r="Q49" i="3"/>
  <c r="L49" i="3"/>
  <c r="M79" i="3"/>
  <c r="M43" i="3"/>
  <c r="N79" i="3" s="1"/>
  <c r="Q78" i="3"/>
  <c r="I111" i="3"/>
  <c r="I120" i="3"/>
  <c r="V41" i="3"/>
  <c r="S41" i="3"/>
  <c r="W41" i="3"/>
  <c r="T41" i="3"/>
  <c r="R41" i="3"/>
  <c r="U41" i="3"/>
  <c r="M93" i="3"/>
  <c r="M59" i="3"/>
  <c r="N93" i="3" s="1"/>
  <c r="M54" i="3"/>
  <c r="N88" i="3" s="1"/>
  <c r="M88" i="3"/>
  <c r="I81" i="3"/>
  <c r="N45" i="3"/>
  <c r="M77" i="3"/>
  <c r="M41" i="3"/>
  <c r="N77" i="3" s="1"/>
  <c r="I91" i="3"/>
  <c r="Q22" i="3"/>
  <c r="N57" i="3"/>
  <c r="M55" i="3"/>
  <c r="N89" i="3" s="1"/>
  <c r="M89" i="3"/>
  <c r="P89" i="3" s="1"/>
  <c r="U44" i="3"/>
  <c r="S44" i="3"/>
  <c r="T44" i="3"/>
  <c r="R44" i="3"/>
  <c r="W44" i="3"/>
  <c r="V44" i="3"/>
  <c r="AB65" i="3"/>
  <c r="AB89" i="3" s="1"/>
  <c r="AA12" i="3"/>
  <c r="M87" i="3"/>
  <c r="M53" i="3"/>
  <c r="N87" i="3" s="1"/>
  <c r="N42" i="3"/>
  <c r="Q9" i="3"/>
  <c r="I78" i="3"/>
  <c r="U46" i="3"/>
  <c r="Q83" i="3"/>
  <c r="N50" i="3"/>
  <c r="I86" i="3"/>
  <c r="U48" i="3"/>
  <c r="T48" i="3"/>
  <c r="S48" i="3"/>
  <c r="R48" i="3"/>
  <c r="W48" i="3"/>
  <c r="V48" i="3"/>
  <c r="N63" i="3"/>
  <c r="I97" i="3"/>
  <c r="N59" i="3"/>
  <c r="I93" i="3"/>
  <c r="AA74" i="3"/>
  <c r="AA98" i="3" s="1"/>
  <c r="AA21" i="3"/>
  <c r="N47" i="3"/>
  <c r="I83" i="3"/>
  <c r="Q14" i="3"/>
  <c r="AA61" i="3"/>
  <c r="AA85" i="3" s="1"/>
  <c r="AA8" i="3"/>
  <c r="AA75" i="3"/>
  <c r="AA99" i="3" s="1"/>
  <c r="AA22" i="3"/>
  <c r="M56" i="3"/>
  <c r="N90" i="3" s="1"/>
  <c r="M90" i="3"/>
  <c r="N48" i="3"/>
  <c r="I84" i="3"/>
  <c r="P103" i="3" l="1"/>
  <c r="R103" i="3" s="1"/>
  <c r="J134" i="3"/>
  <c r="N62" i="3"/>
  <c r="Q32" i="3"/>
  <c r="M62" i="3"/>
  <c r="N96" i="3" s="1"/>
  <c r="Z18" i="3"/>
  <c r="W46" i="3"/>
  <c r="V46" i="3"/>
  <c r="R46" i="3"/>
  <c r="S46" i="3"/>
  <c r="P101" i="3"/>
  <c r="N41" i="3"/>
  <c r="N46" i="3"/>
  <c r="Q31" i="3"/>
  <c r="K130" i="3"/>
  <c r="L130" i="3" s="1"/>
  <c r="K132" i="3"/>
  <c r="L132" i="3" s="1"/>
  <c r="M132" i="3" s="1"/>
  <c r="N132" i="3" s="1"/>
  <c r="N65" i="3"/>
  <c r="U99" i="3"/>
  <c r="V99" i="3"/>
  <c r="W99" i="3"/>
  <c r="P100" i="3"/>
  <c r="M133" i="3"/>
  <c r="N133" i="3" s="1"/>
  <c r="Q33" i="3"/>
  <c r="J131" i="3"/>
  <c r="P102" i="3"/>
  <c r="Z15" i="3"/>
  <c r="M65" i="3"/>
  <c r="N99" i="3" s="1"/>
  <c r="Q99" i="3" s="1"/>
  <c r="M99" i="3"/>
  <c r="P99" i="3" s="1"/>
  <c r="J77" i="3"/>
  <c r="P77" i="3" s="1"/>
  <c r="Q13" i="3"/>
  <c r="Z14" i="3"/>
  <c r="I82" i="3"/>
  <c r="I113" i="3" s="1"/>
  <c r="Z10" i="3"/>
  <c r="Q23" i="3"/>
  <c r="N58" i="3"/>
  <c r="Q28" i="3"/>
  <c r="Q24" i="3"/>
  <c r="Q17" i="3"/>
  <c r="Q26" i="3"/>
  <c r="Q27" i="3"/>
  <c r="Q29" i="3"/>
  <c r="Z11" i="3"/>
  <c r="J129" i="3"/>
  <c r="K129" i="3" s="1"/>
  <c r="L129" i="3" s="1"/>
  <c r="M129" i="3" s="1"/>
  <c r="P98" i="3"/>
  <c r="Z20" i="3"/>
  <c r="AC93" i="3"/>
  <c r="AD93" i="3" s="1"/>
  <c r="AE93" i="3" s="1"/>
  <c r="AC89" i="3"/>
  <c r="AD89" i="3" s="1"/>
  <c r="AE89" i="3" s="1"/>
  <c r="I109" i="3"/>
  <c r="P78" i="3"/>
  <c r="Q88" i="3"/>
  <c r="I85" i="3"/>
  <c r="N49" i="3"/>
  <c r="I124" i="3"/>
  <c r="P93" i="3"/>
  <c r="Q12" i="3"/>
  <c r="Q93" i="3"/>
  <c r="J120" i="3"/>
  <c r="K120" i="3" s="1"/>
  <c r="L120" i="3" s="1"/>
  <c r="M120" i="3" s="1"/>
  <c r="N120" i="3" s="1"/>
  <c r="P92" i="3"/>
  <c r="I123" i="3"/>
  <c r="Q21" i="3"/>
  <c r="AB99" i="3"/>
  <c r="AC99" i="3" s="1"/>
  <c r="AD99" i="3" s="1"/>
  <c r="AE99" i="3" s="1"/>
  <c r="Q84" i="3"/>
  <c r="Q10" i="3"/>
  <c r="I128" i="3"/>
  <c r="P97" i="3"/>
  <c r="I122" i="3"/>
  <c r="P91" i="3"/>
  <c r="I118" i="3"/>
  <c r="P87" i="3"/>
  <c r="AB86" i="3"/>
  <c r="AC86" i="3" s="1"/>
  <c r="AD86" i="3" s="1"/>
  <c r="AE86" i="3" s="1"/>
  <c r="Q90" i="3"/>
  <c r="AB90" i="3"/>
  <c r="AC90" i="3" s="1"/>
  <c r="AD90" i="3" s="1"/>
  <c r="AE90" i="3" s="1"/>
  <c r="AB85" i="3"/>
  <c r="AC85" i="3" s="1"/>
  <c r="AD85" i="3" s="1"/>
  <c r="AE85" i="3" s="1"/>
  <c r="J111" i="3"/>
  <c r="K111" i="3" s="1"/>
  <c r="L111" i="3" s="1"/>
  <c r="M111" i="3" s="1"/>
  <c r="N111" i="3" s="1"/>
  <c r="P11" i="3" s="1"/>
  <c r="I114" i="3"/>
  <c r="P83" i="3"/>
  <c r="I127" i="3"/>
  <c r="P96" i="3"/>
  <c r="Q77" i="3"/>
  <c r="Q19" i="3"/>
  <c r="I110" i="3"/>
  <c r="P79" i="3"/>
  <c r="I117" i="3"/>
  <c r="P86" i="3"/>
  <c r="Q81" i="3"/>
  <c r="Q87" i="3"/>
  <c r="Q15" i="3"/>
  <c r="Q79" i="3"/>
  <c r="Q18" i="3"/>
  <c r="P88" i="3"/>
  <c r="I119" i="3"/>
  <c r="I125" i="3"/>
  <c r="P94" i="3"/>
  <c r="Q86" i="3"/>
  <c r="I121" i="3"/>
  <c r="P90" i="3"/>
  <c r="P81" i="3"/>
  <c r="I112" i="3"/>
  <c r="Q94" i="3"/>
  <c r="AB94" i="3"/>
  <c r="AC94" i="3" s="1"/>
  <c r="AD94" i="3" s="1"/>
  <c r="AE94" i="3" s="1"/>
  <c r="I115" i="3"/>
  <c r="P84" i="3"/>
  <c r="Q8" i="3"/>
  <c r="Q80" i="3"/>
  <c r="Q25" i="3"/>
  <c r="Q89" i="3"/>
  <c r="Q96" i="3"/>
  <c r="M85" i="3"/>
  <c r="M49" i="3"/>
  <c r="N85" i="3" s="1"/>
  <c r="I126" i="3"/>
  <c r="P95" i="3"/>
  <c r="AB98" i="3"/>
  <c r="AC98" i="3" s="1"/>
  <c r="AD98" i="3" s="1"/>
  <c r="AE98" i="3" s="1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82" i="3"/>
  <c r="Q95" i="3"/>
  <c r="Q20" i="3"/>
  <c r="K134" i="3" l="1"/>
  <c r="L134" i="3" s="1"/>
  <c r="M134" i="3" s="1"/>
  <c r="N134" i="3" s="1"/>
  <c r="P32" i="3"/>
  <c r="J108" i="3"/>
  <c r="P33" i="3"/>
  <c r="P82" i="3"/>
  <c r="Z13" i="3"/>
  <c r="M130" i="3"/>
  <c r="K131" i="3"/>
  <c r="L131" i="3" s="1"/>
  <c r="M131" i="3" s="1"/>
  <c r="N131" i="3" s="1"/>
  <c r="Q30" i="3"/>
  <c r="Z16" i="3"/>
  <c r="Z17" i="3"/>
  <c r="Z9" i="3"/>
  <c r="Z12" i="3"/>
  <c r="Z8" i="3"/>
  <c r="Q16" i="3"/>
  <c r="N129" i="3"/>
  <c r="P29" i="3" s="1"/>
  <c r="J123" i="3"/>
  <c r="K123" i="3" s="1"/>
  <c r="L123" i="3" s="1"/>
  <c r="M123" i="3" s="1"/>
  <c r="N123" i="3" s="1"/>
  <c r="Z21" i="3"/>
  <c r="J115" i="3"/>
  <c r="K115" i="3" s="1"/>
  <c r="L115" i="3" s="1"/>
  <c r="M115" i="3" s="1"/>
  <c r="N115" i="3" s="1"/>
  <c r="J125" i="3"/>
  <c r="K125" i="3" s="1"/>
  <c r="L125" i="3" s="1"/>
  <c r="M125" i="3" s="1"/>
  <c r="N125" i="3" s="1"/>
  <c r="J127" i="3"/>
  <c r="K127" i="3" s="1"/>
  <c r="L127" i="3" s="1"/>
  <c r="M127" i="3" s="1"/>
  <c r="N127" i="3" s="1"/>
  <c r="J128" i="3"/>
  <c r="K128" i="3" s="1"/>
  <c r="L128" i="3" s="1"/>
  <c r="M128" i="3" s="1"/>
  <c r="N128" i="3" s="1"/>
  <c r="J119" i="3"/>
  <c r="K119" i="3" s="1"/>
  <c r="L119" i="3" s="1"/>
  <c r="M119" i="3" s="1"/>
  <c r="N119" i="3" s="1"/>
  <c r="J114" i="3"/>
  <c r="K114" i="3" s="1"/>
  <c r="L114" i="3" s="1"/>
  <c r="M114" i="3" s="1"/>
  <c r="N114" i="3" s="1"/>
  <c r="P20" i="3"/>
  <c r="K108" i="3"/>
  <c r="L108" i="3" s="1"/>
  <c r="M108" i="3" s="1"/>
  <c r="N108" i="3" s="1"/>
  <c r="J113" i="3"/>
  <c r="K113" i="3" s="1"/>
  <c r="L113" i="3" s="1"/>
  <c r="M113" i="3" s="1"/>
  <c r="N113" i="3" s="1"/>
  <c r="J117" i="3"/>
  <c r="K117" i="3" s="1"/>
  <c r="L117" i="3" s="1"/>
  <c r="M117" i="3" s="1"/>
  <c r="N117" i="3" s="1"/>
  <c r="J109" i="3"/>
  <c r="K109" i="3" s="1"/>
  <c r="L109" i="3" s="1"/>
  <c r="M109" i="3" s="1"/>
  <c r="N109" i="3" s="1"/>
  <c r="J118" i="3"/>
  <c r="K118" i="3" s="1"/>
  <c r="L118" i="3" s="1"/>
  <c r="M118" i="3" s="1"/>
  <c r="N118" i="3" s="1"/>
  <c r="P85" i="3"/>
  <c r="I116" i="3"/>
  <c r="J126" i="3"/>
  <c r="K126" i="3" s="1"/>
  <c r="L126" i="3" s="1"/>
  <c r="M126" i="3" s="1"/>
  <c r="N126" i="3" s="1"/>
  <c r="J112" i="3"/>
  <c r="K112" i="3" s="1"/>
  <c r="L112" i="3" s="1"/>
  <c r="M112" i="3" s="1"/>
  <c r="N112" i="3" s="1"/>
  <c r="J110" i="3"/>
  <c r="K110" i="3" s="1"/>
  <c r="L110" i="3" s="1"/>
  <c r="M110" i="3" s="1"/>
  <c r="N110" i="3" s="1"/>
  <c r="Z22" i="3"/>
  <c r="J122" i="3"/>
  <c r="K122" i="3" s="1"/>
  <c r="L122" i="3" s="1"/>
  <c r="M122" i="3" s="1"/>
  <c r="N122" i="3" s="1"/>
  <c r="J124" i="3"/>
  <c r="K124" i="3" s="1"/>
  <c r="L124" i="3" s="1"/>
  <c r="M124" i="3" s="1"/>
  <c r="N124" i="3" s="1"/>
  <c r="Q85" i="3"/>
  <c r="J121" i="3"/>
  <c r="K121" i="3" s="1"/>
  <c r="L121" i="3" s="1"/>
  <c r="M121" i="3" s="1"/>
  <c r="N121" i="3" s="1"/>
  <c r="P31" i="3" l="1"/>
  <c r="N130" i="3"/>
  <c r="P30" i="3"/>
  <c r="P9" i="3"/>
  <c r="P10" i="3"/>
  <c r="P25" i="3"/>
  <c r="P19" i="3"/>
  <c r="P15" i="3"/>
  <c r="P14" i="3"/>
  <c r="P22" i="3"/>
  <c r="J116" i="3"/>
  <c r="K116" i="3" s="1"/>
  <c r="L116" i="3" s="1"/>
  <c r="M116" i="3" s="1"/>
  <c r="N116" i="3" s="1"/>
  <c r="P23" i="3"/>
  <c r="P13" i="3"/>
  <c r="P28" i="3"/>
  <c r="P12" i="3"/>
  <c r="P26" i="3"/>
  <c r="P75" i="3"/>
  <c r="P24" i="3"/>
  <c r="P17" i="3"/>
  <c r="P21" i="3"/>
  <c r="P18" i="3"/>
  <c r="P8" i="3"/>
  <c r="P27" i="3"/>
  <c r="R98" i="3" l="1"/>
  <c r="R101" i="3"/>
  <c r="R99" i="3"/>
  <c r="R100" i="3"/>
  <c r="R102" i="3"/>
  <c r="R85" i="3"/>
  <c r="P16" i="3"/>
  <c r="R80" i="3"/>
  <c r="R89" i="3"/>
  <c r="R91" i="3"/>
  <c r="R88" i="3"/>
  <c r="R79" i="3"/>
  <c r="R92" i="3"/>
  <c r="R86" i="3"/>
  <c r="R82" i="3"/>
  <c r="R95" i="3"/>
  <c r="R77" i="3"/>
  <c r="R93" i="3"/>
  <c r="R97" i="3"/>
  <c r="R94" i="3"/>
  <c r="R90" i="3"/>
  <c r="R83" i="3"/>
  <c r="R96" i="3"/>
  <c r="R84" i="3"/>
  <c r="R87" i="3"/>
  <c r="R78" i="3"/>
  <c r="R81" i="3"/>
</calcChain>
</file>

<file path=xl/sharedStrings.xml><?xml version="1.0" encoding="utf-8"?>
<sst xmlns="http://schemas.openxmlformats.org/spreadsheetml/2006/main" count="977" uniqueCount="506">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</sst>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2"/>
  <sheetViews>
    <sheetView tabSelected="1" topLeftCell="A28" zoomScale="85" zoomScaleNormal="85" workbookViewId="0">
      <selection activeCell="E44" sqref="E44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  <row r="41" spans="1:21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3" t="s">
        <v>487</v>
      </c>
      <c r="G41" s="1" t="s">
        <v>486</v>
      </c>
      <c r="H41" s="44" t="s">
        <v>274</v>
      </c>
      <c r="I41" s="45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6">
        <v>9016</v>
      </c>
      <c r="Q41" s="1" t="s">
        <v>494</v>
      </c>
      <c r="R41" s="1">
        <v>196</v>
      </c>
      <c r="S41" s="47" t="s">
        <v>182</v>
      </c>
      <c r="T41" s="48" t="s">
        <v>416</v>
      </c>
      <c r="U41" s="1" t="s">
        <v>495</v>
      </c>
    </row>
    <row r="42" spans="1:21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3" t="s">
        <v>499</v>
      </c>
      <c r="G42" s="1" t="s">
        <v>500</v>
      </c>
      <c r="H42" s="44" t="s">
        <v>274</v>
      </c>
      <c r="I42" s="45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6">
        <v>9016</v>
      </c>
      <c r="Q42" s="1" t="s">
        <v>504</v>
      </c>
      <c r="R42" s="1">
        <v>197</v>
      </c>
      <c r="S42" s="47" t="s">
        <v>182</v>
      </c>
      <c r="T42" s="48" t="s">
        <v>416</v>
      </c>
      <c r="U42" s="1" t="s">
        <v>505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34"/>
  <sheetViews>
    <sheetView topLeftCell="B21" workbookViewId="0">
      <selection activeCell="Q34" sqref="Q34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H108&amp;","&amp;I108&amp;","&amp;J108&amp;","&amp;K108&amp;","&amp;L108&amp;","&amp;M108&amp;","&amp;N108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>Z85&amp;","&amp;AA85&amp;","&amp;AB85&amp;","&amp;AC85&amp;","&amp;AD85&amp;","&amp;AE85</f>
        <v>0.01,0.23,0.67,1.54,2.84,4.36</v>
      </c>
      <c r="AA8" s="40" t="str">
        <f t="shared" ref="AA8:AA22" si="2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3">H9*$B$9*$B$18*($B$13/100)</f>
        <v>864</v>
      </c>
      <c r="J9" s="9">
        <f t="shared" ref="J9:J29" si="4">ROUNDUP((I9/5),-1)</f>
        <v>180</v>
      </c>
      <c r="N9" s="9" t="s">
        <v>18</v>
      </c>
      <c r="O9" s="1" t="str">
        <f t="shared" ref="O9:O16" si="5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>Z86&amp;","&amp;AA86&amp;","&amp;AB86&amp;","&amp;AC86&amp;","&amp;AD86&amp;","&amp;AE86</f>
        <v>0.02,0.26,0.73,1.66,3.06,4.69</v>
      </c>
      <c r="AA9" s="40" t="str">
        <f t="shared" si="2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3"/>
        <v>936</v>
      </c>
      <c r="J10" s="9">
        <f t="shared" si="4"/>
        <v>190</v>
      </c>
      <c r="N10" s="9" t="s">
        <v>19</v>
      </c>
      <c r="O10" s="1" t="str">
        <f t="shared" si="5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>Z87&amp;","&amp;AA87&amp;","&amp;AB87&amp;","&amp;AC87&amp;","&amp;AD87&amp;","&amp;AE87</f>
        <v>0.03,0.28,0.78,1.78,3.28,5.03</v>
      </c>
      <c r="AA10" s="40" t="str">
        <f t="shared" si="2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3"/>
        <v>1008</v>
      </c>
      <c r="J11" s="9">
        <f t="shared" si="4"/>
        <v>210</v>
      </c>
      <c r="N11" s="9" t="s">
        <v>85</v>
      </c>
      <c r="O11" s="1" t="str">
        <f t="shared" si="5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>Z88&amp;","&amp;AA88&amp;","&amp;AB88&amp;","&amp;AC88&amp;","&amp;AD88&amp;","&amp;AE88</f>
        <v>0.04,0.31,0.85,1.92,3.52,5.39</v>
      </c>
      <c r="AA11" s="40" t="str">
        <f t="shared" si="2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3"/>
        <v>1080</v>
      </c>
      <c r="J12" s="9">
        <f t="shared" si="4"/>
        <v>220</v>
      </c>
      <c r="N12" s="9" t="s">
        <v>20</v>
      </c>
      <c r="O12" s="1" t="str">
        <f t="shared" si="5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>Z89&amp;","&amp;AA89&amp;","&amp;AB89&amp;","&amp;AC89&amp;","&amp;AD89&amp;","&amp;AE89</f>
        <v>0.05,0.35,0.94,2.12,3.89,5.95</v>
      </c>
      <c r="AA12" s="40" t="str">
        <f t="shared" si="2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3"/>
        <v>1152</v>
      </c>
      <c r="J13" s="9">
        <f t="shared" si="4"/>
        <v>240</v>
      </c>
      <c r="N13" s="9" t="s">
        <v>21</v>
      </c>
      <c r="O13" s="1" t="str">
        <f t="shared" si="5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>Z90&amp;","&amp;AA90&amp;","&amp;AB90&amp;","&amp;AC90&amp;","&amp;AD90&amp;","&amp;AE90</f>
        <v>0.06,0.39,1.04,2.34,4.28,6.54</v>
      </c>
      <c r="AA13" s="40" t="str">
        <f t="shared" si="2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3"/>
        <v>1224</v>
      </c>
      <c r="J14" s="9">
        <f t="shared" si="4"/>
        <v>250</v>
      </c>
      <c r="N14" s="9" t="s">
        <v>22</v>
      </c>
      <c r="O14" s="1" t="str">
        <f t="shared" si="5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>Z91&amp;","&amp;AA91&amp;","&amp;AB91&amp;","&amp;AC91&amp;","&amp;AD91&amp;","&amp;AE91</f>
        <v>0.07,0.43,1.14,2.56,4.68,7.15</v>
      </c>
      <c r="AA14" s="40" t="str">
        <f t="shared" si="2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3"/>
        <v>1296</v>
      </c>
      <c r="J15" s="9">
        <f t="shared" si="4"/>
        <v>260</v>
      </c>
      <c r="N15" s="9" t="s">
        <v>23</v>
      </c>
      <c r="O15" s="1" t="str">
        <f t="shared" si="5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>Z92&amp;","&amp;AA92&amp;","&amp;AB92&amp;","&amp;AC92&amp;","&amp;AD92&amp;","&amp;AE92</f>
        <v>0.08,0.48,1.27,2.85,5.22,7.98</v>
      </c>
      <c r="AA15" s="40" t="str">
        <f t="shared" si="2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3"/>
        <v>1368</v>
      </c>
      <c r="J16" s="9">
        <f t="shared" si="4"/>
        <v>280</v>
      </c>
      <c r="N16" s="9" t="s">
        <v>24</v>
      </c>
      <c r="O16" s="1" t="str">
        <f t="shared" si="5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>Z93&amp;","&amp;AA93&amp;","&amp;AB93&amp;","&amp;AC93&amp;","&amp;AD93&amp;","&amp;AE93</f>
        <v>0.09,0.67,1.83,4.14,7.6,11.64</v>
      </c>
      <c r="AA16" s="40" t="str">
        <f t="shared" si="2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3"/>
        <v>1440</v>
      </c>
      <c r="J17" s="9">
        <f t="shared" si="4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>Z94&amp;","&amp;AA94&amp;","&amp;AB94&amp;","&amp;AC94&amp;","&amp;AD94&amp;","&amp;AE94</f>
        <v>0.1,0.75,2.04,4.62,8.49,13</v>
      </c>
      <c r="AA17" s="40" t="str">
        <f t="shared" si="2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6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7">H53&amp;","&amp;I53&amp;","&amp;J53&amp;","&amp;K53&amp;","&amp;L53&amp;","&amp;M53</f>
        <v>580,1160,2319,3478,4058,8116</v>
      </c>
      <c r="Y18" s="9" t="s">
        <v>208</v>
      </c>
      <c r="Z18" s="1" t="str">
        <f>Z95&amp;","&amp;AA95&amp;","&amp;AB95&amp;","&amp;AC95&amp;","&amp;AD95&amp;","&amp;AE95</f>
        <v>0.11,0.83,2.27,5.14,9.44,14.45</v>
      </c>
      <c r="AA18" s="40" t="str">
        <f t="shared" si="2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8">H19*$B$9*$B$18*($B$13/100)</f>
        <v>1512</v>
      </c>
      <c r="J19" s="9">
        <v>300</v>
      </c>
      <c r="N19" s="9" t="s">
        <v>106</v>
      </c>
      <c r="O19" s="1" t="str">
        <f t="shared" si="6"/>
        <v>320,320,320,320,320</v>
      </c>
      <c r="P19" s="1" t="str">
        <f t="shared" si="0"/>
        <v>0.06,0.23,0.56,1.21,2.18,3.31,5.56</v>
      </c>
      <c r="Q19" s="9" t="str">
        <f t="shared" si="7"/>
        <v>608,1215,2429,3644,4251,8502</v>
      </c>
      <c r="Y19" s="9" t="s">
        <v>428</v>
      </c>
      <c r="Z19" s="1" t="str">
        <f>Z96&amp;","&amp;AA96&amp;","&amp;AB96&amp;","&amp;AC96&amp;","&amp;AD96&amp;","&amp;AE96</f>
        <v>0.12,0.97,2.67,6.06,11.15,17.08</v>
      </c>
      <c r="AA19" s="40" t="str">
        <f t="shared" si="2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8"/>
        <v>1584</v>
      </c>
      <c r="J20" s="9">
        <f t="shared" si="4"/>
        <v>320</v>
      </c>
      <c r="N20" s="9" t="s">
        <v>172</v>
      </c>
      <c r="O20" s="1" t="str">
        <f t="shared" si="6"/>
        <v>340,340,340,340,340</v>
      </c>
      <c r="P20" s="1" t="str">
        <f t="shared" si="0"/>
        <v>0.07,0.25,0.61,1.32,2.38,3.61,6.07</v>
      </c>
      <c r="Q20" s="9" t="str">
        <f t="shared" si="7"/>
        <v>635,1270,2540,3809,4444,8888</v>
      </c>
      <c r="Y20" s="9" t="s">
        <v>210</v>
      </c>
      <c r="Z20" s="1" t="str">
        <f>Z97&amp;","&amp;AA97&amp;","&amp;AB97&amp;","&amp;AC97&amp;","&amp;AD97&amp;","&amp;AE97</f>
        <v>0.13,1.06,2.92,6.64,12.22,18.72</v>
      </c>
      <c r="AA20" s="40" t="str">
        <f t="shared" si="2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8"/>
        <v>1656</v>
      </c>
      <c r="J21" s="9">
        <f t="shared" si="4"/>
        <v>340</v>
      </c>
      <c r="N21" s="9" t="s">
        <v>174</v>
      </c>
      <c r="O21" s="1" t="str">
        <f t="shared" si="6"/>
        <v>350,350,350,350,350</v>
      </c>
      <c r="P21" s="1" t="str">
        <f t="shared" si="0"/>
        <v>0.07,0.27,0.67,1.47,2.67,4.07,6.86</v>
      </c>
      <c r="Q21" s="9" t="str">
        <f t="shared" si="7"/>
        <v>692,1383,2765,4148,4839,9678</v>
      </c>
      <c r="Y21" s="9" t="s">
        <v>211</v>
      </c>
      <c r="Z21" s="1" t="str">
        <f>Z98&amp;","&amp;AA98&amp;","&amp;AB98&amp;","&amp;AC98&amp;","&amp;AD98&amp;","&amp;AE98</f>
        <v>0.14,1.16,3.19,7.25,13.34,20.44</v>
      </c>
      <c r="AA21" s="40" t="str">
        <f t="shared" si="2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8"/>
        <v>1728</v>
      </c>
      <c r="J22" s="9">
        <f t="shared" si="4"/>
        <v>350</v>
      </c>
      <c r="N22" s="9" t="s">
        <v>195</v>
      </c>
      <c r="O22" s="1" t="str">
        <f t="shared" si="6"/>
        <v>360,360,360,360,360</v>
      </c>
      <c r="P22" s="1" t="str">
        <f t="shared" si="0"/>
        <v>0.08,0.31,0.76,1.66,3.01,4.59,7.74</v>
      </c>
      <c r="Q22" s="9" t="str">
        <f t="shared" si="7"/>
        <v>750,1500,3000,4500,5250,10500</v>
      </c>
      <c r="Y22" s="9" t="s">
        <v>212</v>
      </c>
      <c r="Z22" s="1" t="str">
        <f>Z99&amp;","&amp;AA99&amp;","&amp;AB99&amp;","&amp;AC99&amp;","&amp;AD99&amp;","&amp;AE99</f>
        <v>0.15,1.26,3.47,7.88,14.5,22.22</v>
      </c>
      <c r="AA22" s="40" t="str">
        <f t="shared" si="2"/>
        <v>1584,3168,6336,9504,11088</v>
      </c>
    </row>
    <row r="23" spans="1:27">
      <c r="G23" s="9" t="s">
        <v>196</v>
      </c>
      <c r="H23" s="9">
        <v>250</v>
      </c>
      <c r="I23" s="9">
        <f t="shared" si="8"/>
        <v>1800</v>
      </c>
      <c r="J23" s="9">
        <f t="shared" si="4"/>
        <v>360</v>
      </c>
      <c r="N23" s="9" t="s">
        <v>246</v>
      </c>
      <c r="O23" s="1" t="str">
        <f t="shared" si="6"/>
        <v>390,390,390,390,390</v>
      </c>
      <c r="P23" s="1" t="str">
        <f t="shared" si="0"/>
        <v>0.08,0.35,0.88,1.94,3.52,5.36,9.04</v>
      </c>
      <c r="Q23" s="9" t="str">
        <f t="shared" si="7"/>
        <v>843,1685,3370,5055,5897,11794</v>
      </c>
    </row>
    <row r="24" spans="1:27">
      <c r="G24" s="9" t="s">
        <v>247</v>
      </c>
      <c r="H24" s="9">
        <v>270</v>
      </c>
      <c r="I24" s="9">
        <f t="shared" si="8"/>
        <v>1944</v>
      </c>
      <c r="J24" s="9">
        <f t="shared" si="4"/>
        <v>390</v>
      </c>
      <c r="N24" s="9" t="s">
        <v>313</v>
      </c>
      <c r="O24" s="1" t="str">
        <f t="shared" si="6"/>
        <v>420,420,420,420,420</v>
      </c>
      <c r="P24" s="1" t="str">
        <f t="shared" si="0"/>
        <v>0.09,0.41,1.05,2.32,4.22,6.44,10.87</v>
      </c>
      <c r="Q24" s="9" t="str">
        <f t="shared" si="7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8"/>
        <v>2088</v>
      </c>
      <c r="J25" s="9">
        <f t="shared" si="4"/>
        <v>420</v>
      </c>
      <c r="N25" s="9" t="s">
        <v>368</v>
      </c>
      <c r="O25" s="1" t="str">
        <f t="shared" si="6"/>
        <v>450,450,450,450,450</v>
      </c>
      <c r="P25" s="1" t="str">
        <f t="shared" si="0"/>
        <v>0.09,0.47,1.23,2.74,4.99,7.62,12.88</v>
      </c>
      <c r="Q25" s="9" t="str">
        <f t="shared" si="7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8"/>
        <v>2232</v>
      </c>
      <c r="J26" s="9">
        <f t="shared" si="4"/>
        <v>450</v>
      </c>
      <c r="N26" s="9" t="s">
        <v>375</v>
      </c>
      <c r="O26" s="1" t="str">
        <f t="shared" si="6"/>
        <v>480,480,480,480,480</v>
      </c>
      <c r="P26" s="1" t="str">
        <f t="shared" si="0"/>
        <v>0.1,0.55,1.44,3.21,5.86,8.95,15.13</v>
      </c>
      <c r="Q26" s="9" t="str">
        <f t="shared" si="7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8"/>
        <v>2376</v>
      </c>
      <c r="J27" s="9">
        <f t="shared" si="4"/>
        <v>480</v>
      </c>
      <c r="N27" s="9" t="s">
        <v>387</v>
      </c>
      <c r="O27" s="1" t="str">
        <f t="shared" si="6"/>
        <v>510,510,510,510,510</v>
      </c>
      <c r="P27" s="1" t="str">
        <f t="shared" si="0"/>
        <v>0.1,0.62,1.65,3.71,6.8,10.4,17.6</v>
      </c>
      <c r="Q27" s="9" t="str">
        <f t="shared" si="7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8"/>
        <v>2520</v>
      </c>
      <c r="J28" s="9">
        <f t="shared" si="4"/>
        <v>510</v>
      </c>
      <c r="N28" s="9" t="s">
        <v>418</v>
      </c>
      <c r="O28" s="1" t="str">
        <f t="shared" si="6"/>
        <v>540,540,540,540,540</v>
      </c>
      <c r="P28" s="1" t="str">
        <f t="shared" si="0"/>
        <v>0.11,0.71,1.9,4.28,7.85,12.02,20.35</v>
      </c>
      <c r="Q28" s="9" t="str">
        <f t="shared" si="7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8"/>
        <v>2664</v>
      </c>
      <c r="J29" s="9">
        <f t="shared" si="4"/>
        <v>540</v>
      </c>
      <c r="N29" s="9" t="s">
        <v>431</v>
      </c>
      <c r="O29" s="1" t="str">
        <f t="shared" ref="O29" si="9">J30&amp;","&amp;J30&amp;","&amp;J30&amp;","&amp;J30&amp;","&amp;J30</f>
        <v>570,570,570,570,570</v>
      </c>
      <c r="P29" s="1" t="str">
        <f t="shared" ref="P29" si="10">H129&amp;","&amp;I129&amp;","&amp;J129&amp;","&amp;K129&amp;","&amp;L129&amp;","&amp;M129&amp;","&amp;N129</f>
        <v>0.11,0.82,2.23,5.05,9.28,14.21,24.07</v>
      </c>
      <c r="Q29" s="9" t="str">
        <f t="shared" ref="Q29" si="11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2">H30*$B$9*$B$18*($B$13/100)</f>
        <v>2808</v>
      </c>
      <c r="J30" s="9">
        <f t="shared" ref="J30:J31" si="13">ROUNDUP((I30/5),-1)</f>
        <v>570</v>
      </c>
      <c r="N30" s="9" t="s">
        <v>451</v>
      </c>
      <c r="O30" s="1" t="str">
        <f t="shared" ref="O30:O31" si="14">J31&amp;","&amp;J31&amp;","&amp;J31&amp;","&amp;J31&amp;","&amp;J31</f>
        <v>600,600,600,600,600</v>
      </c>
      <c r="P30" s="1" t="str">
        <f t="shared" ref="P30:P31" si="15">H130&amp;","&amp;I130&amp;","&amp;J130&amp;","&amp;K130&amp;","&amp;L130&amp;","&amp;M130&amp;","&amp;N130</f>
        <v>0.12,0.95,2.61,5.92,10.88,16.67,28.25</v>
      </c>
      <c r="Q30" s="9" t="str">
        <f t="shared" ref="Q30:Q31" si="16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2"/>
        <v>2952</v>
      </c>
      <c r="J31" s="9">
        <f t="shared" si="13"/>
        <v>600</v>
      </c>
      <c r="N31" s="9" t="s">
        <v>464</v>
      </c>
      <c r="O31" s="1" t="str">
        <f t="shared" si="14"/>
        <v>620,620,620,620,620</v>
      </c>
      <c r="P31" s="1" t="str">
        <f t="shared" si="15"/>
        <v>0.12,1.09,3.02,6.87,12.65,19.39,32.87</v>
      </c>
      <c r="Q31" s="9" t="str">
        <f t="shared" si="16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7">H32*$B$9*$B$18*($B$13/100)</f>
        <v>3096</v>
      </c>
      <c r="J32" s="9">
        <f t="shared" ref="J32:J33" si="18">ROUNDUP((I32/5),-1)</f>
        <v>620</v>
      </c>
      <c r="N32" s="9" t="s">
        <v>473</v>
      </c>
      <c r="O32" s="1" t="str">
        <f t="shared" ref="O32:O33" si="19">J33&amp;","&amp;J33&amp;","&amp;J33&amp;","&amp;J33&amp;","&amp;J33</f>
        <v>650,650,650,650,650</v>
      </c>
      <c r="P32" s="1" t="str">
        <f t="shared" ref="P32:P33" si="20">H132&amp;","&amp;I132&amp;","&amp;J132&amp;","&amp;K132&amp;","&amp;L132&amp;","&amp;M132&amp;","&amp;N132</f>
        <v>0.13,1.25,3.48,7.93,14.61,22.4,37.97</v>
      </c>
      <c r="Q32" s="9" t="str">
        <f t="shared" ref="Q32:Q33" si="21">H67&amp;","&amp;I67&amp;","&amp;J67&amp;","&amp;K67&amp;","&amp;L67&amp;","&amp;M67</f>
        <v>2106,4212,8424,12636,14742,29484</v>
      </c>
    </row>
    <row r="33" spans="1:32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7"/>
        <v>3240</v>
      </c>
      <c r="J33" s="9">
        <f t="shared" si="18"/>
        <v>650</v>
      </c>
      <c r="N33" s="9" t="s">
        <v>491</v>
      </c>
      <c r="O33" s="1" t="str">
        <f t="shared" si="19"/>
        <v>680,680,680,680,680</v>
      </c>
      <c r="P33" s="1" t="str">
        <f t="shared" si="20"/>
        <v>0.13,1.41,3.97,9.08,16.74,25.68,43.56</v>
      </c>
      <c r="Q33" s="9" t="str">
        <f t="shared" si="21"/>
        <v>2313,4625,9250,13875,16187,32374</v>
      </c>
    </row>
    <row r="34" spans="1:32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22">H34*$B$9*$B$18*($B$13/100)</f>
        <v>3384</v>
      </c>
      <c r="J34" s="9">
        <f t="shared" ref="J34:J35" si="23">ROUNDUP((I34/5),-1)</f>
        <v>680</v>
      </c>
      <c r="N34" s="9" t="s">
        <v>490</v>
      </c>
      <c r="O34" s="1" t="str">
        <f t="shared" ref="O34" si="24">J35&amp;","&amp;J35&amp;","&amp;J35&amp;","&amp;J35&amp;","&amp;J35</f>
        <v>710,710,710,710,710</v>
      </c>
      <c r="P34" s="1" t="str">
        <f t="shared" ref="P34" si="25">H134&amp;","&amp;I134&amp;","&amp;J134&amp;","&amp;K134&amp;","&amp;L134&amp;","&amp;M134&amp;","&amp;N134</f>
        <v>0.14,1.6,4.52,10.35,19.09,29.29,49.68</v>
      </c>
      <c r="Q34" s="9" t="str">
        <f t="shared" ref="Q34" si="26">H69&amp;","&amp;I69&amp;","&amp;J69&amp;","&amp;K69&amp;","&amp;L69&amp;","&amp;M69</f>
        <v>2529,5057,10114,15171,17699,35398</v>
      </c>
    </row>
    <row r="35" spans="1:32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22"/>
        <v>3528</v>
      </c>
      <c r="J35" s="9">
        <f t="shared" si="23"/>
        <v>710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27">SUM(R41:R50)</f>
        <v>16.285714285714285</v>
      </c>
      <c r="S39" s="23">
        <f t="shared" si="27"/>
        <v>13.328571428571429</v>
      </c>
      <c r="T39" s="23">
        <f t="shared" si="27"/>
        <v>10.213240418118467</v>
      </c>
      <c r="U39" s="23">
        <f t="shared" si="27"/>
        <v>8.8857142857142843</v>
      </c>
      <c r="V39" s="23">
        <f t="shared" si="27"/>
        <v>6.4878048780487809</v>
      </c>
      <c r="W39" s="23">
        <f t="shared" si="27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 t="shared" ref="I41:I50" si="28">ROUNDUP((P41*$B$31/100),0)</f>
        <v>212</v>
      </c>
      <c r="J41" s="9">
        <f t="shared" ref="J41:J50" si="29">ROUNDUP((P41*$B$32/100),0)</f>
        <v>423</v>
      </c>
      <c r="K41" s="9">
        <f t="shared" ref="K41:K50" si="30">ROUNDUP((P41*$B$33/100),0)</f>
        <v>634</v>
      </c>
      <c r="L41" s="9">
        <f t="shared" ref="L41:L50" si="31">ROUNDUP((P41*$B$34/100),0)</f>
        <v>740</v>
      </c>
      <c r="M41" s="9">
        <f t="shared" ref="M41:M50" si="32">L41*$B$43</f>
        <v>1480</v>
      </c>
      <c r="N41" s="9">
        <f>SUM(H41:L41)</f>
        <v>2115</v>
      </c>
      <c r="O41" s="9">
        <v>50</v>
      </c>
      <c r="P41" s="9">
        <f t="shared" ref="P41:P50" si="33">(H8*$B$9*$B$18)*(O41/100)+I8</f>
        <v>2112</v>
      </c>
      <c r="Q41" s="9">
        <f t="shared" ref="Q41:Q50" si="34">P41-I8</f>
        <v>1320</v>
      </c>
      <c r="R41" s="1">
        <f t="shared" ref="R41:R50" si="35">(Q41/H8)/($B$18*7)</f>
        <v>0.8571428571428571</v>
      </c>
      <c r="S41" s="1">
        <f t="shared" ref="S41:S50" si="36">(Q41/$H$17)/(7*$B$18)</f>
        <v>0.47142857142857142</v>
      </c>
      <c r="T41" s="1">
        <f t="shared" ref="T41:T49" si="37">(Q41/H8)/($B$18*7+$B$21)</f>
        <v>0.5714285714285714</v>
      </c>
      <c r="U41" s="1">
        <f>(Q41/$H$17)/($B$18*7+$B$21)</f>
        <v>0.31428571428571428</v>
      </c>
      <c r="V41" s="1">
        <f t="shared" ref="V41:V50" si="38"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 t="shared" ref="AA41:AA55" si="39">ROUNDUP((AE41*$B$31/100),0)</f>
        <v>1440</v>
      </c>
      <c r="AB41" s="9">
        <f t="shared" ref="AB41:AB55" si="40">ROUNDUP((AE41*$B$32/100),0)</f>
        <v>2880</v>
      </c>
      <c r="AC41" s="9">
        <f t="shared" ref="AC41:AC55" si="41">ROUNDUP((AE41*$B$33/100),0)</f>
        <v>4320</v>
      </c>
      <c r="AD41" s="9">
        <f t="shared" ref="AD41:AD55" si="42"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43">ROUNDUP((P42*$B$30/100),0)</f>
        <v>130</v>
      </c>
      <c r="I42" s="9">
        <f t="shared" si="28"/>
        <v>260</v>
      </c>
      <c r="J42" s="9">
        <f t="shared" si="29"/>
        <v>519</v>
      </c>
      <c r="K42" s="9">
        <f t="shared" si="30"/>
        <v>778</v>
      </c>
      <c r="L42" s="9">
        <f t="shared" si="31"/>
        <v>908</v>
      </c>
      <c r="M42" s="9">
        <f t="shared" si="32"/>
        <v>1816</v>
      </c>
      <c r="N42" s="9">
        <f t="shared" ref="N42:N50" si="44">SUM(H42:L42)</f>
        <v>2595</v>
      </c>
      <c r="O42" s="9">
        <v>60</v>
      </c>
      <c r="P42" s="9">
        <f t="shared" si="33"/>
        <v>2592</v>
      </c>
      <c r="Q42" s="9">
        <f t="shared" si="34"/>
        <v>1728</v>
      </c>
      <c r="R42" s="1">
        <f t="shared" si="35"/>
        <v>1.0285714285714287</v>
      </c>
      <c r="S42" s="1">
        <f t="shared" si="36"/>
        <v>0.61714285714285722</v>
      </c>
      <c r="T42" s="1">
        <f t="shared" si="37"/>
        <v>0.68571428571428572</v>
      </c>
      <c r="U42" s="1">
        <f t="shared" ref="U42:U50" si="45">(Q42/$H$17)/($B$18*7+$B$21)</f>
        <v>0.41142857142857148</v>
      </c>
      <c r="V42" s="1">
        <f t="shared" si="38"/>
        <v>0.40975609756097564</v>
      </c>
      <c r="W42" s="1">
        <f t="shared" ref="W42:W50" si="46">(Q42/$H$17)/(($B$20/7)+$B$18*7+$B$19+$B$21)</f>
        <v>0.24585365853658542</v>
      </c>
      <c r="Y42" s="9" t="s">
        <v>199</v>
      </c>
      <c r="Z42" s="9">
        <f t="shared" ref="Z42:Z55" si="47">ROUNDUP((AE42*$B$30/100),0)</f>
        <v>744</v>
      </c>
      <c r="AA42" s="9">
        <f t="shared" si="39"/>
        <v>1488</v>
      </c>
      <c r="AB42" s="9">
        <f t="shared" si="40"/>
        <v>2976</v>
      </c>
      <c r="AC42" s="9">
        <f t="shared" si="41"/>
        <v>4464</v>
      </c>
      <c r="AD42" s="9">
        <f t="shared" si="42"/>
        <v>5208</v>
      </c>
      <c r="AE42" s="1">
        <f t="shared" ref="AE42:AE55" si="48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43"/>
        <v>156</v>
      </c>
      <c r="I43" s="9">
        <f t="shared" si="28"/>
        <v>312</v>
      </c>
      <c r="J43" s="9">
        <f t="shared" si="29"/>
        <v>624</v>
      </c>
      <c r="K43" s="9">
        <f t="shared" si="30"/>
        <v>936</v>
      </c>
      <c r="L43" s="9">
        <f t="shared" si="31"/>
        <v>1092</v>
      </c>
      <c r="M43" s="9">
        <f t="shared" si="32"/>
        <v>2184</v>
      </c>
      <c r="N43" s="9">
        <f t="shared" si="44"/>
        <v>3120</v>
      </c>
      <c r="O43" s="9">
        <v>70</v>
      </c>
      <c r="P43" s="9">
        <f t="shared" si="33"/>
        <v>3120</v>
      </c>
      <c r="Q43" s="9">
        <f t="shared" si="34"/>
        <v>2184</v>
      </c>
      <c r="R43" s="1">
        <f t="shared" si="35"/>
        <v>1.2</v>
      </c>
      <c r="S43" s="1">
        <f t="shared" si="36"/>
        <v>0.78</v>
      </c>
      <c r="T43" s="1">
        <f t="shared" si="37"/>
        <v>0.8</v>
      </c>
      <c r="U43" s="1">
        <f t="shared" si="45"/>
        <v>0.52</v>
      </c>
      <c r="V43" s="1">
        <f t="shared" si="38"/>
        <v>0.47804878048780497</v>
      </c>
      <c r="W43" s="1">
        <f t="shared" si="46"/>
        <v>0.31073170731707322</v>
      </c>
      <c r="Y43" s="9" t="s">
        <v>200</v>
      </c>
      <c r="Z43" s="9">
        <f t="shared" si="47"/>
        <v>768</v>
      </c>
      <c r="AA43" s="9">
        <f t="shared" si="39"/>
        <v>1536</v>
      </c>
      <c r="AB43" s="9">
        <f t="shared" si="40"/>
        <v>3072</v>
      </c>
      <c r="AC43" s="9">
        <f t="shared" si="41"/>
        <v>4608</v>
      </c>
      <c r="AD43" s="9">
        <f t="shared" si="42"/>
        <v>5376</v>
      </c>
      <c r="AE43" s="1">
        <f t="shared" si="48"/>
        <v>15360</v>
      </c>
      <c r="AF43" s="1">
        <v>320</v>
      </c>
    </row>
    <row r="44" spans="1:32">
      <c r="D44" s="9"/>
      <c r="G44" s="9" t="s">
        <v>85</v>
      </c>
      <c r="H44" s="9">
        <f t="shared" si="43"/>
        <v>185</v>
      </c>
      <c r="I44" s="9">
        <f t="shared" si="28"/>
        <v>370</v>
      </c>
      <c r="J44" s="9">
        <f t="shared" si="29"/>
        <v>740</v>
      </c>
      <c r="K44" s="9">
        <f t="shared" si="30"/>
        <v>1109</v>
      </c>
      <c r="L44" s="9">
        <f t="shared" si="31"/>
        <v>1294</v>
      </c>
      <c r="M44" s="9">
        <f t="shared" si="32"/>
        <v>2588</v>
      </c>
      <c r="N44" s="9">
        <f t="shared" si="44"/>
        <v>3698</v>
      </c>
      <c r="O44" s="9">
        <v>80</v>
      </c>
      <c r="P44" s="9">
        <f t="shared" si="33"/>
        <v>3696</v>
      </c>
      <c r="Q44" s="9">
        <f t="shared" si="34"/>
        <v>2688</v>
      </c>
      <c r="R44" s="1">
        <f t="shared" si="35"/>
        <v>1.3714285714285714</v>
      </c>
      <c r="S44" s="1">
        <f t="shared" si="36"/>
        <v>0.96</v>
      </c>
      <c r="T44" s="1">
        <f t="shared" si="37"/>
        <v>0.91428571428571426</v>
      </c>
      <c r="U44" s="1">
        <f t="shared" si="45"/>
        <v>0.64</v>
      </c>
      <c r="V44" s="1">
        <f t="shared" si="38"/>
        <v>0.54634146341463419</v>
      </c>
      <c r="W44" s="1">
        <f t="shared" si="46"/>
        <v>0.38243902439024391</v>
      </c>
      <c r="Y44" s="9" t="s">
        <v>201</v>
      </c>
      <c r="Z44" s="9">
        <f t="shared" si="47"/>
        <v>792</v>
      </c>
      <c r="AA44" s="9">
        <f t="shared" si="39"/>
        <v>1584</v>
      </c>
      <c r="AB44" s="9">
        <f t="shared" si="40"/>
        <v>3168</v>
      </c>
      <c r="AC44" s="9">
        <f t="shared" si="41"/>
        <v>4752</v>
      </c>
      <c r="AD44" s="9">
        <f t="shared" si="42"/>
        <v>5544</v>
      </c>
      <c r="AE44" s="1">
        <f t="shared" si="48"/>
        <v>15840</v>
      </c>
      <c r="AF44" s="1">
        <v>330</v>
      </c>
    </row>
    <row r="45" spans="1:32">
      <c r="D45" s="9"/>
      <c r="G45" s="9" t="s">
        <v>20</v>
      </c>
      <c r="H45" s="9">
        <f t="shared" si="43"/>
        <v>216</v>
      </c>
      <c r="I45" s="9">
        <f t="shared" si="28"/>
        <v>432</v>
      </c>
      <c r="J45" s="9">
        <f t="shared" si="29"/>
        <v>864</v>
      </c>
      <c r="K45" s="9">
        <f t="shared" si="30"/>
        <v>1296</v>
      </c>
      <c r="L45" s="9">
        <f t="shared" si="31"/>
        <v>1512</v>
      </c>
      <c r="M45" s="9">
        <f t="shared" si="32"/>
        <v>3024</v>
      </c>
      <c r="N45" s="9">
        <f t="shared" si="44"/>
        <v>4320</v>
      </c>
      <c r="O45" s="9">
        <v>90</v>
      </c>
      <c r="P45" s="9">
        <f t="shared" si="33"/>
        <v>4320</v>
      </c>
      <c r="Q45" s="9">
        <f t="shared" si="34"/>
        <v>3240</v>
      </c>
      <c r="R45" s="1">
        <f t="shared" si="35"/>
        <v>1.5428571428571429</v>
      </c>
      <c r="S45" s="1">
        <f t="shared" si="36"/>
        <v>1.157142857142857</v>
      </c>
      <c r="T45" s="1">
        <f t="shared" si="37"/>
        <v>1.0285714285714287</v>
      </c>
      <c r="U45" s="1">
        <f t="shared" si="45"/>
        <v>0.77142857142857135</v>
      </c>
      <c r="V45" s="1">
        <f t="shared" si="38"/>
        <v>0.61463414634146352</v>
      </c>
      <c r="W45" s="1">
        <f t="shared" si="46"/>
        <v>0.46097560975609758</v>
      </c>
      <c r="Y45" s="9" t="s">
        <v>202</v>
      </c>
      <c r="Z45" s="9">
        <f t="shared" si="47"/>
        <v>816</v>
      </c>
      <c r="AA45" s="9">
        <f t="shared" si="39"/>
        <v>1632</v>
      </c>
      <c r="AB45" s="9">
        <f t="shared" si="40"/>
        <v>3264</v>
      </c>
      <c r="AC45" s="9">
        <f t="shared" si="41"/>
        <v>4896</v>
      </c>
      <c r="AD45" s="9">
        <f t="shared" si="42"/>
        <v>5712</v>
      </c>
      <c r="AE45" s="1">
        <f t="shared" si="48"/>
        <v>16320</v>
      </c>
      <c r="AF45" s="1">
        <v>340</v>
      </c>
    </row>
    <row r="46" spans="1:32">
      <c r="D46" s="9"/>
      <c r="G46" s="9" t="s">
        <v>21</v>
      </c>
      <c r="H46" s="9">
        <f t="shared" si="43"/>
        <v>250</v>
      </c>
      <c r="I46" s="9">
        <f t="shared" si="28"/>
        <v>500</v>
      </c>
      <c r="J46" s="9">
        <f t="shared" si="29"/>
        <v>999</v>
      </c>
      <c r="K46" s="9">
        <f t="shared" si="30"/>
        <v>1498</v>
      </c>
      <c r="L46" s="9">
        <f t="shared" si="31"/>
        <v>1748</v>
      </c>
      <c r="M46" s="9">
        <f t="shared" si="32"/>
        <v>3496</v>
      </c>
      <c r="N46" s="9">
        <f t="shared" si="44"/>
        <v>4995</v>
      </c>
      <c r="O46" s="9">
        <v>100</v>
      </c>
      <c r="P46" s="9">
        <f t="shared" si="33"/>
        <v>4992</v>
      </c>
      <c r="Q46" s="9">
        <f t="shared" si="34"/>
        <v>3840</v>
      </c>
      <c r="R46" s="1">
        <f t="shared" si="35"/>
        <v>1.7142857142857142</v>
      </c>
      <c r="S46" s="1">
        <f t="shared" si="36"/>
        <v>1.3714285714285714</v>
      </c>
      <c r="T46" s="1">
        <f t="shared" si="37"/>
        <v>1.1428571428571428</v>
      </c>
      <c r="U46" s="1">
        <f t="shared" si="45"/>
        <v>0.91428571428571426</v>
      </c>
      <c r="V46" s="1">
        <f t="shared" si="38"/>
        <v>0.68292682926829273</v>
      </c>
      <c r="W46" s="1">
        <f t="shared" si="46"/>
        <v>0.54634146341463419</v>
      </c>
      <c r="Y46" s="9" t="s">
        <v>203</v>
      </c>
      <c r="Z46" s="9">
        <f t="shared" si="47"/>
        <v>840</v>
      </c>
      <c r="AA46" s="9">
        <f t="shared" si="39"/>
        <v>1680</v>
      </c>
      <c r="AB46" s="9">
        <f t="shared" si="40"/>
        <v>3360</v>
      </c>
      <c r="AC46" s="9">
        <f t="shared" si="41"/>
        <v>5040</v>
      </c>
      <c r="AD46" s="9">
        <f t="shared" si="42"/>
        <v>5880</v>
      </c>
      <c r="AE46" s="1">
        <f t="shared" si="48"/>
        <v>16800</v>
      </c>
      <c r="AF46" s="1">
        <v>350</v>
      </c>
    </row>
    <row r="47" spans="1:32">
      <c r="G47" s="9" t="s">
        <v>22</v>
      </c>
      <c r="H47" s="9">
        <f t="shared" si="43"/>
        <v>286</v>
      </c>
      <c r="I47" s="9">
        <f t="shared" si="28"/>
        <v>572</v>
      </c>
      <c r="J47" s="9">
        <f t="shared" si="29"/>
        <v>1143</v>
      </c>
      <c r="K47" s="9">
        <f t="shared" si="30"/>
        <v>1714</v>
      </c>
      <c r="L47" s="9">
        <f t="shared" si="31"/>
        <v>2000</v>
      </c>
      <c r="M47" s="9">
        <f t="shared" si="32"/>
        <v>4000</v>
      </c>
      <c r="N47" s="9">
        <f t="shared" si="44"/>
        <v>5715</v>
      </c>
      <c r="O47" s="9">
        <v>110</v>
      </c>
      <c r="P47" s="9">
        <f t="shared" si="33"/>
        <v>5712</v>
      </c>
      <c r="Q47" s="9">
        <f t="shared" si="34"/>
        <v>4488</v>
      </c>
      <c r="R47" s="1">
        <f t="shared" si="35"/>
        <v>1.8857142857142857</v>
      </c>
      <c r="S47" s="1">
        <f t="shared" si="36"/>
        <v>1.602857142857143</v>
      </c>
      <c r="T47" s="1">
        <f t="shared" si="37"/>
        <v>1.2571428571428571</v>
      </c>
      <c r="U47" s="1">
        <f t="shared" si="45"/>
        <v>1.0685714285714287</v>
      </c>
      <c r="V47" s="1">
        <f t="shared" si="38"/>
        <v>0.75121951219512195</v>
      </c>
      <c r="W47" s="1">
        <f t="shared" si="46"/>
        <v>0.63853658536585378</v>
      </c>
      <c r="Y47" s="9" t="s">
        <v>204</v>
      </c>
      <c r="Z47" s="9">
        <f t="shared" si="47"/>
        <v>864</v>
      </c>
      <c r="AA47" s="9">
        <f t="shared" si="39"/>
        <v>1728</v>
      </c>
      <c r="AB47" s="9">
        <f t="shared" si="40"/>
        <v>3456</v>
      </c>
      <c r="AC47" s="9">
        <f t="shared" si="41"/>
        <v>5184</v>
      </c>
      <c r="AD47" s="9">
        <f t="shared" si="42"/>
        <v>6048</v>
      </c>
      <c r="AE47" s="1">
        <f t="shared" si="48"/>
        <v>17280</v>
      </c>
      <c r="AF47" s="1">
        <v>360</v>
      </c>
    </row>
    <row r="48" spans="1:32">
      <c r="G48" s="9" t="s">
        <v>23</v>
      </c>
      <c r="H48" s="9">
        <f t="shared" si="43"/>
        <v>324</v>
      </c>
      <c r="I48" s="9">
        <f t="shared" si="28"/>
        <v>648</v>
      </c>
      <c r="J48" s="9">
        <f t="shared" si="29"/>
        <v>1296</v>
      </c>
      <c r="K48" s="9">
        <f t="shared" si="30"/>
        <v>1944</v>
      </c>
      <c r="L48" s="9">
        <f t="shared" si="31"/>
        <v>2268</v>
      </c>
      <c r="M48" s="9">
        <f t="shared" si="32"/>
        <v>4536</v>
      </c>
      <c r="N48" s="9">
        <f t="shared" si="44"/>
        <v>6480</v>
      </c>
      <c r="O48" s="9">
        <v>120</v>
      </c>
      <c r="P48" s="9">
        <f t="shared" si="33"/>
        <v>6480</v>
      </c>
      <c r="Q48" s="9">
        <f t="shared" si="34"/>
        <v>5184</v>
      </c>
      <c r="R48" s="1">
        <f t="shared" si="35"/>
        <v>2.0571428571428574</v>
      </c>
      <c r="S48" s="1">
        <f t="shared" si="36"/>
        <v>1.8514285714285716</v>
      </c>
      <c r="T48" s="1">
        <f t="shared" si="37"/>
        <v>1.3714285714285714</v>
      </c>
      <c r="U48" s="1">
        <f t="shared" si="45"/>
        <v>1.2342857142857144</v>
      </c>
      <c r="V48" s="1">
        <f t="shared" si="38"/>
        <v>0.81951219512195128</v>
      </c>
      <c r="W48" s="1">
        <f t="shared" si="46"/>
        <v>0.7375609756097562</v>
      </c>
      <c r="Y48" s="9" t="s">
        <v>205</v>
      </c>
      <c r="Z48" s="9">
        <f t="shared" si="47"/>
        <v>888</v>
      </c>
      <c r="AA48" s="9">
        <f t="shared" si="39"/>
        <v>1776</v>
      </c>
      <c r="AB48" s="9">
        <f t="shared" si="40"/>
        <v>3552</v>
      </c>
      <c r="AC48" s="9">
        <f t="shared" si="41"/>
        <v>5328</v>
      </c>
      <c r="AD48" s="9">
        <f t="shared" si="42"/>
        <v>6216</v>
      </c>
      <c r="AE48" s="1">
        <f t="shared" si="48"/>
        <v>17760</v>
      </c>
      <c r="AF48" s="1">
        <v>370</v>
      </c>
    </row>
    <row r="49" spans="7:32">
      <c r="G49" s="9" t="s">
        <v>24</v>
      </c>
      <c r="H49" s="9">
        <f t="shared" si="43"/>
        <v>365</v>
      </c>
      <c r="I49" s="9">
        <f t="shared" si="28"/>
        <v>730</v>
      </c>
      <c r="J49" s="9">
        <f t="shared" si="29"/>
        <v>1460</v>
      </c>
      <c r="K49" s="9">
        <f t="shared" si="30"/>
        <v>2189</v>
      </c>
      <c r="L49" s="9">
        <f t="shared" si="31"/>
        <v>2554</v>
      </c>
      <c r="M49" s="9">
        <f t="shared" si="32"/>
        <v>5108</v>
      </c>
      <c r="N49" s="9">
        <f t="shared" si="44"/>
        <v>7298</v>
      </c>
      <c r="O49" s="9">
        <v>130</v>
      </c>
      <c r="P49" s="9">
        <f t="shared" si="33"/>
        <v>7296</v>
      </c>
      <c r="Q49" s="9">
        <f t="shared" si="34"/>
        <v>5928</v>
      </c>
      <c r="R49" s="1">
        <f t="shared" si="35"/>
        <v>2.2285714285714286</v>
      </c>
      <c r="S49" s="1">
        <f t="shared" si="36"/>
        <v>2.117142857142857</v>
      </c>
      <c r="T49" s="1">
        <f t="shared" si="37"/>
        <v>1.4857142857142858</v>
      </c>
      <c r="U49" s="1">
        <f t="shared" si="45"/>
        <v>1.4114285714285715</v>
      </c>
      <c r="V49" s="1">
        <f t="shared" si="38"/>
        <v>0.88780487804878061</v>
      </c>
      <c r="W49" s="1">
        <f t="shared" si="46"/>
        <v>0.84341463414634155</v>
      </c>
      <c r="Y49" s="9" t="s">
        <v>206</v>
      </c>
      <c r="Z49" s="9">
        <f t="shared" si="47"/>
        <v>1200</v>
      </c>
      <c r="AA49" s="9">
        <f t="shared" si="39"/>
        <v>2400</v>
      </c>
      <c r="AB49" s="9">
        <f t="shared" si="40"/>
        <v>4800</v>
      </c>
      <c r="AC49" s="9">
        <f t="shared" si="41"/>
        <v>7200</v>
      </c>
      <c r="AD49" s="9">
        <f t="shared" si="42"/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43"/>
        <v>408</v>
      </c>
      <c r="I50" s="9">
        <f t="shared" si="28"/>
        <v>816</v>
      </c>
      <c r="J50" s="9">
        <f t="shared" si="29"/>
        <v>1632</v>
      </c>
      <c r="K50" s="9">
        <f t="shared" si="30"/>
        <v>2448</v>
      </c>
      <c r="L50" s="9">
        <f t="shared" si="31"/>
        <v>2856</v>
      </c>
      <c r="M50" s="9">
        <f t="shared" si="32"/>
        <v>5712</v>
      </c>
      <c r="N50" s="9">
        <f t="shared" si="44"/>
        <v>8160</v>
      </c>
      <c r="O50" s="9">
        <v>140</v>
      </c>
      <c r="P50" s="9">
        <f t="shared" si="33"/>
        <v>8160</v>
      </c>
      <c r="Q50" s="9">
        <f t="shared" si="34"/>
        <v>6720</v>
      </c>
      <c r="R50" s="1">
        <f t="shared" si="35"/>
        <v>2.4</v>
      </c>
      <c r="S50" s="1">
        <f t="shared" si="36"/>
        <v>2.4</v>
      </c>
      <c r="T50" s="1">
        <f>(Q50/H17)/(($B$20/7)+$B$18*7+$B$19+$B$21)</f>
        <v>0.95609756097560994</v>
      </c>
      <c r="U50" s="1">
        <f t="shared" si="45"/>
        <v>1.6</v>
      </c>
      <c r="V50" s="1">
        <f t="shared" si="38"/>
        <v>0.95609756097560994</v>
      </c>
      <c r="W50" s="1">
        <f t="shared" si="46"/>
        <v>0.95609756097560994</v>
      </c>
      <c r="Y50" s="9" t="s">
        <v>207</v>
      </c>
      <c r="Z50" s="9">
        <f t="shared" si="47"/>
        <v>1248</v>
      </c>
      <c r="AA50" s="9">
        <f t="shared" si="39"/>
        <v>2496</v>
      </c>
      <c r="AB50" s="9">
        <f t="shared" si="40"/>
        <v>4992</v>
      </c>
      <c r="AC50" s="9">
        <f t="shared" si="41"/>
        <v>7488</v>
      </c>
      <c r="AD50" s="9">
        <f t="shared" si="42"/>
        <v>8736</v>
      </c>
      <c r="AE50" s="1">
        <f t="shared" si="48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47"/>
        <v>1296</v>
      </c>
      <c r="AA51" s="9">
        <f t="shared" si="39"/>
        <v>2592</v>
      </c>
      <c r="AB51" s="9">
        <f t="shared" si="40"/>
        <v>5184</v>
      </c>
      <c r="AC51" s="9">
        <f t="shared" si="41"/>
        <v>7776</v>
      </c>
      <c r="AD51" s="9">
        <f t="shared" si="42"/>
        <v>9072</v>
      </c>
      <c r="AE51" s="1">
        <f t="shared" si="48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49">SUM(S53:S54)</f>
        <v>6.7012987012987013</v>
      </c>
      <c r="T52" s="23">
        <f t="shared" si="49"/>
        <v>2.7317073170731709</v>
      </c>
      <c r="U52" s="23">
        <f t="shared" si="49"/>
        <v>4.4675324675324681</v>
      </c>
      <c r="V52" s="23">
        <f t="shared" si="49"/>
        <v>2.7317073170731709</v>
      </c>
      <c r="W52" s="23">
        <f t="shared" si="49"/>
        <v>2.6696230598669626</v>
      </c>
      <c r="X52"/>
      <c r="Y52" s="9" t="s">
        <v>209</v>
      </c>
      <c r="Z52" s="9">
        <f t="shared" si="47"/>
        <v>1440</v>
      </c>
      <c r="AA52" s="9">
        <f t="shared" si="39"/>
        <v>2880</v>
      </c>
      <c r="AB52" s="9">
        <f t="shared" si="40"/>
        <v>5760</v>
      </c>
      <c r="AC52" s="9">
        <f t="shared" si="41"/>
        <v>8640</v>
      </c>
      <c r="AD52" s="9">
        <f t="shared" si="42"/>
        <v>10080</v>
      </c>
      <c r="AE52" s="1">
        <f t="shared" si="48"/>
        <v>28800</v>
      </c>
      <c r="AF52" s="1">
        <v>600</v>
      </c>
    </row>
    <row r="53" spans="7:32">
      <c r="G53" s="9" t="s">
        <v>105</v>
      </c>
      <c r="H53" s="9">
        <f t="shared" ref="H53:H63" si="50">ROUNDUP((P53*$B$30/100),0)</f>
        <v>580</v>
      </c>
      <c r="I53" s="9">
        <f t="shared" ref="I53:I65" si="51">ROUNDUP((P53*$B$31/100),0)</f>
        <v>1160</v>
      </c>
      <c r="J53" s="9">
        <f t="shared" ref="J53:J65" si="52">ROUNDUP((P53*$B$32/100),0)</f>
        <v>2319</v>
      </c>
      <c r="K53" s="9">
        <f t="shared" ref="K53:K65" si="53">ROUNDUP((P53*$B$33/100),0)</f>
        <v>3478</v>
      </c>
      <c r="L53" s="9">
        <f t="shared" ref="L53:L65" si="54">ROUNDUP((P53*$B$34/100),0)</f>
        <v>4058</v>
      </c>
      <c r="M53" s="9">
        <f t="shared" ref="M53:M66" si="55">L53*$B$43</f>
        <v>8116</v>
      </c>
      <c r="N53" s="9">
        <f t="shared" ref="N53" si="56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47"/>
        <v>1488</v>
      </c>
      <c r="AA53" s="9">
        <f t="shared" si="39"/>
        <v>2976</v>
      </c>
      <c r="AB53" s="9">
        <f t="shared" si="40"/>
        <v>5952</v>
      </c>
      <c r="AC53" s="9">
        <f t="shared" si="41"/>
        <v>8928</v>
      </c>
      <c r="AD53" s="9">
        <f t="shared" si="42"/>
        <v>10416</v>
      </c>
      <c r="AE53" s="1">
        <f t="shared" si="48"/>
        <v>29760</v>
      </c>
      <c r="AF53" s="1">
        <v>620</v>
      </c>
    </row>
    <row r="54" spans="7:32">
      <c r="G54" s="9" t="s">
        <v>106</v>
      </c>
      <c r="H54" s="9">
        <f t="shared" si="50"/>
        <v>608</v>
      </c>
      <c r="I54" s="9">
        <f t="shared" si="51"/>
        <v>1215</v>
      </c>
      <c r="J54" s="9">
        <f t="shared" si="52"/>
        <v>2429</v>
      </c>
      <c r="K54" s="9">
        <f t="shared" si="53"/>
        <v>3644</v>
      </c>
      <c r="L54" s="9">
        <f t="shared" si="54"/>
        <v>4251</v>
      </c>
      <c r="M54" s="9">
        <f t="shared" si="55"/>
        <v>8502</v>
      </c>
      <c r="N54" s="9">
        <f t="shared" ref="N54:N59" si="57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47"/>
        <v>1536</v>
      </c>
      <c r="AA54" s="9">
        <f t="shared" si="39"/>
        <v>3072</v>
      </c>
      <c r="AB54" s="9">
        <f t="shared" si="40"/>
        <v>6144</v>
      </c>
      <c r="AC54" s="9">
        <f t="shared" si="41"/>
        <v>9216</v>
      </c>
      <c r="AD54" s="9">
        <f t="shared" si="42"/>
        <v>10752</v>
      </c>
      <c r="AE54" s="1">
        <f t="shared" si="48"/>
        <v>30720</v>
      </c>
      <c r="AF54" s="1">
        <v>640</v>
      </c>
    </row>
    <row r="55" spans="7:32">
      <c r="G55" s="9" t="s">
        <v>172</v>
      </c>
      <c r="H55" s="9">
        <f t="shared" si="50"/>
        <v>635</v>
      </c>
      <c r="I55" s="9">
        <f t="shared" si="51"/>
        <v>1270</v>
      </c>
      <c r="J55" s="9">
        <f t="shared" si="52"/>
        <v>2540</v>
      </c>
      <c r="K55" s="9">
        <f t="shared" si="53"/>
        <v>3809</v>
      </c>
      <c r="L55" s="9">
        <f t="shared" si="54"/>
        <v>4444</v>
      </c>
      <c r="M55" s="9">
        <f t="shared" si="55"/>
        <v>8888</v>
      </c>
      <c r="N55" s="9">
        <f t="shared" si="57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47"/>
        <v>1584</v>
      </c>
      <c r="AA55" s="9">
        <f t="shared" si="39"/>
        <v>3168</v>
      </c>
      <c r="AB55" s="9">
        <f t="shared" si="40"/>
        <v>6336</v>
      </c>
      <c r="AC55" s="9">
        <f t="shared" si="41"/>
        <v>9504</v>
      </c>
      <c r="AD55" s="9">
        <f t="shared" si="42"/>
        <v>11088</v>
      </c>
      <c r="AE55" s="1">
        <f t="shared" si="48"/>
        <v>31680</v>
      </c>
      <c r="AF55" s="1">
        <v>660</v>
      </c>
    </row>
    <row r="56" spans="7:32">
      <c r="G56" s="9" t="s">
        <v>175</v>
      </c>
      <c r="H56" s="9">
        <f t="shared" si="50"/>
        <v>692</v>
      </c>
      <c r="I56" s="9">
        <f t="shared" si="51"/>
        <v>1383</v>
      </c>
      <c r="J56" s="9">
        <f t="shared" si="52"/>
        <v>2765</v>
      </c>
      <c r="K56" s="9">
        <f t="shared" si="53"/>
        <v>4148</v>
      </c>
      <c r="L56" s="9">
        <f t="shared" si="54"/>
        <v>4839</v>
      </c>
      <c r="M56" s="9">
        <f t="shared" si="55"/>
        <v>9678</v>
      </c>
      <c r="N56" s="9">
        <f t="shared" si="57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50"/>
        <v>750</v>
      </c>
      <c r="I57" s="9">
        <f t="shared" si="51"/>
        <v>1500</v>
      </c>
      <c r="J57" s="9">
        <f t="shared" si="52"/>
        <v>3000</v>
      </c>
      <c r="K57" s="9">
        <f t="shared" si="53"/>
        <v>4500</v>
      </c>
      <c r="L57" s="9">
        <f t="shared" si="54"/>
        <v>5250</v>
      </c>
      <c r="M57" s="9">
        <f t="shared" si="55"/>
        <v>10500</v>
      </c>
      <c r="N57" s="9">
        <f t="shared" si="57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50"/>
        <v>843</v>
      </c>
      <c r="I58" s="9">
        <f t="shared" si="51"/>
        <v>1685</v>
      </c>
      <c r="J58" s="9">
        <f t="shared" si="52"/>
        <v>3370</v>
      </c>
      <c r="K58" s="9">
        <f t="shared" si="53"/>
        <v>5055</v>
      </c>
      <c r="L58" s="9">
        <f t="shared" si="54"/>
        <v>5897</v>
      </c>
      <c r="M58" s="9">
        <f t="shared" si="55"/>
        <v>11794</v>
      </c>
      <c r="N58" s="9">
        <f t="shared" si="57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50"/>
        <v>940</v>
      </c>
      <c r="I59" s="9">
        <f t="shared" si="51"/>
        <v>1880</v>
      </c>
      <c r="J59" s="9">
        <f t="shared" si="52"/>
        <v>3759</v>
      </c>
      <c r="K59" s="9">
        <f t="shared" si="53"/>
        <v>5638</v>
      </c>
      <c r="L59" s="9">
        <f t="shared" si="54"/>
        <v>6578</v>
      </c>
      <c r="M59" s="9">
        <f t="shared" si="55"/>
        <v>13156</v>
      </c>
      <c r="N59" s="9">
        <f t="shared" si="57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50"/>
        <v>1042</v>
      </c>
      <c r="I60" s="9">
        <f t="shared" si="51"/>
        <v>2084</v>
      </c>
      <c r="J60" s="9">
        <f t="shared" si="52"/>
        <v>4167</v>
      </c>
      <c r="K60" s="9">
        <f t="shared" si="53"/>
        <v>6250</v>
      </c>
      <c r="L60" s="9">
        <f t="shared" si="54"/>
        <v>7292</v>
      </c>
      <c r="M60" s="9">
        <f t="shared" si="55"/>
        <v>14584</v>
      </c>
      <c r="N60" s="9">
        <f t="shared" ref="N60" si="58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50"/>
        <v>1149</v>
      </c>
      <c r="I61" s="9">
        <f t="shared" si="51"/>
        <v>2297</v>
      </c>
      <c r="J61" s="9">
        <f t="shared" si="52"/>
        <v>4594</v>
      </c>
      <c r="K61" s="9">
        <f t="shared" si="53"/>
        <v>6891</v>
      </c>
      <c r="L61" s="9">
        <f t="shared" si="54"/>
        <v>8039</v>
      </c>
      <c r="M61" s="9">
        <f t="shared" si="55"/>
        <v>16078</v>
      </c>
      <c r="N61" s="9">
        <f t="shared" ref="N61" si="59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 t="shared" ref="AA61:AA68" si="60">ROUNDUP(((Z41/$B$39)*$B$40)*((100+AF61)/100),0)/100</f>
        <v>0.22</v>
      </c>
      <c r="AB61" s="9">
        <f t="shared" ref="AB61:AB68" si="61">ROUNDUP(((AA41/$B$39)*$B$40)*((100+AF61)/100),0)/100</f>
        <v>0.44</v>
      </c>
      <c r="AC61" s="9">
        <f t="shared" ref="AC61:AC68" si="62">ROUNDUP(((AB41/$B$39)*$B$40)*((100+AF61)/100),0)/100</f>
        <v>0.87</v>
      </c>
      <c r="AD61" s="9">
        <f t="shared" ref="AD61:AD68" si="63">ROUNDUP(((AC41/$B$39)*$B$40)*((100+AF61)/100),0)/100</f>
        <v>1.3</v>
      </c>
      <c r="AE61" s="9">
        <f t="shared" ref="AE61:AE68" si="64"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50"/>
        <v>1260</v>
      </c>
      <c r="I62" s="9">
        <f t="shared" si="51"/>
        <v>2520</v>
      </c>
      <c r="J62" s="9">
        <f t="shared" si="52"/>
        <v>5040</v>
      </c>
      <c r="K62" s="9">
        <f t="shared" si="53"/>
        <v>7560</v>
      </c>
      <c r="L62" s="9">
        <f t="shared" si="54"/>
        <v>8820</v>
      </c>
      <c r="M62" s="9">
        <f t="shared" si="55"/>
        <v>17640</v>
      </c>
      <c r="N62" s="9">
        <f t="shared" ref="N62" si="65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 t="shared" si="60"/>
        <v>0.24</v>
      </c>
      <c r="AB62" s="9">
        <f t="shared" si="61"/>
        <v>0.47</v>
      </c>
      <c r="AC62" s="9">
        <f t="shared" si="62"/>
        <v>0.93</v>
      </c>
      <c r="AD62" s="9">
        <f t="shared" si="63"/>
        <v>1.4</v>
      </c>
      <c r="AE62" s="9">
        <f t="shared" si="64"/>
        <v>1.63</v>
      </c>
      <c r="AF62" s="1">
        <v>160</v>
      </c>
    </row>
    <row r="63" spans="7:32">
      <c r="G63" s="9" t="s">
        <v>418</v>
      </c>
      <c r="H63" s="9">
        <f t="shared" si="50"/>
        <v>1377</v>
      </c>
      <c r="I63" s="9">
        <f t="shared" si="51"/>
        <v>2753</v>
      </c>
      <c r="J63" s="9">
        <f t="shared" si="52"/>
        <v>5506</v>
      </c>
      <c r="K63" s="9">
        <f t="shared" si="53"/>
        <v>8259</v>
      </c>
      <c r="L63" s="9">
        <f t="shared" si="54"/>
        <v>9635</v>
      </c>
      <c r="M63" s="9">
        <f t="shared" si="55"/>
        <v>19270</v>
      </c>
      <c r="N63" s="9">
        <f t="shared" ref="N63" si="66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 t="shared" si="60"/>
        <v>0.25</v>
      </c>
      <c r="AB63" s="9">
        <f t="shared" si="61"/>
        <v>0.5</v>
      </c>
      <c r="AC63" s="9">
        <f t="shared" si="62"/>
        <v>1</v>
      </c>
      <c r="AD63" s="9">
        <f t="shared" si="63"/>
        <v>1.5</v>
      </c>
      <c r="AE63" s="9">
        <f t="shared" si="64"/>
        <v>1.75</v>
      </c>
      <c r="AF63" s="1">
        <v>170</v>
      </c>
    </row>
    <row r="64" spans="7:32">
      <c r="G64" s="9" t="s">
        <v>431</v>
      </c>
      <c r="H64" s="9">
        <f t="shared" ref="H64:H65" si="67">ROUNDUP((P64*$B$30/100),0)</f>
        <v>1545</v>
      </c>
      <c r="I64" s="9">
        <f t="shared" si="51"/>
        <v>3089</v>
      </c>
      <c r="J64" s="9">
        <f t="shared" si="52"/>
        <v>6178</v>
      </c>
      <c r="K64" s="9">
        <f t="shared" si="53"/>
        <v>9267</v>
      </c>
      <c r="L64" s="9">
        <f t="shared" si="54"/>
        <v>10811</v>
      </c>
      <c r="M64" s="9">
        <f t="shared" si="55"/>
        <v>21622</v>
      </c>
      <c r="N64" s="9">
        <f t="shared" ref="N64" si="68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 t="shared" si="60"/>
        <v>0.27</v>
      </c>
      <c r="AB64" s="9">
        <f t="shared" si="61"/>
        <v>0.54</v>
      </c>
      <c r="AC64" s="9">
        <f t="shared" si="62"/>
        <v>1.07</v>
      </c>
      <c r="AD64" s="9">
        <f t="shared" si="63"/>
        <v>1.6</v>
      </c>
      <c r="AE64" s="9">
        <f t="shared" si="64"/>
        <v>1.87</v>
      </c>
      <c r="AF64" s="1">
        <v>180</v>
      </c>
    </row>
    <row r="65" spans="7:32">
      <c r="G65" s="9" t="s">
        <v>451</v>
      </c>
      <c r="H65" s="9">
        <f t="shared" si="67"/>
        <v>1722</v>
      </c>
      <c r="I65" s="9">
        <f t="shared" si="51"/>
        <v>3444</v>
      </c>
      <c r="J65" s="9">
        <f t="shared" si="52"/>
        <v>6888</v>
      </c>
      <c r="K65" s="9">
        <f t="shared" si="53"/>
        <v>10332</v>
      </c>
      <c r="L65" s="9">
        <f t="shared" si="54"/>
        <v>12054</v>
      </c>
      <c r="M65" s="9">
        <f t="shared" si="55"/>
        <v>24108</v>
      </c>
      <c r="N65" s="9">
        <f t="shared" ref="N65:N66" si="69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 t="shared" si="60"/>
        <v>0.3</v>
      </c>
      <c r="AB65" s="9">
        <f t="shared" si="61"/>
        <v>0.59</v>
      </c>
      <c r="AC65" s="9">
        <f t="shared" si="62"/>
        <v>1.18</v>
      </c>
      <c r="AD65" s="9">
        <f t="shared" si="63"/>
        <v>1.77</v>
      </c>
      <c r="AE65" s="9">
        <f t="shared" si="64"/>
        <v>2.06</v>
      </c>
      <c r="AF65" s="1">
        <v>200</v>
      </c>
    </row>
    <row r="66" spans="7:32">
      <c r="G66" s="9" t="s">
        <v>464</v>
      </c>
      <c r="H66" s="9">
        <f t="shared" ref="H66:H67" si="70">ROUNDUP((P66*$B$30/100),0)</f>
        <v>1910</v>
      </c>
      <c r="I66" s="9">
        <f t="shared" ref="I66:I67" si="71">ROUNDUP((P66*$B$31/100),0)</f>
        <v>3819</v>
      </c>
      <c r="J66" s="9">
        <f t="shared" ref="J66:J67" si="72">ROUNDUP((P66*$B$32/100),0)</f>
        <v>7637</v>
      </c>
      <c r="K66" s="9">
        <f t="shared" ref="K66:K67" si="73">ROUNDUP((P66*$B$33/100),0)</f>
        <v>11456</v>
      </c>
      <c r="L66" s="9">
        <f t="shared" ref="L66:L67" si="74">ROUNDUP((P66*$B$34/100),0)</f>
        <v>13365</v>
      </c>
      <c r="M66" s="9">
        <f t="shared" si="55"/>
        <v>26730</v>
      </c>
      <c r="N66" s="9">
        <f t="shared" si="69"/>
        <v>38187</v>
      </c>
      <c r="O66" s="9">
        <v>340</v>
      </c>
      <c r="P66" s="9">
        <f>(H32*($B$9)*$B$18)*(O66/100)+I32</f>
        <v>38184</v>
      </c>
      <c r="Y66" s="9" t="s">
        <v>203</v>
      </c>
      <c r="Z66" s="9">
        <v>0.06</v>
      </c>
      <c r="AA66" s="9">
        <f t="shared" si="60"/>
        <v>0.33</v>
      </c>
      <c r="AB66" s="9">
        <f t="shared" si="61"/>
        <v>0.65</v>
      </c>
      <c r="AC66" s="9">
        <f t="shared" si="62"/>
        <v>1.3</v>
      </c>
      <c r="AD66" s="9">
        <f t="shared" si="63"/>
        <v>1.94</v>
      </c>
      <c r="AE66" s="9">
        <f t="shared" si="64"/>
        <v>2.2599999999999998</v>
      </c>
      <c r="AF66" s="1">
        <v>220</v>
      </c>
    </row>
    <row r="67" spans="7:32">
      <c r="G67" s="9" t="s">
        <v>473</v>
      </c>
      <c r="H67" s="9">
        <f t="shared" si="70"/>
        <v>2106</v>
      </c>
      <c r="I67" s="9">
        <f t="shared" si="71"/>
        <v>4212</v>
      </c>
      <c r="J67" s="9">
        <f t="shared" si="72"/>
        <v>8424</v>
      </c>
      <c r="K67" s="9">
        <f t="shared" si="73"/>
        <v>12636</v>
      </c>
      <c r="L67" s="9">
        <f t="shared" si="74"/>
        <v>14742</v>
      </c>
      <c r="M67" s="9">
        <f t="shared" ref="M67:M68" si="75">L67*$B$43</f>
        <v>29484</v>
      </c>
      <c r="N67" s="9">
        <f t="shared" ref="N67:N68" si="76">SUM(H67:L67)</f>
        <v>42120</v>
      </c>
      <c r="O67" s="9">
        <v>360</v>
      </c>
      <c r="P67" s="9">
        <f>(H33*$B$9*$B$18)*(O67/100)+I33</f>
        <v>42120</v>
      </c>
      <c r="Y67" s="9" t="s">
        <v>204</v>
      </c>
      <c r="Z67" s="9">
        <v>7.0000000000000007E-2</v>
      </c>
      <c r="AA67" s="9">
        <f t="shared" si="60"/>
        <v>0.36</v>
      </c>
      <c r="AB67" s="9">
        <f t="shared" si="61"/>
        <v>0.71</v>
      </c>
      <c r="AC67" s="9">
        <f t="shared" si="62"/>
        <v>1.42</v>
      </c>
      <c r="AD67" s="9">
        <f t="shared" si="63"/>
        <v>2.12</v>
      </c>
      <c r="AE67" s="9">
        <f t="shared" si="64"/>
        <v>2.4700000000000002</v>
      </c>
      <c r="AF67" s="1">
        <v>240</v>
      </c>
    </row>
    <row r="68" spans="7:32">
      <c r="G68" s="9" t="s">
        <v>489</v>
      </c>
      <c r="H68" s="9">
        <f t="shared" ref="H68:H69" si="77">ROUNDUP((P68*$B$30/100),0)</f>
        <v>2313</v>
      </c>
      <c r="I68" s="9">
        <f t="shared" ref="I68:I69" si="78">ROUNDUP((P68*$B$31/100),0)</f>
        <v>4625</v>
      </c>
      <c r="J68" s="9">
        <f t="shared" ref="J68:J69" si="79">ROUNDUP((P68*$B$32/100),0)</f>
        <v>9250</v>
      </c>
      <c r="K68" s="9">
        <f t="shared" ref="K68:K69" si="80">ROUNDUP((P68*$B$33/100),0)</f>
        <v>13875</v>
      </c>
      <c r="L68" s="9">
        <f t="shared" ref="L68:L69" si="81">ROUNDUP((P68*$B$34/100),0)</f>
        <v>16187</v>
      </c>
      <c r="M68" s="9">
        <f t="shared" si="75"/>
        <v>32374</v>
      </c>
      <c r="N68" s="9">
        <f t="shared" si="76"/>
        <v>46250</v>
      </c>
      <c r="O68" s="9">
        <v>380</v>
      </c>
      <c r="P68" s="9">
        <f>(H34*($B$9)*$B$18)*(O68/100)+I34</f>
        <v>46248</v>
      </c>
      <c r="Y68" s="9" t="s">
        <v>205</v>
      </c>
      <c r="Z68" s="9">
        <v>0.08</v>
      </c>
      <c r="AA68" s="9">
        <f t="shared" si="60"/>
        <v>0.4</v>
      </c>
      <c r="AB68" s="9">
        <f t="shared" si="61"/>
        <v>0.79</v>
      </c>
      <c r="AC68" s="9">
        <f t="shared" si="62"/>
        <v>1.58</v>
      </c>
      <c r="AD68" s="9">
        <f t="shared" si="63"/>
        <v>2.37</v>
      </c>
      <c r="AE68" s="9">
        <f t="shared" si="64"/>
        <v>2.76</v>
      </c>
      <c r="AF68" s="1">
        <v>270</v>
      </c>
    </row>
    <row r="69" spans="7:32">
      <c r="G69" s="9" t="s">
        <v>490</v>
      </c>
      <c r="H69" s="9">
        <f t="shared" si="77"/>
        <v>2529</v>
      </c>
      <c r="I69" s="9">
        <f t="shared" si="78"/>
        <v>5057</v>
      </c>
      <c r="J69" s="9">
        <f t="shared" si="79"/>
        <v>10114</v>
      </c>
      <c r="K69" s="9">
        <f t="shared" si="80"/>
        <v>15171</v>
      </c>
      <c r="L69" s="9">
        <f t="shared" si="81"/>
        <v>17699</v>
      </c>
      <c r="M69" s="9">
        <f t="shared" ref="M69" si="82">L69*$B$43</f>
        <v>35398</v>
      </c>
      <c r="N69" s="9">
        <f t="shared" ref="N69" si="83">SUM(H69:L69)</f>
        <v>50570</v>
      </c>
      <c r="O69" s="9">
        <v>400</v>
      </c>
      <c r="P69" s="9">
        <f>(H35*$B$9*$B$18)*(O69/100)+I35</f>
        <v>50568</v>
      </c>
      <c r="Y69" s="9" t="s">
        <v>206</v>
      </c>
      <c r="Z69" s="9">
        <v>0.09</v>
      </c>
      <c r="AA69" s="9">
        <f>ROUNDUP(((Z49/$B$39)*$B$40)*((100+AF69)/100),0)/100</f>
        <v>0.57999999999999996</v>
      </c>
      <c r="AB69" s="9">
        <f>ROUNDUP(((AA49/$B$39)*$B$40)*((100+AF69)/100),0)/100</f>
        <v>1.1599999999999999</v>
      </c>
      <c r="AC69" s="9">
        <f>ROUNDUP(((AB49/$B$39)*$B$40)*((100+AF69)/100),0)/100</f>
        <v>2.31</v>
      </c>
      <c r="AD69" s="9">
        <f>ROUNDUP(((AC49/$B$39)*$B$40)*((100+AF69)/100),0)/100</f>
        <v>3.46</v>
      </c>
      <c r="AE69" s="9">
        <f>ROUNDUP(((AD49/$B$39)*$B$40)*((100+AF69)/100),0)/100</f>
        <v>4.04</v>
      </c>
      <c r="AF69" s="1">
        <v>300</v>
      </c>
    </row>
    <row r="70" spans="7:32">
      <c r="Y70" s="9" t="s">
        <v>207</v>
      </c>
      <c r="Z70" s="9">
        <v>0.1</v>
      </c>
      <c r="AA70" s="9">
        <f>ROUNDUP(((Z50/$B$39)*$B$40)*((100+AF70)/100),0)/100</f>
        <v>0.65</v>
      </c>
      <c r="AB70" s="9">
        <f>ROUNDUP(((AA50/$B$39)*$B$40)*((100+AF70)/100),0)/100</f>
        <v>1.29</v>
      </c>
      <c r="AC70" s="9">
        <f>ROUNDUP(((AB50/$B$39)*$B$40)*((100+AF70)/100),0)/100</f>
        <v>2.58</v>
      </c>
      <c r="AD70" s="9">
        <f>ROUNDUP(((AC50/$B$39)*$B$40)*((100+AF70)/100),0)/100</f>
        <v>3.87</v>
      </c>
      <c r="AE70" s="9">
        <f>ROUNDUP(((AD50/$B$39)*$B$40)*((100+AF70)/100),0)/100</f>
        <v>4.51</v>
      </c>
      <c r="AF70" s="1">
        <v>330</v>
      </c>
    </row>
    <row r="71" spans="7:32">
      <c r="Y71" s="9" t="s">
        <v>208</v>
      </c>
      <c r="Z71" s="9">
        <v>0.11</v>
      </c>
      <c r="AA71" s="9">
        <f>ROUNDUP(((Z51/$B$39)*$B$40)*((100+AF71)/100),0)/100</f>
        <v>0.72</v>
      </c>
      <c r="AB71" s="9">
        <f>ROUNDUP(((AA51/$B$39)*$B$40)*((100+AF71)/100),0)/100</f>
        <v>1.44</v>
      </c>
      <c r="AC71" s="9">
        <f>ROUNDUP(((AB51/$B$39)*$B$40)*((100+AF71)/100),0)/100</f>
        <v>2.87</v>
      </c>
      <c r="AD71" s="9">
        <f>ROUNDUP(((AC51/$B$39)*$B$40)*((100+AF71)/100),0)/100</f>
        <v>4.3</v>
      </c>
      <c r="AE71" s="9">
        <f>ROUNDUP(((AD51/$B$39)*$B$40)*((100+AF71)/100),0)/100</f>
        <v>5.01</v>
      </c>
      <c r="AF71" s="1">
        <v>360</v>
      </c>
    </row>
    <row r="72" spans="7:32">
      <c r="Y72" s="9" t="s">
        <v>209</v>
      </c>
      <c r="Z72" s="9">
        <v>0.12</v>
      </c>
      <c r="AA72" s="9">
        <f>ROUNDUP(((Z52/$B$39)*$B$40)*((100+AF72)/100),0)/100</f>
        <v>0.85</v>
      </c>
      <c r="AB72" s="9">
        <f>ROUNDUP(((AA52/$B$39)*$B$40)*((100+AF72)/100),0)/100</f>
        <v>1.7</v>
      </c>
      <c r="AC72" s="9">
        <f>ROUNDUP(((AB52/$B$39)*$B$40)*((100+AF72)/100),0)/100</f>
        <v>3.39</v>
      </c>
      <c r="AD72" s="9">
        <f>ROUNDUP(((AC52/$B$39)*$B$40)*((100+AF72)/100),0)/100</f>
        <v>5.09</v>
      </c>
      <c r="AE72" s="9">
        <f>ROUNDUP(((AD52/$B$39)*$B$40)*((100+AF72)/100),0)/100</f>
        <v>5.93</v>
      </c>
      <c r="AF72" s="1">
        <v>390</v>
      </c>
    </row>
    <row r="73" spans="7:32">
      <c r="Y73" s="9" t="s">
        <v>210</v>
      </c>
      <c r="Z73" s="9">
        <v>0.13</v>
      </c>
      <c r="AA73" s="9">
        <f>ROUNDUP(((Z53/$B$39)*$B$40)*((100+AF73)/100),0)/100</f>
        <v>0.93</v>
      </c>
      <c r="AB73" s="9">
        <f>ROUNDUP(((AA53/$B$39)*$B$40)*((100+AF73)/100),0)/100</f>
        <v>1.86</v>
      </c>
      <c r="AC73" s="9">
        <f>ROUNDUP(((AB53/$B$39)*$B$40)*((100+AF73)/100),0)/100</f>
        <v>3.72</v>
      </c>
      <c r="AD73" s="9">
        <f>ROUNDUP(((AC53/$B$39)*$B$40)*((100+AF73)/100),0)/100</f>
        <v>5.58</v>
      </c>
      <c r="AE73" s="9">
        <f>ROUNDUP(((AD53/$B$39)*$B$40)*((100+AF73)/100),0)/100</f>
        <v>6.5</v>
      </c>
      <c r="AF73" s="1">
        <v>420</v>
      </c>
    </row>
    <row r="74" spans="7:32">
      <c r="Y74" s="9" t="s">
        <v>211</v>
      </c>
      <c r="Z74" s="9">
        <v>0.14000000000000001</v>
      </c>
      <c r="AA74" s="9">
        <f>ROUNDUP(((Z54/$B$39)*$B$40)*((100+AF74)/100),0)/100</f>
        <v>1.02</v>
      </c>
      <c r="AB74" s="9">
        <f>ROUNDUP(((AA54/$B$39)*$B$40)*((100+AF74)/100),0)/100</f>
        <v>2.0299999999999998</v>
      </c>
      <c r="AC74" s="9">
        <f>ROUNDUP(((AB54/$B$39)*$B$40)*((100+AF74)/100),0)/100</f>
        <v>4.0599999999999996</v>
      </c>
      <c r="AD74" s="9">
        <f>ROUNDUP(((AC54/$B$39)*$B$40)*((100+AF74)/100),0)/100</f>
        <v>6.09</v>
      </c>
      <c r="AE74" s="9">
        <f>ROUNDUP(((AD54/$B$39)*$B$40)*((100+AF74)/100),0)/100</f>
        <v>7.1</v>
      </c>
      <c r="AF74" s="1">
        <v>450</v>
      </c>
    </row>
    <row r="75" spans="7:32">
      <c r="G75" s="9" t="s">
        <v>143</v>
      </c>
      <c r="O75" s="22" t="s">
        <v>68</v>
      </c>
      <c r="P75" s="32">
        <f>SUM(P77:P87)+SUM(Q77:Q87)</f>
        <v>22.09</v>
      </c>
      <c r="Q75" s="21" t="s">
        <v>145</v>
      </c>
      <c r="Y75" s="9" t="s">
        <v>212</v>
      </c>
      <c r="Z75" s="9">
        <v>0.15</v>
      </c>
      <c r="AA75" s="9">
        <f>ROUNDUP(((Z55/$B$39)*$B$40)*((100+AF75)/100),0)/100</f>
        <v>1.1100000000000001</v>
      </c>
      <c r="AB75" s="9">
        <f>ROUNDUP(((AA55/$B$39)*$B$40)*((100+AF75)/100),0)/100</f>
        <v>2.21</v>
      </c>
      <c r="AC75" s="9">
        <f>ROUNDUP(((AB55/$B$39)*$B$40)*((100+AF75)/100),0)/100</f>
        <v>4.41</v>
      </c>
      <c r="AD75" s="9">
        <f>ROUNDUP(((AC55/$B$39)*$B$40)*((100+AF75)/100),0)/100</f>
        <v>6.62</v>
      </c>
      <c r="AE75" s="9">
        <f>ROUNDUP(((AD55/$B$39)*$B$40)*((100+AF75)/100),0)/100</f>
        <v>7.72</v>
      </c>
      <c r="AF75" s="1">
        <v>480</v>
      </c>
    </row>
    <row r="76" spans="7:32" ht="17.25" thickBot="1">
      <c r="G76" s="24" t="s">
        <v>69</v>
      </c>
      <c r="H76" s="24">
        <v>0</v>
      </c>
      <c r="I76" s="24">
        <v>1</v>
      </c>
      <c r="J76" s="24">
        <v>2</v>
      </c>
      <c r="K76" s="24">
        <v>3</v>
      </c>
      <c r="L76" s="24">
        <v>4</v>
      </c>
      <c r="M76" s="24">
        <v>5</v>
      </c>
      <c r="N76" s="24" t="s">
        <v>160</v>
      </c>
      <c r="O76" s="24" t="s">
        <v>100</v>
      </c>
      <c r="P76" s="24" t="s">
        <v>94</v>
      </c>
      <c r="Q76" s="24" t="s">
        <v>163</v>
      </c>
      <c r="R76" s="24" t="s">
        <v>95</v>
      </c>
    </row>
    <row r="77" spans="7:32" ht="17.25" thickTop="1">
      <c r="G77" s="9" t="s">
        <v>16</v>
      </c>
      <c r="H77" s="9">
        <v>0.01</v>
      </c>
      <c r="I77" s="9">
        <f>ROUNDUP(((H41/$B$39)*$B$40)*((100+O77)/100),0)/100</f>
        <v>0.02</v>
      </c>
      <c r="J77" s="9">
        <f>ROUNDUP(((I41/$B$39)*$B$40)*((100+O77)/100),0)/100</f>
        <v>0.03</v>
      </c>
      <c r="K77" s="9">
        <f>ROUNDUP(((J41/$B$39)*$B$40)*((100+O77)/100),0)/100</f>
        <v>0.06</v>
      </c>
      <c r="L77" s="9">
        <f>ROUNDUP(((K41/$B$39)*$B$40)*((100+O77)/100),0)/100</f>
        <v>0.09</v>
      </c>
      <c r="M77" s="9">
        <f>ROUNDUP(((L41/$B$39)*$B$40)*((100+O77)/100),0)/100</f>
        <v>0.1</v>
      </c>
      <c r="N77" s="9">
        <f>ROUNDUP(((M41/$B$39)*$B$40)*((100+O77)/100),0)/100</f>
        <v>0.2</v>
      </c>
      <c r="O77" s="10">
        <v>10</v>
      </c>
      <c r="P77" s="10">
        <f t="shared" ref="P77:P89" si="84">SUM(H77:M77)</f>
        <v>0.31</v>
      </c>
      <c r="Q77" s="9">
        <f>N77</f>
        <v>0.2</v>
      </c>
      <c r="R77" s="10">
        <f t="shared" ref="R77:R97" si="85">((P77+Q77)/$P$75)*100</f>
        <v>2.3087369850611137</v>
      </c>
    </row>
    <row r="78" spans="7:32">
      <c r="G78" s="9" t="s">
        <v>18</v>
      </c>
      <c r="H78" s="9">
        <v>0.01</v>
      </c>
      <c r="I78" s="9">
        <f>ROUNDUP(((H42/$B$39)*$B$40)*((100+O78)/100),0)/100</f>
        <v>0.02</v>
      </c>
      <c r="J78" s="9">
        <f>ROUNDUP(((I42/$B$39)*$B$40)*((100+O78)/100),0)/100</f>
        <v>0.04</v>
      </c>
      <c r="K78" s="9">
        <f>ROUNDUP(((J42/$B$39)*$B$40)*((100+O78)/100),0)/100</f>
        <v>0.08</v>
      </c>
      <c r="L78" s="9">
        <f>ROUNDUP(((K42/$B$39)*$B$40)*((100+O78)/100),0)/100</f>
        <v>0.12</v>
      </c>
      <c r="M78" s="9">
        <f>ROUNDUP(((L42/$B$39)*$B$40)*((100+O78)/100),0)/100</f>
        <v>0.14000000000000001</v>
      </c>
      <c r="N78" s="9">
        <f>ROUNDUP(((M42/$B$39)*$B$40)*((100+O78)/100),0)/100</f>
        <v>0.27</v>
      </c>
      <c r="O78" s="10">
        <v>20</v>
      </c>
      <c r="P78" s="10">
        <f t="shared" si="84"/>
        <v>0.41000000000000003</v>
      </c>
      <c r="Q78" s="9">
        <f t="shared" ref="Q78:Q97" si="86">N78</f>
        <v>0.27</v>
      </c>
      <c r="R78" s="10">
        <f t="shared" si="85"/>
        <v>3.0783159800814848</v>
      </c>
    </row>
    <row r="79" spans="7:32">
      <c r="G79" s="9" t="s">
        <v>19</v>
      </c>
      <c r="H79" s="9">
        <v>0.02</v>
      </c>
      <c r="I79" s="9">
        <f>ROUNDUP(((H43/$B$39)*$B$40)*((100+O79)/100),0)/100</f>
        <v>0.03</v>
      </c>
      <c r="J79" s="9">
        <f>ROUNDUP(((I43/$B$39)*$B$40)*((100+O79)/100),0)/100</f>
        <v>0.05</v>
      </c>
      <c r="K79" s="9">
        <f>ROUNDUP(((J43/$B$39)*$B$40)*((100+O79)/100),0)/100</f>
        <v>0.1</v>
      </c>
      <c r="L79" s="9">
        <f>ROUNDUP(((K43/$B$39)*$B$40)*((100+O79)/100),0)/100</f>
        <v>0.15</v>
      </c>
      <c r="M79" s="9">
        <f>ROUNDUP(((L43/$B$39)*$B$40)*((100+O79)/100),0)/100</f>
        <v>0.18</v>
      </c>
      <c r="N79" s="9">
        <f>ROUNDUP(((M43/$B$39)*$B$40)*((100+O79)/100),0)/100</f>
        <v>0.35</v>
      </c>
      <c r="O79" s="10">
        <v>30</v>
      </c>
      <c r="P79" s="10">
        <f t="shared" si="84"/>
        <v>0.53</v>
      </c>
      <c r="Q79" s="9">
        <f t="shared" si="86"/>
        <v>0.35</v>
      </c>
      <c r="R79" s="10">
        <f t="shared" si="85"/>
        <v>3.9837030330466274</v>
      </c>
    </row>
    <row r="80" spans="7:32">
      <c r="G80" s="9" t="s">
        <v>85</v>
      </c>
      <c r="H80" s="9">
        <v>0.02</v>
      </c>
      <c r="I80" s="9">
        <f>ROUNDUP(((H44/$B$39)*$B$40)*((100+O80)/100),0)/100</f>
        <v>0.04</v>
      </c>
      <c r="J80" s="9">
        <f>ROUNDUP(((I44/$B$39)*$B$40)*((100+O80)/100),0)/100</f>
        <v>7.0000000000000007E-2</v>
      </c>
      <c r="K80" s="9">
        <f>ROUNDUP(((J44/$B$39)*$B$40)*((100+O80)/100),0)/100</f>
        <v>0.13</v>
      </c>
      <c r="L80" s="9">
        <f>ROUNDUP(((K44/$B$39)*$B$40)*((100+O80)/100),0)/100</f>
        <v>0.19</v>
      </c>
      <c r="M80" s="9">
        <f>ROUNDUP(((L44/$B$39)*$B$40)*((100+O80)/100),0)/100</f>
        <v>0.22</v>
      </c>
      <c r="N80" s="9">
        <f>ROUNDUP(((M44/$B$39)*$B$40)*((100+O80)/100),0)/100</f>
        <v>0.44</v>
      </c>
      <c r="O80" s="10">
        <v>40</v>
      </c>
      <c r="P80" s="10">
        <f t="shared" si="84"/>
        <v>0.67</v>
      </c>
      <c r="Q80" s="9">
        <f t="shared" si="86"/>
        <v>0.44</v>
      </c>
      <c r="R80" s="10">
        <f t="shared" si="85"/>
        <v>5.0248981439565421</v>
      </c>
    </row>
    <row r="81" spans="7:31">
      <c r="G81" s="9" t="s">
        <v>20</v>
      </c>
      <c r="H81" s="9">
        <v>0.03</v>
      </c>
      <c r="I81" s="9">
        <f>ROUNDUP(((H45/$B$39)*$B$40)*((100+O81)/100),0)/100</f>
        <v>0.04</v>
      </c>
      <c r="J81" s="9">
        <f>ROUNDUP(((I45/$B$39)*$B$40)*((100+O81)/100),0)/100</f>
        <v>0.08</v>
      </c>
      <c r="K81" s="9">
        <f>ROUNDUP(((J45/$B$39)*$B$40)*((100+O81)/100),0)/100</f>
        <v>0.16</v>
      </c>
      <c r="L81" s="9">
        <f>ROUNDUP(((K45/$B$39)*$B$40)*((100+O81)/100),0)/100</f>
        <v>0.24</v>
      </c>
      <c r="M81" s="9">
        <f>ROUNDUP(((L45/$B$39)*$B$40)*((100+O81)/100),0)/100</f>
        <v>0.28000000000000003</v>
      </c>
      <c r="N81" s="9">
        <f>ROUNDUP(((M45/$B$39)*$B$40)*((100+O81)/100),0)/100</f>
        <v>0.55000000000000004</v>
      </c>
      <c r="O81" s="10">
        <v>50</v>
      </c>
      <c r="P81" s="10">
        <f t="shared" si="84"/>
        <v>0.83000000000000007</v>
      </c>
      <c r="Q81" s="9">
        <f t="shared" si="86"/>
        <v>0.55000000000000004</v>
      </c>
      <c r="R81" s="10">
        <f t="shared" si="85"/>
        <v>6.2471706654594845</v>
      </c>
    </row>
    <row r="82" spans="7:31">
      <c r="G82" s="9" t="s">
        <v>21</v>
      </c>
      <c r="H82" s="9">
        <v>0.03</v>
      </c>
      <c r="I82" s="9">
        <f>ROUNDUP(((H46/$B$39)*$B$40)*((100+O82)/100),0)/100</f>
        <v>0.05</v>
      </c>
      <c r="J82" s="9">
        <f>ROUNDUP(((I46/$B$39)*$B$40)*((100+O82)/100),0)/100</f>
        <v>0.1</v>
      </c>
      <c r="K82" s="9">
        <f>ROUNDUP(((J46/$B$39)*$B$40)*((100+O82)/100),0)/100</f>
        <v>0.2</v>
      </c>
      <c r="L82" s="9">
        <f>ROUNDUP(((K46/$B$39)*$B$40)*((100+O82)/100),0)/100</f>
        <v>0.28999999999999998</v>
      </c>
      <c r="M82" s="9">
        <f>ROUNDUP(((L46/$B$39)*$B$40)*((100+O82)/100),0)/100</f>
        <v>0.34</v>
      </c>
      <c r="N82" s="9">
        <f>ROUNDUP(((M46/$B$39)*$B$40)*((100+O82)/100),0)/100</f>
        <v>0.68</v>
      </c>
      <c r="O82" s="10">
        <v>60</v>
      </c>
      <c r="P82" s="10">
        <f t="shared" si="84"/>
        <v>1.01</v>
      </c>
      <c r="Q82" s="9">
        <f t="shared" si="86"/>
        <v>0.68</v>
      </c>
      <c r="R82" s="10">
        <f t="shared" si="85"/>
        <v>7.6505205975554542</v>
      </c>
    </row>
    <row r="83" spans="7:31">
      <c r="G83" s="9" t="s">
        <v>22</v>
      </c>
      <c r="H83" s="9">
        <v>0.04</v>
      </c>
      <c r="I83" s="9">
        <f>ROUNDUP(((H47/$B$39)*$B$40)*((100+O83)/100),0)/100</f>
        <v>0.06</v>
      </c>
      <c r="J83" s="9">
        <f>ROUNDUP(((I47/$B$39)*$B$40)*((100+O83)/100),0)/100</f>
        <v>0.12</v>
      </c>
      <c r="K83" s="9">
        <f>ROUNDUP(((J47/$B$39)*$B$40)*((100+O83)/100),0)/100</f>
        <v>0.24</v>
      </c>
      <c r="L83" s="9">
        <f>ROUNDUP(((K47/$B$39)*$B$40)*((100+O83)/100),0)/100</f>
        <v>0.35</v>
      </c>
      <c r="M83" s="9">
        <f>ROUNDUP(((L47/$B$39)*$B$40)*((100+O83)/100),0)/100</f>
        <v>0.41</v>
      </c>
      <c r="N83" s="9">
        <f>ROUNDUP(((M47/$B$39)*$B$40)*((100+O83)/100),0)/100</f>
        <v>0.82</v>
      </c>
      <c r="O83" s="10">
        <v>70</v>
      </c>
      <c r="P83" s="10">
        <f t="shared" si="84"/>
        <v>1.22</v>
      </c>
      <c r="Q83" s="9">
        <f t="shared" si="86"/>
        <v>0.82</v>
      </c>
      <c r="R83" s="10">
        <f t="shared" si="85"/>
        <v>9.2349479402444548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23</v>
      </c>
      <c r="H84" s="9">
        <v>0.04</v>
      </c>
      <c r="I84" s="9">
        <f>ROUNDUP(((H48/$B$39)*$B$40)*((100+O84)/100),0)/100</f>
        <v>7.0000000000000007E-2</v>
      </c>
      <c r="J84" s="9">
        <f>ROUNDUP(((I48/$B$39)*$B$40)*((100+O84)/100),0)/100</f>
        <v>0.14000000000000001</v>
      </c>
      <c r="K84" s="9">
        <f>ROUNDUP(((J48/$B$39)*$B$40)*((100+O84)/100),0)/100</f>
        <v>0.28000000000000003</v>
      </c>
      <c r="L84" s="9">
        <f>ROUNDUP(((K48/$B$39)*$B$40)*((100+O84)/100),0)/100</f>
        <v>0.42</v>
      </c>
      <c r="M84" s="9">
        <f>ROUNDUP(((L48/$B$39)*$B$40)*((100+O84)/100),0)/100</f>
        <v>0.49</v>
      </c>
      <c r="N84" s="9">
        <f>ROUNDUP(((M48/$B$39)*$B$40)*((100+O84)/100),0)/100</f>
        <v>0.98</v>
      </c>
      <c r="O84" s="10">
        <v>80</v>
      </c>
      <c r="P84" s="10">
        <f t="shared" si="84"/>
        <v>1.44</v>
      </c>
      <c r="Q84" s="9">
        <f t="shared" si="86"/>
        <v>0.98</v>
      </c>
      <c r="R84" s="10">
        <f t="shared" si="85"/>
        <v>10.955183340878225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24</v>
      </c>
      <c r="H85" s="9">
        <v>0.05</v>
      </c>
      <c r="I85" s="9">
        <f>ROUNDUP(((H49/$B$39)*$B$40)*((100+O85)/100),0)/100</f>
        <v>0.09</v>
      </c>
      <c r="J85" s="9">
        <f>ROUNDUP(((I49/$B$39)*$B$40)*((100+O85)/100),0)/100</f>
        <v>0.17</v>
      </c>
      <c r="K85" s="9">
        <f>ROUNDUP(((J49/$B$39)*$B$40)*((100+O85)/100),0)/100</f>
        <v>0.34</v>
      </c>
      <c r="L85" s="9">
        <f>ROUNDUP(((K49/$B$39)*$B$40)*((100+O85)/100),0)/100</f>
        <v>0.5</v>
      </c>
      <c r="M85" s="9">
        <f>ROUNDUP(((L49/$B$39)*$B$40)*((100+O85)/100),0)/100</f>
        <v>0.59</v>
      </c>
      <c r="N85" s="9">
        <f>ROUNDUP(((M49/$B$39)*$B$40)*((100+O85)/100),0)/100</f>
        <v>1.17</v>
      </c>
      <c r="O85" s="10">
        <v>90</v>
      </c>
      <c r="P85" s="10">
        <f t="shared" si="84"/>
        <v>1.7400000000000002</v>
      </c>
      <c r="Q85" s="9">
        <f t="shared" si="86"/>
        <v>1.17</v>
      </c>
      <c r="R85" s="10">
        <f t="shared" si="85"/>
        <v>13.173381620642827</v>
      </c>
      <c r="Y85" s="9" t="s">
        <v>198</v>
      </c>
      <c r="Z85" s="9">
        <f>Z61</f>
        <v>0.01</v>
      </c>
      <c r="AA85" s="9">
        <f>Z85+AA61</f>
        <v>0.23</v>
      </c>
      <c r="AB85" s="9">
        <f>AA85+AB61</f>
        <v>0.67</v>
      </c>
      <c r="AC85" s="9">
        <f>AB85+AC61</f>
        <v>1.54</v>
      </c>
      <c r="AD85" s="9">
        <f>AC85+AD61</f>
        <v>2.84</v>
      </c>
      <c r="AE85" s="9">
        <f>AD85+AE61</f>
        <v>4.3599999999999994</v>
      </c>
    </row>
    <row r="86" spans="7:31">
      <c r="G86" s="9" t="s">
        <v>25</v>
      </c>
      <c r="H86" s="9">
        <v>0.05</v>
      </c>
      <c r="I86" s="9">
        <f>ROUNDUP(((H50/$B$39)*$B$40)*((100+O86)/100),0)/100</f>
        <v>0.1</v>
      </c>
      <c r="J86" s="9">
        <f>ROUNDUP(((I50/$B$39)*$B$40)*((100+O86)/100),0)/100</f>
        <v>0.2</v>
      </c>
      <c r="K86" s="9">
        <f>ROUNDUP(((J50/$B$39)*$B$40)*((100+O86)/100),0)/100</f>
        <v>0.4</v>
      </c>
      <c r="L86" s="9">
        <f>ROUNDUP(((K50/$B$39)*$B$40)*((100+O86)/100),0)/100</f>
        <v>0.59</v>
      </c>
      <c r="M86" s="9">
        <f>ROUNDUP(((L50/$B$39)*$B$40)*((100+O86)/100),0)/100</f>
        <v>0.69</v>
      </c>
      <c r="N86" s="9">
        <f>ROUNDUP(((M50/$B$39)*$B$40)*((100+O86)/100),0)/100</f>
        <v>1.38</v>
      </c>
      <c r="O86" s="10">
        <v>100</v>
      </c>
      <c r="P86" s="10">
        <f t="shared" si="84"/>
        <v>2.0299999999999998</v>
      </c>
      <c r="Q86" s="9">
        <f t="shared" si="86"/>
        <v>1.38</v>
      </c>
      <c r="R86" s="10">
        <f t="shared" si="85"/>
        <v>15.436849253055678</v>
      </c>
      <c r="Y86" s="9" t="s">
        <v>199</v>
      </c>
      <c r="Z86" s="9">
        <f>Z62</f>
        <v>0.02</v>
      </c>
      <c r="AA86" s="9">
        <f>Z86+AA62</f>
        <v>0.26</v>
      </c>
      <c r="AB86" s="9">
        <f>AA86+AB62</f>
        <v>0.73</v>
      </c>
      <c r="AC86" s="9">
        <f>AB86+AC62</f>
        <v>1.6600000000000001</v>
      </c>
      <c r="AD86" s="9">
        <f>AC86+AD62</f>
        <v>3.06</v>
      </c>
      <c r="AE86" s="9">
        <f>AD86+AE62</f>
        <v>4.6899999999999995</v>
      </c>
    </row>
    <row r="87" spans="7:31">
      <c r="G87" s="9" t="s">
        <v>105</v>
      </c>
      <c r="H87" s="9">
        <v>0.06</v>
      </c>
      <c r="I87" s="9">
        <f>ROUNDUP(((H53/$B$39)*$B$40)*((100+O87)/100),0)/100</f>
        <v>0.15</v>
      </c>
      <c r="J87" s="9">
        <f>ROUNDUP(((I53/$B$39)*$B$40)*((100+O87)/100),0)/100</f>
        <v>0.3</v>
      </c>
      <c r="K87" s="9">
        <f>ROUNDUP(((J53/$B$39)*$B$40)*((100+O87)/100),0)/100</f>
        <v>0.59</v>
      </c>
      <c r="L87" s="9">
        <f>ROUNDUP(((K53/$B$39)*$B$40)*((100+O87)/100),0)/100</f>
        <v>0.88</v>
      </c>
      <c r="M87" s="9">
        <f>ROUNDUP(((L53/$B$39)*$B$40)*((100+O87)/100),0)/100</f>
        <v>1.03</v>
      </c>
      <c r="N87" s="9">
        <f>ROUNDUP(((M53/$B$39)*$B$40)*((100+O87)/100),0)/100</f>
        <v>2.0499999999999998</v>
      </c>
      <c r="O87" s="10">
        <v>110</v>
      </c>
      <c r="P87" s="10">
        <f t="shared" si="84"/>
        <v>3.01</v>
      </c>
      <c r="Q87" s="9">
        <f t="shared" si="86"/>
        <v>2.0499999999999998</v>
      </c>
      <c r="R87" s="10">
        <f t="shared" si="85"/>
        <v>22.906292440018106</v>
      </c>
      <c r="Y87" s="9" t="s">
        <v>200</v>
      </c>
      <c r="Z87" s="9">
        <f>Z63</f>
        <v>0.03</v>
      </c>
      <c r="AA87" s="9">
        <f>Z87+AA63</f>
        <v>0.28000000000000003</v>
      </c>
      <c r="AB87" s="9">
        <f>AA87+AB63</f>
        <v>0.78</v>
      </c>
      <c r="AC87" s="9">
        <f>AB87+AC63</f>
        <v>1.78</v>
      </c>
      <c r="AD87" s="9">
        <f>AC87+AD63</f>
        <v>3.2800000000000002</v>
      </c>
      <c r="AE87" s="9">
        <f>AD87+AE63</f>
        <v>5.03</v>
      </c>
    </row>
    <row r="88" spans="7:31">
      <c r="G88" s="9" t="s">
        <v>106</v>
      </c>
      <c r="H88" s="9">
        <v>0.06</v>
      </c>
      <c r="I88" s="9">
        <f>ROUNDUP(((H54/$B$39)*$B$40)*((100+O88)/100),0)/100</f>
        <v>0.17</v>
      </c>
      <c r="J88" s="9">
        <f>ROUNDUP(((I54/$B$39)*$B$40)*((100+O88)/100),0)/100</f>
        <v>0.33</v>
      </c>
      <c r="K88" s="9">
        <f>ROUNDUP(((J54/$B$39)*$B$40)*((100+O88)/100),0)/100</f>
        <v>0.65</v>
      </c>
      <c r="L88" s="9">
        <f>ROUNDUP(((K54/$B$39)*$B$40)*((100+O88)/100),0)/100</f>
        <v>0.97</v>
      </c>
      <c r="M88" s="9">
        <f>ROUNDUP(((L54/$B$39)*$B$40)*((100+O88)/100),0)/100</f>
        <v>1.1299999999999999</v>
      </c>
      <c r="N88" s="9">
        <f>ROUNDUP(((M54/$B$39)*$B$40)*((100+O88)/100),0)/100</f>
        <v>2.25</v>
      </c>
      <c r="O88" s="10">
        <v>120</v>
      </c>
      <c r="P88" s="10">
        <f t="shared" si="84"/>
        <v>3.3099999999999996</v>
      </c>
      <c r="Q88" s="9">
        <f t="shared" si="86"/>
        <v>2.25</v>
      </c>
      <c r="R88" s="10">
        <f t="shared" si="85"/>
        <v>25.169760072430964</v>
      </c>
      <c r="Y88" s="9" t="s">
        <v>201</v>
      </c>
      <c r="Z88" s="9">
        <f>Z64</f>
        <v>0.04</v>
      </c>
      <c r="AA88" s="9">
        <f>Z88+AA64</f>
        <v>0.31</v>
      </c>
      <c r="AB88" s="9">
        <f>AA88+AB64</f>
        <v>0.85000000000000009</v>
      </c>
      <c r="AC88" s="9">
        <f>AB88+AC64</f>
        <v>1.9200000000000002</v>
      </c>
      <c r="AD88" s="9">
        <f>AC88+AD64</f>
        <v>3.5200000000000005</v>
      </c>
      <c r="AE88" s="9">
        <f>AD88+AE64</f>
        <v>5.3900000000000006</v>
      </c>
    </row>
    <row r="89" spans="7:31">
      <c r="G89" s="9" t="s">
        <v>172</v>
      </c>
      <c r="H89" s="9">
        <v>7.0000000000000007E-2</v>
      </c>
      <c r="I89" s="9">
        <f>ROUNDUP(((H55/$B$39)*$B$40)*((100+O89)/100),0)/100</f>
        <v>0.18</v>
      </c>
      <c r="J89" s="9">
        <f>ROUNDUP(((I55/$B$39)*$B$40)*((100+O89)/100),0)/100</f>
        <v>0.36</v>
      </c>
      <c r="K89" s="9">
        <f>ROUNDUP(((J55/$B$39)*$B$40)*((100+O89)/100),0)/100</f>
        <v>0.71</v>
      </c>
      <c r="L89" s="9">
        <f>ROUNDUP(((K55/$B$39)*$B$40)*((100+O89)/100),0)/100</f>
        <v>1.06</v>
      </c>
      <c r="M89" s="9">
        <f>ROUNDUP(((L55/$B$39)*$B$40)*((100+O89)/100),0)/100</f>
        <v>1.23</v>
      </c>
      <c r="N89" s="9">
        <f>ROUNDUP(((M55/$B$39)*$B$40)*((100+O89)/100),0)/100</f>
        <v>2.46</v>
      </c>
      <c r="O89" s="10">
        <v>130</v>
      </c>
      <c r="P89" s="10">
        <f t="shared" si="84"/>
        <v>3.61</v>
      </c>
      <c r="Q89" s="9">
        <f t="shared" si="86"/>
        <v>2.46</v>
      </c>
      <c r="R89" s="10">
        <f t="shared" si="85"/>
        <v>27.478497057492078</v>
      </c>
      <c r="Y89" s="9" t="s">
        <v>202</v>
      </c>
      <c r="Z89" s="9">
        <f>Z65</f>
        <v>0.05</v>
      </c>
      <c r="AA89" s="9">
        <f>Z89+AA65</f>
        <v>0.35</v>
      </c>
      <c r="AB89" s="9">
        <f>AA89+AB65</f>
        <v>0.94</v>
      </c>
      <c r="AC89" s="9">
        <f>AB89+AC65</f>
        <v>2.12</v>
      </c>
      <c r="AD89" s="9">
        <f>AC89+AD65</f>
        <v>3.89</v>
      </c>
      <c r="AE89" s="9">
        <f>AD89+AE65</f>
        <v>5.95</v>
      </c>
    </row>
    <row r="90" spans="7:31">
      <c r="G90" s="9" t="s">
        <v>175</v>
      </c>
      <c r="H90" s="9">
        <v>7.0000000000000007E-2</v>
      </c>
      <c r="I90" s="9">
        <f>ROUNDUP(((H56/$B$39)*$B$40)*((100+O90)/100),0)/100</f>
        <v>0.2</v>
      </c>
      <c r="J90" s="9">
        <f>ROUNDUP(((I56/$B$39)*$B$40)*((100+O90)/100),0)/100</f>
        <v>0.4</v>
      </c>
      <c r="K90" s="9">
        <f>ROUNDUP(((J56/$B$39)*$B$40)*((100+O90)/100),0)/100</f>
        <v>0.8</v>
      </c>
      <c r="L90" s="9">
        <f>ROUNDUP(((K56/$B$39)*$B$40)*((100+O90)/100),0)/100</f>
        <v>1.2</v>
      </c>
      <c r="M90" s="9">
        <f>ROUNDUP(((L56/$B$39)*$B$40)*((100+O90)/100),0)/100</f>
        <v>1.4</v>
      </c>
      <c r="N90" s="9">
        <f>ROUNDUP(((M56/$B$39)*$B$40)*((100+O90)/100),0)/100</f>
        <v>2.79</v>
      </c>
      <c r="O90" s="10">
        <v>140</v>
      </c>
      <c r="P90" s="10">
        <f t="shared" ref="P90:P93" si="87">SUM(H90:M90)</f>
        <v>4.07</v>
      </c>
      <c r="Q90" s="9">
        <f t="shared" si="86"/>
        <v>2.79</v>
      </c>
      <c r="R90" s="10">
        <f t="shared" si="85"/>
        <v>31.05477591670439</v>
      </c>
      <c r="Y90" s="9" t="s">
        <v>203</v>
      </c>
      <c r="Z90" s="9">
        <f>Z66</f>
        <v>0.06</v>
      </c>
      <c r="AA90" s="9">
        <f>Z90+AA66</f>
        <v>0.39</v>
      </c>
      <c r="AB90" s="9">
        <f>AA90+AB66</f>
        <v>1.04</v>
      </c>
      <c r="AC90" s="9">
        <f>AB90+AC66</f>
        <v>2.34</v>
      </c>
      <c r="AD90" s="9">
        <f>AC90+AD66</f>
        <v>4.2799999999999994</v>
      </c>
      <c r="AE90" s="9">
        <f>AD90+AE66</f>
        <v>6.5399999999999991</v>
      </c>
    </row>
    <row r="91" spans="7:31">
      <c r="G91" s="9" t="s">
        <v>195</v>
      </c>
      <c r="H91" s="9">
        <v>0.08</v>
      </c>
      <c r="I91" s="9">
        <f>ROUNDUP(((H57/$B$39)*$B$40)*((100+O91)/100),0)/100</f>
        <v>0.23</v>
      </c>
      <c r="J91" s="9">
        <f>ROUNDUP(((I57/$B$39)*$B$40)*((100+O91)/100),0)/100</f>
        <v>0.45</v>
      </c>
      <c r="K91" s="9">
        <f>ROUNDUP(((J57/$B$39)*$B$40)*((100+O91)/100),0)/100</f>
        <v>0.9</v>
      </c>
      <c r="L91" s="9">
        <f>ROUNDUP(((K57/$B$39)*$B$40)*((100+O91)/100),0)/100</f>
        <v>1.35</v>
      </c>
      <c r="M91" s="9">
        <f>ROUNDUP(((L57/$B$39)*$B$40)*((100+O91)/100),0)/100</f>
        <v>1.58</v>
      </c>
      <c r="N91" s="9">
        <f>ROUNDUP(((M57/$B$39)*$B$40)*((100+O91)/100),0)/100</f>
        <v>3.15</v>
      </c>
      <c r="O91" s="10">
        <v>150</v>
      </c>
      <c r="P91" s="10">
        <f t="shared" si="87"/>
        <v>4.59</v>
      </c>
      <c r="Q91" s="9">
        <f t="shared" si="86"/>
        <v>3.15</v>
      </c>
      <c r="R91" s="10">
        <f t="shared" si="85"/>
        <v>35.038478949751017</v>
      </c>
      <c r="Y91" s="9" t="s">
        <v>204</v>
      </c>
      <c r="Z91" s="9">
        <f>Z67</f>
        <v>7.0000000000000007E-2</v>
      </c>
      <c r="AA91" s="9">
        <f>Z91+AA67</f>
        <v>0.43</v>
      </c>
      <c r="AB91" s="9">
        <f>AA91+AB67</f>
        <v>1.1399999999999999</v>
      </c>
      <c r="AC91" s="9">
        <f>AB91+AC67</f>
        <v>2.5599999999999996</v>
      </c>
      <c r="AD91" s="9">
        <f>AC91+AD67</f>
        <v>4.68</v>
      </c>
      <c r="AE91" s="9">
        <f>AD91+AE67</f>
        <v>7.15</v>
      </c>
    </row>
    <row r="92" spans="7:31">
      <c r="G92" s="9" t="s">
        <v>246</v>
      </c>
      <c r="H92" s="9">
        <v>0.08</v>
      </c>
      <c r="I92" s="9">
        <f>ROUNDUP(((H58/$B$39)*$B$40)*((100+O92)/100),0)/100</f>
        <v>0.27</v>
      </c>
      <c r="J92" s="9">
        <f>ROUNDUP(((I58/$B$39)*$B$40)*((100+O92)/100),0)/100</f>
        <v>0.53</v>
      </c>
      <c r="K92" s="9">
        <f>ROUNDUP(((J58/$B$39)*$B$40)*((100+O92)/100),0)/100</f>
        <v>1.06</v>
      </c>
      <c r="L92" s="9">
        <f>ROUNDUP(((K58/$B$39)*$B$40)*((100+O92)/100),0)/100</f>
        <v>1.58</v>
      </c>
      <c r="M92" s="9">
        <f>ROUNDUP(((L58/$B$39)*$B$40)*((100+O92)/100),0)/100</f>
        <v>1.84</v>
      </c>
      <c r="N92" s="9">
        <f>ROUNDUP(((M58/$B$39)*$B$40)*((100+O92)/100),0)/100</f>
        <v>3.68</v>
      </c>
      <c r="O92" s="10">
        <v>160</v>
      </c>
      <c r="P92" s="10">
        <f t="shared" si="87"/>
        <v>5.36</v>
      </c>
      <c r="Q92" s="9">
        <f t="shared" si="86"/>
        <v>3.68</v>
      </c>
      <c r="R92" s="10">
        <f t="shared" si="85"/>
        <v>40.92349479402445</v>
      </c>
      <c r="Y92" s="9" t="s">
        <v>205</v>
      </c>
      <c r="Z92" s="9">
        <f>Z68</f>
        <v>0.08</v>
      </c>
      <c r="AA92" s="9">
        <f>Z92+AA68</f>
        <v>0.48000000000000004</v>
      </c>
      <c r="AB92" s="9">
        <f>AA92+AB68</f>
        <v>1.27</v>
      </c>
      <c r="AC92" s="9">
        <f>AB92+AC68</f>
        <v>2.85</v>
      </c>
      <c r="AD92" s="9">
        <f>AC92+AD68</f>
        <v>5.2200000000000006</v>
      </c>
      <c r="AE92" s="9">
        <f>AD92+AE68</f>
        <v>7.98</v>
      </c>
    </row>
    <row r="93" spans="7:31">
      <c r="G93" s="9" t="s">
        <v>313</v>
      </c>
      <c r="H93" s="9">
        <v>0.09</v>
      </c>
      <c r="I93" s="9">
        <f>ROUNDUP(((H59/$B$39)*$B$40)*((100+O93)/100),0)/100</f>
        <v>0.32</v>
      </c>
      <c r="J93" s="9">
        <f>ROUNDUP(((I59/$B$39)*$B$40)*((100+O93)/100),0)/100</f>
        <v>0.64</v>
      </c>
      <c r="K93" s="9">
        <f>ROUNDUP(((J59/$B$39)*$B$40)*((100+O93)/100),0)/100</f>
        <v>1.27</v>
      </c>
      <c r="L93" s="9">
        <f>ROUNDUP(((K59/$B$39)*$B$40)*((100+O93)/100),0)/100</f>
        <v>1.9</v>
      </c>
      <c r="M93" s="9">
        <f>ROUNDUP(((L59/$B$39)*$B$40)*((100+O93)/100),0)/100</f>
        <v>2.2200000000000002</v>
      </c>
      <c r="N93" s="9">
        <f>ROUNDUP(((M59/$B$39)*$B$40)*((100+O93)/100),0)/100</f>
        <v>4.43</v>
      </c>
      <c r="O93" s="10">
        <v>180</v>
      </c>
      <c r="P93" s="10">
        <f t="shared" si="87"/>
        <v>6.4400000000000013</v>
      </c>
      <c r="Q93" s="9">
        <f t="shared" si="86"/>
        <v>4.43</v>
      </c>
      <c r="R93" s="10">
        <f t="shared" si="85"/>
        <v>49.207786328655509</v>
      </c>
      <c r="S93" s="9" t="s">
        <v>313</v>
      </c>
      <c r="T93" s="9">
        <v>0.09</v>
      </c>
      <c r="U93" s="9">
        <f>ROUNDUP(((T59/$B$39)*$B$40)*((100+AA88)/100),0)/100</f>
        <v>0</v>
      </c>
      <c r="V93" s="9">
        <f>ROUNDUP(((U59/$B$39)*$B$40)*((100+AA88)/100),0)/100</f>
        <v>0</v>
      </c>
      <c r="W93" s="9">
        <f>ROUNDUP(((V59/$B$39)*$B$40)*((100+AA88)/100),0)/100</f>
        <v>0</v>
      </c>
      <c r="Y93" s="9" t="s">
        <v>206</v>
      </c>
      <c r="Z93" s="9">
        <f>Z69</f>
        <v>0.09</v>
      </c>
      <c r="AA93" s="9">
        <f>Z93+AA69</f>
        <v>0.66999999999999993</v>
      </c>
      <c r="AB93" s="9">
        <f>AA93+AB69</f>
        <v>1.8299999999999998</v>
      </c>
      <c r="AC93" s="9">
        <f>AB93+AC69</f>
        <v>4.1399999999999997</v>
      </c>
      <c r="AD93" s="9">
        <f>AC93+AD69</f>
        <v>7.6</v>
      </c>
      <c r="AE93" s="9">
        <f>AD93+AE69</f>
        <v>11.64</v>
      </c>
    </row>
    <row r="94" spans="7:31">
      <c r="G94" s="9" t="s">
        <v>368</v>
      </c>
      <c r="H94" s="9">
        <v>0.09</v>
      </c>
      <c r="I94" s="9">
        <f>ROUNDUP(((H60/$B$39)*$B$40)*((100+O94)/100),0)/100</f>
        <v>0.38</v>
      </c>
      <c r="J94" s="9">
        <f>ROUNDUP(((I60/$B$39)*$B$40)*((100+O94)/100),0)/100</f>
        <v>0.76</v>
      </c>
      <c r="K94" s="9">
        <f>ROUNDUP(((J60/$B$39)*$B$40)*((100+O94)/100),0)/100</f>
        <v>1.51</v>
      </c>
      <c r="L94" s="9">
        <f>ROUNDUP(((K60/$B$39)*$B$40)*((100+O94)/100),0)/100</f>
        <v>2.25</v>
      </c>
      <c r="M94" s="9">
        <f>ROUNDUP(((L60/$B$39)*$B$40)*((100+O94)/100),0)/100</f>
        <v>2.63</v>
      </c>
      <c r="N94" s="9">
        <f>ROUNDUP(((M60/$B$39)*$B$40)*((100+O94)/100),0)/100</f>
        <v>5.26</v>
      </c>
      <c r="O94" s="10">
        <v>200</v>
      </c>
      <c r="P94" s="10">
        <f t="shared" ref="P94:P96" si="88">SUM(H94:M94)</f>
        <v>7.62</v>
      </c>
      <c r="Q94" s="9">
        <f t="shared" si="86"/>
        <v>5.26</v>
      </c>
      <c r="R94" s="10">
        <f t="shared" si="85"/>
        <v>58.306926210955176</v>
      </c>
      <c r="S94" s="9" t="s">
        <v>368</v>
      </c>
      <c r="T94" s="9">
        <v>0.09</v>
      </c>
      <c r="U94" s="9">
        <f>ROUNDUP(((T60/$B$39)*$B$40)*((100+AA89)/100),0)/100</f>
        <v>0</v>
      </c>
      <c r="V94" s="9">
        <f>ROUNDUP(((U60/$B$39)*$B$40)*((100+AA89)/100),0)/100</f>
        <v>0</v>
      </c>
      <c r="W94" s="9">
        <f>ROUNDUP(((V60/$B$39)*$B$40)*((100+AA89)/100),0)/100</f>
        <v>0</v>
      </c>
      <c r="Y94" s="9" t="s">
        <v>207</v>
      </c>
      <c r="Z94" s="9">
        <f>Z70</f>
        <v>0.1</v>
      </c>
      <c r="AA94" s="9">
        <f>Z94+AA70</f>
        <v>0.75</v>
      </c>
      <c r="AB94" s="9">
        <f>AA94+AB70</f>
        <v>2.04</v>
      </c>
      <c r="AC94" s="9">
        <f>AB94+AC70</f>
        <v>4.62</v>
      </c>
      <c r="AD94" s="9">
        <f>AC94+AD70</f>
        <v>8.49</v>
      </c>
      <c r="AE94" s="9">
        <f>AD94+AE70</f>
        <v>13</v>
      </c>
    </row>
    <row r="95" spans="7:31">
      <c r="G95" s="9" t="s">
        <v>375</v>
      </c>
      <c r="H95" s="9">
        <v>0.1</v>
      </c>
      <c r="I95" s="9">
        <f>ROUNDUP(((H61/$B$39)*$B$40)*((100+O95)/100),0)/100</f>
        <v>0.45</v>
      </c>
      <c r="J95" s="9">
        <f>ROUNDUP(((I61/$B$39)*$B$40)*((100+O95)/100),0)/100</f>
        <v>0.89</v>
      </c>
      <c r="K95" s="9">
        <f>ROUNDUP(((J61/$B$39)*$B$40)*((100+O95)/100),0)/100</f>
        <v>1.77</v>
      </c>
      <c r="L95" s="9">
        <f>ROUNDUP(((K61/$B$39)*$B$40)*((100+O95)/100),0)/100</f>
        <v>2.65</v>
      </c>
      <c r="M95" s="9">
        <f>ROUNDUP(((L61/$B$39)*$B$40)*((100+O95)/100),0)/100</f>
        <v>3.09</v>
      </c>
      <c r="N95" s="9">
        <f>ROUNDUP(((M61/$B$39)*$B$40)*((100+O95)/100),0)/100</f>
        <v>6.18</v>
      </c>
      <c r="O95" s="10">
        <v>220</v>
      </c>
      <c r="P95" s="10">
        <f t="shared" si="88"/>
        <v>8.9499999999999993</v>
      </c>
      <c r="Q95" s="9">
        <f t="shared" si="86"/>
        <v>6.18</v>
      </c>
      <c r="R95" s="10">
        <f t="shared" si="85"/>
        <v>68.492530556813037</v>
      </c>
      <c r="Y95" s="9" t="s">
        <v>208</v>
      </c>
      <c r="Z95" s="9">
        <f>Z71</f>
        <v>0.11</v>
      </c>
      <c r="AA95" s="9">
        <f>Z95+AA71</f>
        <v>0.83</v>
      </c>
      <c r="AB95" s="9">
        <f>AA95+AB71</f>
        <v>2.27</v>
      </c>
      <c r="AC95" s="9">
        <f>AB95+AC71</f>
        <v>5.1400000000000006</v>
      </c>
      <c r="AD95" s="9">
        <f>AC95+AD71</f>
        <v>9.4400000000000013</v>
      </c>
      <c r="AE95" s="9">
        <f>AD95+AE71</f>
        <v>14.450000000000001</v>
      </c>
    </row>
    <row r="96" spans="7:31">
      <c r="G96" s="9" t="s">
        <v>387</v>
      </c>
      <c r="H96" s="9">
        <v>0.1</v>
      </c>
      <c r="I96" s="9">
        <f>ROUNDUP(((H62/$B$39)*$B$40)*((100+O96)/100),0)/100</f>
        <v>0.52</v>
      </c>
      <c r="J96" s="9">
        <f>ROUNDUP(((I62/$B$39)*$B$40)*((100+O96)/100),0)/100</f>
        <v>1.03</v>
      </c>
      <c r="K96" s="9">
        <f>ROUNDUP(((J62/$B$39)*$B$40)*((100+O96)/100),0)/100</f>
        <v>2.06</v>
      </c>
      <c r="L96" s="9">
        <f>ROUNDUP(((K62/$B$39)*$B$40)*((100+O96)/100),0)/100</f>
        <v>3.09</v>
      </c>
      <c r="M96" s="9">
        <f>ROUNDUP(((L62/$B$39)*$B$40)*((100+O96)/100),0)/100</f>
        <v>3.6</v>
      </c>
      <c r="N96" s="9">
        <f>ROUNDUP(((M62/$B$39)*$B$40)*((100+O96)/100),0)/100</f>
        <v>7.2</v>
      </c>
      <c r="O96" s="10">
        <v>240</v>
      </c>
      <c r="P96" s="10">
        <f t="shared" si="88"/>
        <v>10.4</v>
      </c>
      <c r="Q96" s="9">
        <f t="shared" si="86"/>
        <v>7.2</v>
      </c>
      <c r="R96" s="10">
        <f t="shared" si="85"/>
        <v>79.674060660932554</v>
      </c>
      <c r="Y96" s="9" t="s">
        <v>209</v>
      </c>
      <c r="Z96" s="9">
        <f>Z72</f>
        <v>0.12</v>
      </c>
      <c r="AA96" s="9">
        <f>Z96+AA72</f>
        <v>0.97</v>
      </c>
      <c r="AB96" s="9">
        <f>AA96+AB72</f>
        <v>2.67</v>
      </c>
      <c r="AC96" s="9">
        <f>AB96+AC72</f>
        <v>6.0600000000000005</v>
      </c>
      <c r="AD96" s="9">
        <f>AC96+AD72</f>
        <v>11.15</v>
      </c>
      <c r="AE96" s="9">
        <f>AD96+AE72</f>
        <v>17.079999999999998</v>
      </c>
    </row>
    <row r="97" spans="7:31">
      <c r="G97" s="9" t="s">
        <v>418</v>
      </c>
      <c r="H97" s="9">
        <v>0.11</v>
      </c>
      <c r="I97" s="9">
        <f>ROUNDUP(((H63/$B$39)*$B$40)*((100+O97)/100),0)/100</f>
        <v>0.6</v>
      </c>
      <c r="J97" s="9">
        <f>ROUNDUP(((I63/$B$39)*$B$40)*((100+O97)/100),0)/100</f>
        <v>1.19</v>
      </c>
      <c r="K97" s="9">
        <f>ROUNDUP(((J63/$B$39)*$B$40)*((100+O97)/100),0)/100</f>
        <v>2.38</v>
      </c>
      <c r="L97" s="9">
        <f>ROUNDUP(((K63/$B$39)*$B$40)*((100+O97)/100),0)/100</f>
        <v>3.57</v>
      </c>
      <c r="M97" s="9">
        <f>ROUNDUP(((L63/$B$39)*$B$40)*((100+O97)/100),0)/100</f>
        <v>4.17</v>
      </c>
      <c r="N97" s="9">
        <f>ROUNDUP(((M63/$B$39)*$B$40)*((100+O97)/100),0)/100</f>
        <v>8.33</v>
      </c>
      <c r="O97" s="10">
        <v>260</v>
      </c>
      <c r="P97" s="10">
        <f t="shared" ref="P97:P98" si="89">SUM(H97:M97)</f>
        <v>12.02</v>
      </c>
      <c r="Q97" s="9">
        <f t="shared" si="86"/>
        <v>8.33</v>
      </c>
      <c r="R97" s="10">
        <f t="shared" si="85"/>
        <v>92.123132639203263</v>
      </c>
      <c r="Y97" s="9" t="s">
        <v>210</v>
      </c>
      <c r="Z97" s="9">
        <f>Z73</f>
        <v>0.13</v>
      </c>
      <c r="AA97" s="9">
        <f>Z97+AA73</f>
        <v>1.06</v>
      </c>
      <c r="AB97" s="9">
        <f>AA97+AB73</f>
        <v>2.92</v>
      </c>
      <c r="AC97" s="9">
        <f>AB97+AC73</f>
        <v>6.6400000000000006</v>
      </c>
      <c r="AD97" s="9">
        <f>AC97+AD73</f>
        <v>12.22</v>
      </c>
      <c r="AE97" s="9">
        <f>AD97+AE73</f>
        <v>18.72</v>
      </c>
    </row>
    <row r="98" spans="7:31">
      <c r="G98" s="9" t="s">
        <v>431</v>
      </c>
      <c r="H98" s="9">
        <v>0.11</v>
      </c>
      <c r="I98" s="9">
        <f>ROUNDUP(((H64/$B$39)*$B$40)*((100+O98)/100),0)/100</f>
        <v>0.71</v>
      </c>
      <c r="J98" s="9">
        <f>ROUNDUP(((I64/$B$39)*$B$40)*((100+O98)/100),0)/100</f>
        <v>1.41</v>
      </c>
      <c r="K98" s="9">
        <f>ROUNDUP(((J64/$B$39)*$B$40)*((100+O98)/100),0)/100</f>
        <v>2.82</v>
      </c>
      <c r="L98" s="9">
        <f>ROUNDUP(((K64/$B$39)*$B$40)*((100+O98)/100),0)/100</f>
        <v>4.2300000000000004</v>
      </c>
      <c r="M98" s="9">
        <f>ROUNDUP(((L64/$B$39)*$B$40)*((100+O98)/100),0)/100</f>
        <v>4.93</v>
      </c>
      <c r="N98" s="9">
        <f>ROUNDUP(((M64/$B$39)*$B$40)*((100+O98)/100),0)/100</f>
        <v>9.86</v>
      </c>
      <c r="O98" s="10">
        <v>280</v>
      </c>
      <c r="P98" s="10">
        <f t="shared" si="89"/>
        <v>14.21</v>
      </c>
      <c r="Q98" s="9">
        <f t="shared" ref="Q98:Q99" si="90">N98</f>
        <v>9.86</v>
      </c>
      <c r="R98" s="10">
        <f t="shared" ref="R98:R99" si="91">((P98+Q98)/$P$75)*100</f>
        <v>108.96333182435491</v>
      </c>
      <c r="S98" s="9" t="s">
        <v>431</v>
      </c>
      <c r="T98" s="9">
        <v>0.11</v>
      </c>
      <c r="U98" s="9">
        <f>ROUNDUP(((T64/$B$39)*$B$40)*((100+AA93)/100),0)/100</f>
        <v>0</v>
      </c>
      <c r="V98" s="9">
        <f>ROUNDUP(((U64/$B$39)*$B$40)*((100+AA93)/100),0)/100</f>
        <v>0</v>
      </c>
      <c r="W98" s="9">
        <f>ROUNDUP(((V64/$B$39)*$B$40)*((100+AA93)/100),0)/100</f>
        <v>0</v>
      </c>
      <c r="Y98" s="9" t="s">
        <v>211</v>
      </c>
      <c r="Z98" s="9">
        <f>Z74</f>
        <v>0.14000000000000001</v>
      </c>
      <c r="AA98" s="9">
        <f>Z98+AA74</f>
        <v>1.1600000000000001</v>
      </c>
      <c r="AB98" s="9">
        <f>AA98+AB74</f>
        <v>3.19</v>
      </c>
      <c r="AC98" s="9">
        <f>AB98+AC74</f>
        <v>7.25</v>
      </c>
      <c r="AD98" s="9">
        <f>AC98+AD74</f>
        <v>13.34</v>
      </c>
      <c r="AE98" s="9">
        <f>AD98+AE74</f>
        <v>20.439999999999998</v>
      </c>
    </row>
    <row r="99" spans="7:31">
      <c r="G99" s="9" t="s">
        <v>450</v>
      </c>
      <c r="H99" s="9">
        <v>0.12</v>
      </c>
      <c r="I99" s="9">
        <f>ROUNDUP(((H65/$B$39)*$B$40)*((100+O99)/100),0)/100</f>
        <v>0.83</v>
      </c>
      <c r="J99" s="9">
        <f>ROUNDUP(((I65/$B$39)*$B$40)*((100+O99)/100),0)/100</f>
        <v>1.66</v>
      </c>
      <c r="K99" s="9">
        <f>ROUNDUP(((J65/$B$39)*$B$40)*((100+O99)/100),0)/100</f>
        <v>3.31</v>
      </c>
      <c r="L99" s="9">
        <f>ROUNDUP(((K65/$B$39)*$B$40)*((100+O99)/100),0)/100</f>
        <v>4.96</v>
      </c>
      <c r="M99" s="9">
        <f>ROUNDUP(((L65/$B$39)*$B$40)*((100+O99)/100),0)/100</f>
        <v>5.79</v>
      </c>
      <c r="N99" s="9">
        <f>ROUNDUP(((M65/$B$39)*$B$40)*((100+O99)/100),0)/100</f>
        <v>11.58</v>
      </c>
      <c r="O99" s="10">
        <v>300</v>
      </c>
      <c r="P99" s="10">
        <f t="shared" ref="P99:P100" si="92">SUM(H99:M99)</f>
        <v>16.669999999999998</v>
      </c>
      <c r="Q99" s="9">
        <f t="shared" si="90"/>
        <v>11.58</v>
      </c>
      <c r="R99" s="10">
        <f t="shared" si="91"/>
        <v>127.88592123132638</v>
      </c>
      <c r="S99" s="9" t="s">
        <v>450</v>
      </c>
      <c r="T99" s="9">
        <v>0.12</v>
      </c>
      <c r="U99" s="9">
        <f>ROUNDUP(((T65/$B$39)*$B$40)*((100+AA94)/100),0)/100</f>
        <v>0</v>
      </c>
      <c r="V99" s="9">
        <f>ROUNDUP(((U65/$B$39)*$B$40)*((100+AA94)/100),0)/100</f>
        <v>0</v>
      </c>
      <c r="W99" s="9">
        <f>ROUNDUP(((V65/$B$39)*$B$40)*((100+AA94)/100),0)/100</f>
        <v>0</v>
      </c>
      <c r="Y99" s="9" t="s">
        <v>212</v>
      </c>
      <c r="Z99" s="9">
        <f>Z75</f>
        <v>0.15</v>
      </c>
      <c r="AA99" s="9">
        <f>Z99+AA75</f>
        <v>1.26</v>
      </c>
      <c r="AB99" s="9">
        <f>AA99+AB75</f>
        <v>3.4699999999999998</v>
      </c>
      <c r="AC99" s="9">
        <f>AB99+AC75</f>
        <v>7.88</v>
      </c>
      <c r="AD99" s="9">
        <f>AC99+AD75</f>
        <v>14.5</v>
      </c>
      <c r="AE99" s="9">
        <f>AD99+AE75</f>
        <v>22.22</v>
      </c>
    </row>
    <row r="100" spans="7:31">
      <c r="G100" s="9" t="s">
        <v>464</v>
      </c>
      <c r="H100" s="9">
        <v>0.12</v>
      </c>
      <c r="I100" s="9">
        <f>ROUNDUP(((H66/$B$39)*$B$40)*((100+O100)/100),0)/100</f>
        <v>0.97</v>
      </c>
      <c r="J100" s="9">
        <f>ROUNDUP(((I66/$B$39)*$B$40)*((100+O100)/100),0)/100</f>
        <v>1.93</v>
      </c>
      <c r="K100" s="9">
        <f>ROUNDUP(((J66/$B$39)*$B$40)*((100+O100)/100),0)/100</f>
        <v>3.85</v>
      </c>
      <c r="L100" s="9">
        <f>ROUNDUP(((K66/$B$39)*$B$40)*((100+O100)/100),0)/100</f>
        <v>5.78</v>
      </c>
      <c r="M100" s="9">
        <f>ROUNDUP(((L66/$B$39)*$B$40)*((100+O100)/100),0)/100</f>
        <v>6.74</v>
      </c>
      <c r="N100" s="9">
        <f>ROUNDUP(((M66/$B$39)*$B$40)*((100+O100)/100),0)/100</f>
        <v>13.48</v>
      </c>
      <c r="O100" s="10">
        <v>320</v>
      </c>
      <c r="P100" s="10">
        <f t="shared" si="92"/>
        <v>19.39</v>
      </c>
      <c r="Q100" s="9">
        <f t="shared" ref="Q100:Q101" si="93">N100</f>
        <v>13.48</v>
      </c>
      <c r="R100" s="10">
        <f t="shared" ref="R100:R101" si="94">((P100+Q100)/$P$75)*100</f>
        <v>148.80036215482119</v>
      </c>
    </row>
    <row r="101" spans="7:31">
      <c r="G101" s="9" t="s">
        <v>473</v>
      </c>
      <c r="H101" s="9">
        <v>0.13</v>
      </c>
      <c r="I101" s="9">
        <f>ROUNDUP(((H67/$B$39)*$B$40)*((100+O101)/100),0)/100</f>
        <v>1.1200000000000001</v>
      </c>
      <c r="J101" s="9">
        <f>ROUNDUP(((I67/$B$39)*$B$40)*((100+O101)/100),0)/100</f>
        <v>2.23</v>
      </c>
      <c r="K101" s="9">
        <f>ROUNDUP(((J67/$B$39)*$B$40)*((100+O101)/100),0)/100</f>
        <v>4.45</v>
      </c>
      <c r="L101" s="9">
        <f>ROUNDUP(((K67/$B$39)*$B$40)*((100+O101)/100),0)/100</f>
        <v>6.68</v>
      </c>
      <c r="M101" s="9">
        <f>ROUNDUP(((L67/$B$39)*$B$40)*((100+O101)/100),0)/100</f>
        <v>7.79</v>
      </c>
      <c r="N101" s="9">
        <f>ROUNDUP(((M67/$B$39)*$B$40)*((100+O101)/100),0)/100</f>
        <v>15.57</v>
      </c>
      <c r="O101" s="10">
        <v>340</v>
      </c>
      <c r="P101" s="10">
        <f t="shared" ref="P101:P102" si="95">SUM(H101:M101)</f>
        <v>22.4</v>
      </c>
      <c r="Q101" s="9">
        <f t="shared" si="93"/>
        <v>15.57</v>
      </c>
      <c r="R101" s="10">
        <f t="shared" si="94"/>
        <v>171.88773200543233</v>
      </c>
    </row>
    <row r="102" spans="7:31">
      <c r="G102" s="9" t="s">
        <v>489</v>
      </c>
      <c r="H102" s="9">
        <v>0.13</v>
      </c>
      <c r="I102" s="9">
        <f t="shared" ref="I102" si="96">ROUNDUP(((H68/$B$39)*$B$40)*((100+O102)/100),0)/100</f>
        <v>1.28</v>
      </c>
      <c r="J102" s="9">
        <f t="shared" ref="J102" si="97">ROUNDUP(((I68/$B$39)*$B$40)*((100+O102)/100),0)/100</f>
        <v>2.56</v>
      </c>
      <c r="K102" s="9">
        <f t="shared" ref="K102" si="98">ROUNDUP(((J68/$B$39)*$B$40)*((100+O102)/100),0)/100</f>
        <v>5.1100000000000003</v>
      </c>
      <c r="L102" s="9">
        <f t="shared" ref="L102" si="99">ROUNDUP(((K68/$B$39)*$B$40)*((100+O102)/100),0)/100</f>
        <v>7.66</v>
      </c>
      <c r="M102" s="9">
        <f t="shared" ref="M102" si="100">ROUNDUP(((L68/$B$39)*$B$40)*((100+O102)/100),0)/100</f>
        <v>8.94</v>
      </c>
      <c r="N102" s="9">
        <f>ROUNDUP(((M68/$B$39)*$B$40)*((100+O102)/100),0)/100</f>
        <v>17.88</v>
      </c>
      <c r="O102" s="10">
        <v>360</v>
      </c>
      <c r="P102" s="10">
        <f t="shared" si="95"/>
        <v>25.68</v>
      </c>
      <c r="Q102" s="9">
        <f t="shared" ref="Q102:Q103" si="101">N102</f>
        <v>17.88</v>
      </c>
      <c r="R102" s="10">
        <f t="shared" ref="R102:R103" si="102">((P102+Q102)/$P$75)*100</f>
        <v>197.19330013580807</v>
      </c>
    </row>
    <row r="103" spans="7:31">
      <c r="G103" s="9" t="s">
        <v>490</v>
      </c>
      <c r="H103" s="9">
        <v>0.14000000000000001</v>
      </c>
      <c r="I103" s="9">
        <f>ROUNDUP(((H69/$B$39)*$B$40)*((100+O103)/100),0)/100</f>
        <v>1.46</v>
      </c>
      <c r="J103" s="9">
        <f>ROUNDUP(((I69/$B$39)*$B$40)*((100+O103)/100),0)/100</f>
        <v>2.92</v>
      </c>
      <c r="K103" s="9">
        <f>ROUNDUP(((J69/$B$39)*$B$40)*((100+O103)/100),0)/100</f>
        <v>5.83</v>
      </c>
      <c r="L103" s="9">
        <f>ROUNDUP(((K69/$B$39)*$B$40)*((100+O103)/100),0)/100</f>
        <v>8.74</v>
      </c>
      <c r="M103" s="9">
        <f>ROUNDUP(((L69/$B$39)*$B$40)*((100+O103)/100),0)/100</f>
        <v>10.199999999999999</v>
      </c>
      <c r="N103" s="9">
        <f>ROUNDUP(((M69/$B$39)*$B$40)*((100+O103)/100),0)/100</f>
        <v>20.39</v>
      </c>
      <c r="O103" s="10">
        <v>380</v>
      </c>
      <c r="P103" s="10">
        <f t="shared" ref="P103" si="103">SUM(H103:M103)</f>
        <v>29.29</v>
      </c>
      <c r="Q103" s="9">
        <f t="shared" si="101"/>
        <v>20.39</v>
      </c>
      <c r="R103" s="10">
        <f t="shared" si="102"/>
        <v>224.89814395654145</v>
      </c>
    </row>
    <row r="104" spans="7:31">
      <c r="O104" s="10"/>
      <c r="P104" s="10"/>
      <c r="R104" s="10"/>
    </row>
    <row r="105" spans="7:31">
      <c r="Y105" s="9"/>
      <c r="Z105" s="9"/>
      <c r="AA105" s="9"/>
      <c r="AB105" s="9"/>
      <c r="AC105" s="9"/>
      <c r="AD105" s="9"/>
      <c r="AE105" s="9"/>
    </row>
    <row r="106" spans="7:31">
      <c r="G106" s="9" t="s">
        <v>144</v>
      </c>
    </row>
    <row r="107" spans="7:31" ht="17.25" thickBot="1">
      <c r="G107" s="24" t="s">
        <v>69</v>
      </c>
      <c r="H107" s="24">
        <v>0</v>
      </c>
      <c r="I107" s="24">
        <v>1</v>
      </c>
      <c r="J107" s="24">
        <v>2</v>
      </c>
      <c r="K107" s="24">
        <v>3</v>
      </c>
      <c r="L107" s="24">
        <v>4</v>
      </c>
      <c r="M107" s="24">
        <v>5</v>
      </c>
      <c r="N107" s="24" t="s">
        <v>160</v>
      </c>
    </row>
    <row r="108" spans="7:31" ht="17.25" thickTop="1">
      <c r="G108" s="9" t="s">
        <v>16</v>
      </c>
      <c r="H108" s="9">
        <f>H77</f>
        <v>0.01</v>
      </c>
      <c r="I108" s="9">
        <f t="shared" ref="I108:N123" si="104">I77+H108</f>
        <v>0.03</v>
      </c>
      <c r="J108" s="9">
        <f t="shared" si="104"/>
        <v>0.06</v>
      </c>
      <c r="K108" s="9">
        <f t="shared" si="104"/>
        <v>0.12</v>
      </c>
      <c r="L108" s="9">
        <f t="shared" si="104"/>
        <v>0.21</v>
      </c>
      <c r="M108" s="9">
        <f t="shared" si="104"/>
        <v>0.31</v>
      </c>
      <c r="N108" s="9">
        <f t="shared" si="104"/>
        <v>0.51</v>
      </c>
    </row>
    <row r="109" spans="7:31">
      <c r="G109" s="9" t="s">
        <v>18</v>
      </c>
      <c r="H109" s="9">
        <f>H78</f>
        <v>0.01</v>
      </c>
      <c r="I109" s="9">
        <f t="shared" si="104"/>
        <v>0.03</v>
      </c>
      <c r="J109" s="9">
        <f t="shared" si="104"/>
        <v>7.0000000000000007E-2</v>
      </c>
      <c r="K109" s="9">
        <f t="shared" si="104"/>
        <v>0.15000000000000002</v>
      </c>
      <c r="L109" s="9">
        <f t="shared" si="104"/>
        <v>0.27</v>
      </c>
      <c r="M109" s="9">
        <f t="shared" si="104"/>
        <v>0.41000000000000003</v>
      </c>
      <c r="N109" s="9">
        <f t="shared" si="104"/>
        <v>0.68</v>
      </c>
    </row>
    <row r="110" spans="7:31">
      <c r="G110" s="9" t="s">
        <v>19</v>
      </c>
      <c r="H110" s="9">
        <f t="shared" ref="H110:H134" si="105">H79</f>
        <v>0.02</v>
      </c>
      <c r="I110" s="9">
        <f t="shared" si="104"/>
        <v>0.05</v>
      </c>
      <c r="J110" s="9">
        <f t="shared" si="104"/>
        <v>0.1</v>
      </c>
      <c r="K110" s="9">
        <f t="shared" si="104"/>
        <v>0.2</v>
      </c>
      <c r="L110" s="9">
        <f t="shared" si="104"/>
        <v>0.35</v>
      </c>
      <c r="M110" s="9">
        <f t="shared" si="104"/>
        <v>0.53</v>
      </c>
      <c r="N110" s="9">
        <f t="shared" si="104"/>
        <v>0.88</v>
      </c>
    </row>
    <row r="111" spans="7:31">
      <c r="G111" s="9" t="s">
        <v>85</v>
      </c>
      <c r="H111" s="9">
        <f t="shared" si="105"/>
        <v>0.02</v>
      </c>
      <c r="I111" s="9">
        <f t="shared" si="104"/>
        <v>0.06</v>
      </c>
      <c r="J111" s="9">
        <f t="shared" si="104"/>
        <v>0.13</v>
      </c>
      <c r="K111" s="9">
        <f t="shared" si="104"/>
        <v>0.26</v>
      </c>
      <c r="L111" s="9">
        <f t="shared" si="104"/>
        <v>0.45</v>
      </c>
      <c r="M111" s="9">
        <f t="shared" si="104"/>
        <v>0.67</v>
      </c>
      <c r="N111" s="9">
        <f t="shared" si="104"/>
        <v>1.1100000000000001</v>
      </c>
    </row>
    <row r="112" spans="7:31">
      <c r="G112" s="9" t="s">
        <v>20</v>
      </c>
      <c r="H112" s="9">
        <f t="shared" si="105"/>
        <v>0.03</v>
      </c>
      <c r="I112" s="9">
        <f t="shared" si="104"/>
        <v>7.0000000000000007E-2</v>
      </c>
      <c r="J112" s="9">
        <f t="shared" si="104"/>
        <v>0.15000000000000002</v>
      </c>
      <c r="K112" s="9">
        <f t="shared" si="104"/>
        <v>0.31000000000000005</v>
      </c>
      <c r="L112" s="9">
        <f t="shared" si="104"/>
        <v>0.55000000000000004</v>
      </c>
      <c r="M112" s="9">
        <f t="shared" si="104"/>
        <v>0.83000000000000007</v>
      </c>
      <c r="N112" s="9">
        <f t="shared" si="104"/>
        <v>1.3800000000000001</v>
      </c>
    </row>
    <row r="113" spans="7:32">
      <c r="G113" s="9" t="s">
        <v>21</v>
      </c>
      <c r="H113" s="9">
        <f t="shared" si="105"/>
        <v>0.03</v>
      </c>
      <c r="I113" s="9">
        <f t="shared" si="104"/>
        <v>0.08</v>
      </c>
      <c r="J113" s="9">
        <f t="shared" si="104"/>
        <v>0.18</v>
      </c>
      <c r="K113" s="9">
        <f t="shared" si="104"/>
        <v>0.38</v>
      </c>
      <c r="L113" s="9">
        <f t="shared" si="104"/>
        <v>0.66999999999999993</v>
      </c>
      <c r="M113" s="9">
        <f t="shared" si="104"/>
        <v>1.01</v>
      </c>
      <c r="N113" s="9">
        <f t="shared" si="104"/>
        <v>1.69</v>
      </c>
    </row>
    <row r="114" spans="7:32">
      <c r="G114" s="9" t="s">
        <v>22</v>
      </c>
      <c r="H114" s="9">
        <f t="shared" si="105"/>
        <v>0.04</v>
      </c>
      <c r="I114" s="9">
        <f t="shared" si="104"/>
        <v>0.1</v>
      </c>
      <c r="J114" s="9">
        <f t="shared" si="104"/>
        <v>0.22</v>
      </c>
      <c r="K114" s="9">
        <f t="shared" si="104"/>
        <v>0.45999999999999996</v>
      </c>
      <c r="L114" s="9">
        <f t="shared" si="104"/>
        <v>0.80999999999999994</v>
      </c>
      <c r="M114" s="9">
        <f t="shared" si="104"/>
        <v>1.22</v>
      </c>
      <c r="N114" s="9">
        <f t="shared" si="104"/>
        <v>2.04</v>
      </c>
      <c r="AF114" s="9"/>
    </row>
    <row r="115" spans="7:32">
      <c r="G115" s="9" t="s">
        <v>23</v>
      </c>
      <c r="H115" s="9">
        <f t="shared" si="105"/>
        <v>0.04</v>
      </c>
      <c r="I115" s="9">
        <f t="shared" si="104"/>
        <v>0.11000000000000001</v>
      </c>
      <c r="J115" s="9">
        <f t="shared" si="104"/>
        <v>0.25</v>
      </c>
      <c r="K115" s="9">
        <f t="shared" si="104"/>
        <v>0.53</v>
      </c>
      <c r="L115" s="9">
        <f t="shared" si="104"/>
        <v>0.95</v>
      </c>
      <c r="M115" s="9">
        <f t="shared" si="104"/>
        <v>1.44</v>
      </c>
      <c r="N115" s="9">
        <f t="shared" si="104"/>
        <v>2.42</v>
      </c>
    </row>
    <row r="116" spans="7:32">
      <c r="G116" s="9" t="s">
        <v>24</v>
      </c>
      <c r="H116" s="9">
        <f t="shared" si="105"/>
        <v>0.05</v>
      </c>
      <c r="I116" s="9">
        <f t="shared" si="104"/>
        <v>0.14000000000000001</v>
      </c>
      <c r="J116" s="9">
        <f t="shared" si="104"/>
        <v>0.31000000000000005</v>
      </c>
      <c r="K116" s="9">
        <f t="shared" si="104"/>
        <v>0.65000000000000013</v>
      </c>
      <c r="L116" s="9">
        <f t="shared" si="104"/>
        <v>1.1500000000000001</v>
      </c>
      <c r="M116" s="9">
        <f t="shared" si="104"/>
        <v>1.7400000000000002</v>
      </c>
      <c r="N116" s="9">
        <f t="shared" si="104"/>
        <v>2.91</v>
      </c>
    </row>
    <row r="117" spans="7:32">
      <c r="G117" s="9" t="s">
        <v>25</v>
      </c>
      <c r="H117" s="9">
        <f t="shared" si="105"/>
        <v>0.05</v>
      </c>
      <c r="I117" s="9">
        <f t="shared" si="104"/>
        <v>0.15000000000000002</v>
      </c>
      <c r="J117" s="9">
        <f t="shared" si="104"/>
        <v>0.35000000000000003</v>
      </c>
      <c r="K117" s="9">
        <f t="shared" si="104"/>
        <v>0.75</v>
      </c>
      <c r="L117" s="9">
        <f t="shared" si="104"/>
        <v>1.3399999999999999</v>
      </c>
      <c r="M117" s="9">
        <f t="shared" si="104"/>
        <v>2.0299999999999998</v>
      </c>
      <c r="N117" s="9">
        <f t="shared" si="104"/>
        <v>3.4099999999999997</v>
      </c>
    </row>
    <row r="118" spans="7:32">
      <c r="G118" s="9" t="s">
        <v>105</v>
      </c>
      <c r="H118" s="9">
        <f t="shared" si="105"/>
        <v>0.06</v>
      </c>
      <c r="I118" s="9">
        <f t="shared" si="104"/>
        <v>0.21</v>
      </c>
      <c r="J118" s="9">
        <f t="shared" si="104"/>
        <v>0.51</v>
      </c>
      <c r="K118" s="9">
        <f t="shared" si="104"/>
        <v>1.1000000000000001</v>
      </c>
      <c r="L118" s="9">
        <f t="shared" si="104"/>
        <v>1.98</v>
      </c>
      <c r="M118" s="9">
        <f t="shared" si="104"/>
        <v>3.01</v>
      </c>
      <c r="N118" s="9">
        <f t="shared" si="104"/>
        <v>5.0599999999999996</v>
      </c>
    </row>
    <row r="119" spans="7:32">
      <c r="G119" s="9" t="s">
        <v>106</v>
      </c>
      <c r="H119" s="9">
        <f t="shared" si="105"/>
        <v>0.06</v>
      </c>
      <c r="I119" s="9">
        <f t="shared" si="104"/>
        <v>0.23</v>
      </c>
      <c r="J119" s="9">
        <f t="shared" si="104"/>
        <v>0.56000000000000005</v>
      </c>
      <c r="K119" s="9">
        <f t="shared" si="104"/>
        <v>1.21</v>
      </c>
      <c r="L119" s="9">
        <f t="shared" si="104"/>
        <v>2.1799999999999997</v>
      </c>
      <c r="M119" s="9">
        <f t="shared" si="104"/>
        <v>3.3099999999999996</v>
      </c>
      <c r="N119" s="9">
        <f t="shared" si="104"/>
        <v>5.56</v>
      </c>
    </row>
    <row r="120" spans="7:32">
      <c r="G120" s="9" t="s">
        <v>172</v>
      </c>
      <c r="H120" s="9">
        <f t="shared" si="105"/>
        <v>7.0000000000000007E-2</v>
      </c>
      <c r="I120" s="9">
        <f t="shared" si="104"/>
        <v>0.25</v>
      </c>
      <c r="J120" s="9">
        <f t="shared" si="104"/>
        <v>0.61</v>
      </c>
      <c r="K120" s="9">
        <f t="shared" si="104"/>
        <v>1.3199999999999998</v>
      </c>
      <c r="L120" s="9">
        <f t="shared" si="104"/>
        <v>2.38</v>
      </c>
      <c r="M120" s="9">
        <f t="shared" si="104"/>
        <v>3.61</v>
      </c>
      <c r="N120" s="9">
        <f t="shared" si="104"/>
        <v>6.07</v>
      </c>
    </row>
    <row r="121" spans="7:32">
      <c r="G121" s="9" t="s">
        <v>174</v>
      </c>
      <c r="H121" s="9">
        <f t="shared" si="105"/>
        <v>7.0000000000000007E-2</v>
      </c>
      <c r="I121" s="9">
        <f t="shared" si="104"/>
        <v>0.27</v>
      </c>
      <c r="J121" s="9">
        <f t="shared" si="104"/>
        <v>0.67</v>
      </c>
      <c r="K121" s="9">
        <f t="shared" si="104"/>
        <v>1.4700000000000002</v>
      </c>
      <c r="L121" s="9">
        <f t="shared" si="104"/>
        <v>2.67</v>
      </c>
      <c r="M121" s="9">
        <f t="shared" si="104"/>
        <v>4.07</v>
      </c>
      <c r="N121" s="9">
        <f t="shared" si="104"/>
        <v>6.86</v>
      </c>
    </row>
    <row r="122" spans="7:32">
      <c r="G122" s="9" t="s">
        <v>195</v>
      </c>
      <c r="H122" s="9">
        <f t="shared" si="105"/>
        <v>0.08</v>
      </c>
      <c r="I122" s="9">
        <f t="shared" si="104"/>
        <v>0.31</v>
      </c>
      <c r="J122" s="9">
        <f t="shared" si="104"/>
        <v>0.76</v>
      </c>
      <c r="K122" s="9">
        <f t="shared" si="104"/>
        <v>1.6600000000000001</v>
      </c>
      <c r="L122" s="9">
        <f t="shared" si="104"/>
        <v>3.0100000000000002</v>
      </c>
      <c r="M122" s="9">
        <f t="shared" si="104"/>
        <v>4.59</v>
      </c>
      <c r="N122" s="9">
        <f t="shared" si="104"/>
        <v>7.74</v>
      </c>
    </row>
    <row r="123" spans="7:32">
      <c r="G123" s="9" t="s">
        <v>246</v>
      </c>
      <c r="H123" s="9">
        <f t="shared" si="105"/>
        <v>0.08</v>
      </c>
      <c r="I123" s="9">
        <f t="shared" si="104"/>
        <v>0.35000000000000003</v>
      </c>
      <c r="J123" s="9">
        <f t="shared" si="104"/>
        <v>0.88000000000000012</v>
      </c>
      <c r="K123" s="9">
        <f t="shared" si="104"/>
        <v>1.9400000000000002</v>
      </c>
      <c r="L123" s="9">
        <f t="shared" si="104"/>
        <v>3.5200000000000005</v>
      </c>
      <c r="M123" s="9">
        <f t="shared" si="104"/>
        <v>5.36</v>
      </c>
      <c r="N123" s="9">
        <f t="shared" si="104"/>
        <v>9.0400000000000009</v>
      </c>
    </row>
    <row r="124" spans="7:32">
      <c r="G124" s="9" t="s">
        <v>313</v>
      </c>
      <c r="H124" s="9">
        <f t="shared" si="105"/>
        <v>0.09</v>
      </c>
      <c r="I124" s="9">
        <f t="shared" ref="I124:N128" si="106">I93+H124</f>
        <v>0.41000000000000003</v>
      </c>
      <c r="J124" s="9">
        <f t="shared" si="106"/>
        <v>1.05</v>
      </c>
      <c r="K124" s="9">
        <f t="shared" si="106"/>
        <v>2.3200000000000003</v>
      </c>
      <c r="L124" s="9">
        <f t="shared" si="106"/>
        <v>4.2200000000000006</v>
      </c>
      <c r="M124" s="9">
        <f t="shared" si="106"/>
        <v>6.4400000000000013</v>
      </c>
      <c r="N124" s="9">
        <f t="shared" si="106"/>
        <v>10.870000000000001</v>
      </c>
    </row>
    <row r="125" spans="7:32">
      <c r="G125" s="9" t="s">
        <v>368</v>
      </c>
      <c r="H125" s="9">
        <f t="shared" si="105"/>
        <v>0.09</v>
      </c>
      <c r="I125" s="9">
        <f t="shared" si="106"/>
        <v>0.47</v>
      </c>
      <c r="J125" s="9">
        <f t="shared" si="106"/>
        <v>1.23</v>
      </c>
      <c r="K125" s="9">
        <f t="shared" si="106"/>
        <v>2.74</v>
      </c>
      <c r="L125" s="9">
        <f t="shared" si="106"/>
        <v>4.99</v>
      </c>
      <c r="M125" s="9">
        <f t="shared" si="106"/>
        <v>7.62</v>
      </c>
      <c r="N125" s="9">
        <f t="shared" si="106"/>
        <v>12.879999999999999</v>
      </c>
    </row>
    <row r="126" spans="7:32">
      <c r="G126" s="9" t="s">
        <v>375</v>
      </c>
      <c r="H126" s="9">
        <f t="shared" si="105"/>
        <v>0.1</v>
      </c>
      <c r="I126" s="9">
        <f t="shared" si="106"/>
        <v>0.55000000000000004</v>
      </c>
      <c r="J126" s="9">
        <f t="shared" si="106"/>
        <v>1.44</v>
      </c>
      <c r="K126" s="9">
        <f t="shared" si="106"/>
        <v>3.21</v>
      </c>
      <c r="L126" s="9">
        <f t="shared" si="106"/>
        <v>5.8599999999999994</v>
      </c>
      <c r="M126" s="9">
        <f t="shared" si="106"/>
        <v>8.9499999999999993</v>
      </c>
      <c r="N126" s="9">
        <f t="shared" si="106"/>
        <v>15.129999999999999</v>
      </c>
    </row>
    <row r="127" spans="7:32">
      <c r="G127" s="9" t="s">
        <v>387</v>
      </c>
      <c r="H127" s="9">
        <f t="shared" si="105"/>
        <v>0.1</v>
      </c>
      <c r="I127" s="9">
        <f t="shared" si="106"/>
        <v>0.62</v>
      </c>
      <c r="J127" s="9">
        <f t="shared" si="106"/>
        <v>1.65</v>
      </c>
      <c r="K127" s="9">
        <f t="shared" si="106"/>
        <v>3.71</v>
      </c>
      <c r="L127" s="9">
        <f t="shared" si="106"/>
        <v>6.8</v>
      </c>
      <c r="M127" s="9">
        <f t="shared" si="106"/>
        <v>10.4</v>
      </c>
      <c r="N127" s="9">
        <f t="shared" si="106"/>
        <v>17.600000000000001</v>
      </c>
    </row>
    <row r="128" spans="7:32">
      <c r="G128" s="9" t="s">
        <v>418</v>
      </c>
      <c r="H128" s="9">
        <f t="shared" si="105"/>
        <v>0.11</v>
      </c>
      <c r="I128" s="9">
        <f t="shared" si="106"/>
        <v>0.71</v>
      </c>
      <c r="J128" s="9">
        <f t="shared" si="106"/>
        <v>1.9</v>
      </c>
      <c r="K128" s="9">
        <f t="shared" si="106"/>
        <v>4.2799999999999994</v>
      </c>
      <c r="L128" s="9">
        <f t="shared" si="106"/>
        <v>7.85</v>
      </c>
      <c r="M128" s="9">
        <f t="shared" si="106"/>
        <v>12.02</v>
      </c>
      <c r="N128" s="9">
        <f t="shared" si="106"/>
        <v>20.350000000000001</v>
      </c>
    </row>
    <row r="129" spans="7:14">
      <c r="G129" s="9" t="s">
        <v>431</v>
      </c>
      <c r="H129" s="9">
        <f t="shared" si="105"/>
        <v>0.11</v>
      </c>
      <c r="I129" s="9">
        <f t="shared" ref="I129:I130" si="107">I98+H129</f>
        <v>0.82</v>
      </c>
      <c r="J129" s="9">
        <f t="shared" ref="J129:J130" si="108">J98+I129</f>
        <v>2.23</v>
      </c>
      <c r="K129" s="9">
        <f t="shared" ref="K129:K130" si="109">K98+J129</f>
        <v>5.05</v>
      </c>
      <c r="L129" s="9">
        <f t="shared" ref="L129:L130" si="110">L98+K129</f>
        <v>9.2800000000000011</v>
      </c>
      <c r="M129" s="9">
        <f t="shared" ref="M129:M130" si="111">M98+L129</f>
        <v>14.21</v>
      </c>
      <c r="N129" s="9">
        <f t="shared" ref="N129:N130" si="112">N98+M129</f>
        <v>24.07</v>
      </c>
    </row>
    <row r="130" spans="7:14">
      <c r="G130" s="9" t="s">
        <v>450</v>
      </c>
      <c r="H130" s="9">
        <f t="shared" si="105"/>
        <v>0.12</v>
      </c>
      <c r="I130" s="9">
        <f t="shared" si="107"/>
        <v>0.95</v>
      </c>
      <c r="J130" s="9">
        <f t="shared" si="108"/>
        <v>2.61</v>
      </c>
      <c r="K130" s="9">
        <f t="shared" si="109"/>
        <v>5.92</v>
      </c>
      <c r="L130" s="9">
        <f t="shared" si="110"/>
        <v>10.879999999999999</v>
      </c>
      <c r="M130" s="9">
        <f t="shared" si="111"/>
        <v>16.669999999999998</v>
      </c>
      <c r="N130" s="9">
        <f t="shared" si="112"/>
        <v>28.25</v>
      </c>
    </row>
    <row r="131" spans="7:14">
      <c r="G131" s="9" t="s">
        <v>464</v>
      </c>
      <c r="H131" s="9">
        <f t="shared" si="105"/>
        <v>0.12</v>
      </c>
      <c r="I131" s="9">
        <f t="shared" ref="I131:I132" si="113">I100+H131</f>
        <v>1.0899999999999999</v>
      </c>
      <c r="J131" s="9">
        <f t="shared" ref="J131:J132" si="114">J100+I131</f>
        <v>3.0199999999999996</v>
      </c>
      <c r="K131" s="9">
        <f t="shared" ref="K131:K132" si="115">K100+J131</f>
        <v>6.8699999999999992</v>
      </c>
      <c r="L131" s="9">
        <f t="shared" ref="L131:L132" si="116">L100+K131</f>
        <v>12.649999999999999</v>
      </c>
      <c r="M131" s="9">
        <f t="shared" ref="M131:M132" si="117">M100+L131</f>
        <v>19.39</v>
      </c>
      <c r="N131" s="9">
        <f t="shared" ref="N131:N132" si="118">N100+M131</f>
        <v>32.870000000000005</v>
      </c>
    </row>
    <row r="132" spans="7:14">
      <c r="G132" s="9" t="s">
        <v>473</v>
      </c>
      <c r="H132" s="9">
        <f t="shared" si="105"/>
        <v>0.13</v>
      </c>
      <c r="I132" s="9">
        <f t="shared" si="113"/>
        <v>1.25</v>
      </c>
      <c r="J132" s="9">
        <f t="shared" si="114"/>
        <v>3.48</v>
      </c>
      <c r="K132" s="9">
        <f t="shared" si="115"/>
        <v>7.93</v>
      </c>
      <c r="L132" s="9">
        <f t="shared" si="116"/>
        <v>14.61</v>
      </c>
      <c r="M132" s="9">
        <f t="shared" si="117"/>
        <v>22.4</v>
      </c>
      <c r="N132" s="9">
        <f t="shared" si="118"/>
        <v>37.97</v>
      </c>
    </row>
    <row r="133" spans="7:14">
      <c r="G133" s="9" t="s">
        <v>489</v>
      </c>
      <c r="H133" s="9">
        <f t="shared" si="105"/>
        <v>0.13</v>
      </c>
      <c r="I133" s="9">
        <f t="shared" ref="I133:I134" si="119">I102+H133</f>
        <v>1.4100000000000001</v>
      </c>
      <c r="J133" s="9">
        <f t="shared" ref="J133:J134" si="120">J102+I133</f>
        <v>3.97</v>
      </c>
      <c r="K133" s="9">
        <f t="shared" ref="K133:K134" si="121">K102+J133</f>
        <v>9.08</v>
      </c>
      <c r="L133" s="9">
        <f t="shared" ref="L133:L134" si="122">L102+K133</f>
        <v>16.740000000000002</v>
      </c>
      <c r="M133" s="9">
        <f t="shared" ref="M133:M134" si="123">M102+L133</f>
        <v>25.68</v>
      </c>
      <c r="N133" s="9">
        <f t="shared" ref="N133:N134" si="124">N102+M133</f>
        <v>43.56</v>
      </c>
    </row>
    <row r="134" spans="7:14">
      <c r="G134" s="9" t="s">
        <v>490</v>
      </c>
      <c r="H134" s="9">
        <f t="shared" si="105"/>
        <v>0.14000000000000001</v>
      </c>
      <c r="I134" s="9">
        <f t="shared" si="119"/>
        <v>1.6</v>
      </c>
      <c r="J134" s="9">
        <f t="shared" si="120"/>
        <v>4.5199999999999996</v>
      </c>
      <c r="K134" s="9">
        <f t="shared" si="121"/>
        <v>10.35</v>
      </c>
      <c r="L134" s="9">
        <f t="shared" si="122"/>
        <v>19.09</v>
      </c>
      <c r="M134" s="9">
        <f t="shared" si="123"/>
        <v>29.29</v>
      </c>
      <c r="N134" s="9">
        <f t="shared" si="124"/>
        <v>49.68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4" workbookViewId="0">
      <selection activeCell="B30" sqref="B30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:B30" si="41">C29&amp;","&amp;D29&amp;","&amp;E29&amp;","&amp;F29&amp;","&amp;G29</f>
        <v>10단,20단,50단,100단,200단</v>
      </c>
      <c r="C29" t="str">
        <f t="shared" ref="C29:C30" si="42">$C$3&amp;H29</f>
        <v>10단</v>
      </c>
      <c r="D29" t="str">
        <f t="shared" ref="D29:D30" si="43">$D$3&amp;H29</f>
        <v>20단</v>
      </c>
      <c r="E29" t="str">
        <f t="shared" ref="E29:E30" si="44">$E$3&amp;H29</f>
        <v>50단</v>
      </c>
      <c r="F29" t="str">
        <f t="shared" ref="F29:F30" si="45">$F$3&amp;H29</f>
        <v>100단</v>
      </c>
      <c r="G29" t="str">
        <f t="shared" ref="G29:G30" si="46">$G$3&amp;H29</f>
        <v>200단</v>
      </c>
      <c r="H29" s="2" t="s">
        <v>485</v>
      </c>
      <c r="J29">
        <v>26</v>
      </c>
      <c r="K29" s="2" t="str">
        <f t="shared" ref="K29:K30" si="47">L29&amp;","&amp;M29&amp;","&amp;N29&amp;","&amp;O29&amp;","&amp;P29</f>
        <v>1E+161,2E+161,5E+161,1E+162,2E+162</v>
      </c>
      <c r="L29">
        <f t="shared" ref="L29:L30" si="48">$C$3*Q29</f>
        <v>1E+161</v>
      </c>
      <c r="M29">
        <f t="shared" ref="M29:M30" si="49">$D$3*Q29</f>
        <v>2.0000000000000001E+161</v>
      </c>
      <c r="N29">
        <f t="shared" ref="N29:N30" si="50">$E$3*Q29</f>
        <v>4.9999999999999997E+161</v>
      </c>
      <c r="O29">
        <f t="shared" ref="O29:O30" si="51">$F$3*Q29</f>
        <v>9.9999999999999994E+161</v>
      </c>
      <c r="P29">
        <f t="shared" ref="P29:P30" si="52">$G$3*Q29</f>
        <v>1.9999999999999999E+162</v>
      </c>
      <c r="Q29" t="str">
        <f t="shared" ref="Q29:Q30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A30">
        <v>27</v>
      </c>
      <c r="B30" s="2" t="str">
        <f t="shared" si="41"/>
        <v>10절,20절,50절,100절,200절</v>
      </c>
      <c r="C30" t="str">
        <f t="shared" si="42"/>
        <v>10절</v>
      </c>
      <c r="D30" t="str">
        <f t="shared" si="43"/>
        <v>20절</v>
      </c>
      <c r="E30" t="str">
        <f t="shared" si="44"/>
        <v>50절</v>
      </c>
      <c r="F30" t="str">
        <f t="shared" si="45"/>
        <v>100절</v>
      </c>
      <c r="G30" t="str">
        <f t="shared" si="46"/>
        <v>200절</v>
      </c>
      <c r="H30" s="2" t="s">
        <v>498</v>
      </c>
      <c r="J30">
        <v>27</v>
      </c>
      <c r="K30" s="2" t="str">
        <f t="shared" si="47"/>
        <v>1E+165,2E+165,5E+165,1E+166,2E+166</v>
      </c>
      <c r="L30">
        <f t="shared" si="48"/>
        <v>1.0000000000000001E+165</v>
      </c>
      <c r="M30">
        <f t="shared" si="49"/>
        <v>2.0000000000000002E+165</v>
      </c>
      <c r="N30">
        <f t="shared" si="50"/>
        <v>4.9999999999999997E+165</v>
      </c>
      <c r="O30">
        <f t="shared" si="51"/>
        <v>9.9999999999999994E+165</v>
      </c>
      <c r="P30">
        <f t="shared" si="52"/>
        <v>1.9999999999999999E+166</v>
      </c>
      <c r="Q30" t="str">
        <f t="shared" si="53"/>
        <v>1E+164</v>
      </c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54">POWER(10,U38)</f>
        <v>1E+144</v>
      </c>
      <c r="W38" t="str">
        <f t="shared" ref="W38:W39" si="55">RIGHT(V38,U38)</f>
        <v>1E+144</v>
      </c>
    </row>
    <row r="39" spans="20:23">
      <c r="T39" t="s">
        <v>457</v>
      </c>
      <c r="U39">
        <v>148</v>
      </c>
      <c r="V39">
        <f t="shared" si="54"/>
        <v>1E+148</v>
      </c>
      <c r="W39" t="str">
        <f t="shared" si="55"/>
        <v>1E+148</v>
      </c>
    </row>
    <row r="40" spans="20:23">
      <c r="T40" t="s">
        <v>469</v>
      </c>
      <c r="U40">
        <v>152</v>
      </c>
      <c r="V40">
        <f t="shared" ref="V40:V41" si="56">POWER(10,U40)</f>
        <v>1E+152</v>
      </c>
      <c r="W40" t="str">
        <f t="shared" ref="W40:W41" si="57">RIGHT(V40,U40)</f>
        <v>1E+152</v>
      </c>
    </row>
    <row r="41" spans="20:23">
      <c r="T41" t="s">
        <v>474</v>
      </c>
      <c r="U41">
        <v>156</v>
      </c>
      <c r="V41">
        <f t="shared" si="56"/>
        <v>9.9999999999999998E+155</v>
      </c>
      <c r="W41" t="str">
        <f t="shared" si="57"/>
        <v>1E+156</v>
      </c>
    </row>
    <row r="42" spans="20:23">
      <c r="T42" t="s">
        <v>485</v>
      </c>
      <c r="U42">
        <v>160</v>
      </c>
      <c r="V42">
        <f t="shared" ref="V42:V43" si="58">POWER(10,U42)</f>
        <v>1E+160</v>
      </c>
      <c r="W42" t="str">
        <f t="shared" ref="W42:W43" si="59">RIGHT(V42,U42)</f>
        <v>1E+160</v>
      </c>
    </row>
    <row r="43" spans="20:23">
      <c r="T43" t="s">
        <v>498</v>
      </c>
      <c r="U43">
        <v>164</v>
      </c>
      <c r="V43">
        <f t="shared" si="58"/>
        <v>1E+164</v>
      </c>
      <c r="W43" t="str">
        <f t="shared" si="59"/>
        <v>1E+164</v>
      </c>
    </row>
    <row r="44" spans="20:23">
      <c r="V44" s="33"/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2023-11-16T05:19:18Z</dcterms:modified>
</cp:coreProperties>
</file>