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5034A60-5832-44D2-BCC5-7DE78E8DA91E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G33" i="1"/>
  <c r="H33" i="1"/>
  <c r="K33" i="1"/>
  <c r="L33" i="1"/>
  <c r="N41" i="3"/>
  <c r="R41" i="3"/>
  <c r="S41" i="3"/>
  <c r="T41" i="3" s="1"/>
  <c r="U41" i="3" s="1"/>
  <c r="Y41" i="3"/>
  <c r="AA41" i="3"/>
  <c r="AB41" i="3" s="1"/>
  <c r="N40" i="3"/>
  <c r="R40" i="3"/>
  <c r="S40" i="3"/>
  <c r="T40" i="3"/>
  <c r="U40" i="3" s="1"/>
  <c r="Y40" i="3"/>
  <c r="AA40" i="3"/>
  <c r="AB40" i="3" s="1"/>
  <c r="F32" i="1"/>
  <c r="G32" i="1"/>
  <c r="H32" i="1"/>
  <c r="K32" i="1"/>
  <c r="L32" i="1"/>
  <c r="Y39" i="3"/>
  <c r="AA39" i="3"/>
  <c r="AB39" i="3" s="1"/>
  <c r="N39" i="3"/>
  <c r="R39" i="3"/>
  <c r="S39" i="3"/>
  <c r="T39" i="3" s="1"/>
  <c r="U39" i="3" s="1"/>
  <c r="F31" i="1"/>
  <c r="G31" i="1"/>
  <c r="H31" i="1"/>
  <c r="K31" i="1"/>
  <c r="L31" i="1"/>
  <c r="F30" i="1"/>
  <c r="G30" i="1"/>
  <c r="H30" i="1"/>
  <c r="K30" i="1"/>
  <c r="L30" i="1"/>
  <c r="F29" i="1"/>
  <c r="G29" i="1"/>
  <c r="H29" i="1"/>
  <c r="K29" i="1"/>
  <c r="L29" i="1"/>
  <c r="AA38" i="3"/>
  <c r="AB38" i="3" s="1"/>
  <c r="Y38" i="3"/>
  <c r="G27" i="1"/>
  <c r="G28" i="1"/>
  <c r="S38" i="3"/>
  <c r="T38" i="3" s="1"/>
  <c r="R38" i="3"/>
  <c r="N38" i="3"/>
  <c r="AB37" i="3"/>
  <c r="AA37" i="3"/>
  <c r="Y37" i="3"/>
  <c r="S37" i="3"/>
  <c r="T37" i="3" s="1"/>
  <c r="R37" i="3"/>
  <c r="N37" i="3"/>
  <c r="AA36" i="3"/>
  <c r="AB36" i="3" s="1"/>
  <c r="N36" i="3"/>
  <c r="R36" i="3"/>
  <c r="S36" i="3"/>
  <c r="T36" i="3"/>
  <c r="U36" i="3"/>
  <c r="Y36" i="3"/>
  <c r="F28" i="1"/>
  <c r="H28" i="1"/>
  <c r="K28" i="1"/>
  <c r="L28" i="1"/>
  <c r="U37" i="3" l="1"/>
  <c r="U38" i="3"/>
  <c r="AA35" i="3"/>
  <c r="AB35" i="3" s="1"/>
  <c r="N35" i="3"/>
  <c r="R35" i="3"/>
  <c r="S35" i="3"/>
  <c r="T35" i="3" s="1"/>
  <c r="U35" i="3" s="1"/>
  <c r="Y35" i="3"/>
  <c r="F27" i="1"/>
  <c r="H27" i="1"/>
  <c r="K27" i="1"/>
  <c r="L27" i="1"/>
  <c r="N34" i="3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F23" i="1"/>
  <c r="G23" i="1"/>
  <c r="H23" i="1"/>
  <c r="K23" i="1"/>
  <c r="L23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tc={6C870E27-5E09-473C-9F9E-075569E552F6}</author>
    <author>tc={E7D99C15-142A-403F-B339-AFF464240516}</author>
    <author>tc={F4B9CD7D-51F3-4B70-A9C2-FB4CC184C7A0}</author>
    <author>tc={11F5CD03-3691-461A-A5D3-9F83C31923EE}</author>
    <author>tc={97CF0818-D8A4-44B4-86D1-C904339C6FDC}</author>
    <author>tc={44539CB7-9AD0-4386-A4D7-4B8082A977C7}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V32" authorId="34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5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6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7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6" authorId="38" shapeId="0" xr:uid="{97CF0818-D8A4-44B4-86D1-C904339C6FD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41" authorId="39" shapeId="0" xr:uid="{44539CB7-9AD0-4386-A4D7-4B8082A977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<sst xmlns="http://schemas.openxmlformats.org/spreadsheetml/2006/main" count="324" uniqueCount="194">
  <si>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</si>
  <si>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</si>
  <si>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</si>
  <si>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</si>
  <si>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</si>
  <si>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</si>
  <si>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</si>
  <si>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</si>
  <si>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</si>
  <si>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</si>
  <si>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</si>
  <si>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</si>
  <si>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</si>
  <si>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</si>
  <si>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</si>
  <si>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</si>
  <si>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</si>
  <si>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</si>
  <si>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</si>
  <si>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</si>
  <si>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</si>
  <si>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</si>
  <si>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</si>
  <si>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</si>
  <si>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</si>
  <si>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</si>
  <si>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</si>
  <si>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</si>
  <si>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</si>
  <si>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</si>
  <si>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</si>
  <si>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</si>
  <si>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</si>
  <si>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</si>
  <si>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</si>
  <si>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</si>
  <si>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</si>
  <si>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</si>
  <si>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</si>
  <si>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</si>
  <si>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</si>
  <si>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</si>
  <si>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</si>
  <si>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</si>
  <si>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</si>
  <si>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</si>
  <si>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</si>
  <si>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</si>
  <si>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</si>
  <si>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</si>
  <si>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</si>
  <si>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</si>
  <si>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</si>
  <si>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</si>
  <si>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</si>
  <si>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</si>
  <si>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</si>
  <si>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</si>
  <si>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</si>
  <si>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</si>
  <si>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</si>
  <si>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</si>
  <si>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</si>
  <si>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</si>
  <si>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</si>
  <si>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</si>
  <si>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</si>
  <si>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</si>
  <si>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</si>
  <si>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</si>
  <si>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</si>
  <si>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</si>
  <si>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</si>
  <si>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</si>
  <si>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</si>
  <si>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</si>
  <si>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</si>
  <si>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</si>
  <si>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</si>
  <si>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</si>
  <si>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</si>
  <si>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</si>
  <si>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</si>
  <si>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</si>
  <si>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</si>
  <si>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</si>
  <si>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</si>
  <si>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</si>
  <si>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</si>
  <si>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</si>
  <si>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</si>
  <si>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</si>
  <si>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</si>
  <si>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</si>
  <si>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</si>
  <si>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</si>
  <si>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</si>
  <si>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</si>
  <si>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</si>
  <si>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</si>
  <si>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</si>
  <si>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</si>
  <si>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</si>
  <si>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</si>
  <si>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</si>
  <si>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</si>
  <si>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</si>
  <si>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</si>
  <si>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</si>
  <si>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</si>
  <si>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</si>
  <si>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</si>
  <si>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</si>
  <si>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</si>
  <si>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</si>
  <si>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</si>
  <si>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</si>
  <si>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</si>
  <si>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</si>
  <si>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</si>
  <si>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</si>
  <si>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</si>
  <si>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</si>
  <si>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</si>
  <si>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</si>
  <si>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</si>
  <si>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</si>
  <si>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</si>
  <si>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</si>
  <si>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</si>
  <si>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</si>
  <si>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</si>
  <si>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</si>
  <si>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</si>
  <si>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</si>
  <si>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</si>
  <si>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</si>
  <si>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</si>
  <si>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</si>
  <si>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</si>
  <si>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</si>
  <si>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</si>
  <si>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</si>
  <si>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</si>
  <si>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</si>
  <si>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</si>
  <si>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</si>
  <si>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</si>
  <si>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</si>
  <si>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</si>
  <si>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</si>
  <si>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</si>
  <si>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</si>
  <si>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</si>
  <si>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</si>
  <si>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</si>
  <si>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</si>
  <si>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</si>
  <si>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</si>
  <si>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</si>
  <si>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</si>
  <si>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</si>
  <si>
    <t>guimoon25</t>
  </si>
  <si>
    <t>사흑 26 귀문</t>
  </si>
  <si>
    <t>창생 26 귀문</t>
  </si>
  <si>
    <t>해신베기 피해 (%)</t>
    <phoneticPr fontId="1" type="noConversion"/>
  </si>
  <si>
    <t>guimoon26</t>
  </si>
  <si>
    <t>사흑 27 귀문</t>
  </si>
  <si>
    <t>창생 27 귀문</t>
  </si>
  <si>
    <t>22500</t>
    <phoneticPr fontId="1" type="noConversion"/>
  </si>
  <si>
    <t>신력 피해 (%)</t>
    <phoneticPr fontId="1" type="noConversion"/>
  </si>
  <si>
    <t>23000</t>
    <phoneticPr fontId="1" type="noConversion"/>
  </si>
  <si>
    <t>요석 획득량 증가 (%)</t>
    <phoneticPr fontId="1" type="noConversion"/>
  </si>
  <si>
    <t>협동 베기(%)</t>
    <phoneticPr fontId="1" type="noConversion"/>
  </si>
  <si>
    <t>guimoon27</t>
  </si>
  <si>
    <t>사흑 28 귀문</t>
  </si>
  <si>
    <t>창생 28 귀문</t>
  </si>
  <si>
    <t>극락 베기(%)</t>
    <phoneticPr fontId="1" type="noConversion"/>
  </si>
  <si>
    <t>guimoon28</t>
  </si>
  <si>
    <t>사흑 29 귀문</t>
  </si>
  <si>
    <t>창생 29 귀문</t>
  </si>
  <si>
    <t>guimoon29</t>
  </si>
  <si>
    <t>사흑 30 귀문</t>
  </si>
  <si>
    <t>창생 30 귀문</t>
  </si>
  <si>
    <t>23500</t>
  </si>
  <si>
    <t>극혈 베기(%)</t>
    <phoneticPr fontId="1" type="noConversion"/>
  </si>
  <si>
    <t>guimoon30</t>
  </si>
  <si>
    <t>사흑 31 귀문</t>
  </si>
  <si>
    <t>창생 31 귀문</t>
  </si>
  <si>
    <t>24000</t>
  </si>
  <si>
    <t>태극 조각 획득량 증가(%)</t>
    <phoneticPr fontId="1" type="noConversion"/>
  </si>
  <si>
    <t>guimoon31</t>
  </si>
  <si>
    <t>사흑 32 귀문</t>
  </si>
  <si>
    <t>창생 32 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</si>
</sst>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29</xdr:row>
      <xdr:rowOff>180975</xdr:rowOff>
    </xdr:from>
    <xdr:to>
      <xdr:col>9</xdr:col>
      <xdr:colOff>124083</xdr:colOff>
      <xdr:row>39</xdr:row>
      <xdr:rowOff>95531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5DBA36-4D26-E9C6-5127-108CA749B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6257925"/>
          <a:ext cx="1848108" cy="2010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  <threadedComment ref="V36" dT="2023-07-05T02:58:14.63" personId="{628B0C78-ACF8-4000-8685-62B6E703BCDF}" id="{97CF0818-D8A4-44B4-86D1-C904339C6FDC}">
    <text>소탕량 증가는 10% 지급</text>
  </threadedComment>
  <threadedComment ref="V41" dT="2023-07-05T02:58:14.63" personId="{628B0C78-ACF8-4000-8685-62B6E703BCDF}" id="{44539CB7-9AD0-4386-A4D7-4B8082A977C7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33"/>
  <sheetViews>
    <sheetView tabSelected="1" topLeftCell="A13" workbookViewId="0">
      <selection activeCell="G36" sqref="G36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74</v>
      </c>
      <c r="C1" t="s">
        <v>1</v>
      </c>
      <c r="D1" t="s">
        <v>72</v>
      </c>
      <c r="E1" t="s">
        <v>52</v>
      </c>
      <c r="F1" t="s">
        <v>46</v>
      </c>
      <c r="G1" t="s">
        <v>49</v>
      </c>
      <c r="H1" t="s">
        <v>48</v>
      </c>
      <c r="I1" t="s">
        <v>73</v>
      </c>
      <c r="J1" t="s">
        <v>53</v>
      </c>
      <c r="K1" t="s">
        <v>50</v>
      </c>
      <c r="L1" t="s">
        <v>47</v>
      </c>
      <c r="M1" t="s">
        <v>51</v>
      </c>
    </row>
    <row r="2" spans="1:13">
      <c r="A2">
        <v>0</v>
      </c>
      <c r="B2" t="s">
        <v>75</v>
      </c>
      <c r="C2">
        <v>1</v>
      </c>
      <c r="D2" s="1" t="s">
        <v>103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123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81</v>
      </c>
      <c r="C3">
        <v>1000</v>
      </c>
      <c r="D3" s="1" t="s">
        <v>104</v>
      </c>
      <c r="E3">
        <v>1000</v>
      </c>
      <c r="F3">
        <f>VLOOKUP(A3,Balance!A:F,3,FALSE)</f>
        <v>11</v>
      </c>
      <c r="G3">
        <f>VLOOKUP(A3,Balance!L:S,6,FALSE)</f>
        <v>500000</v>
      </c>
      <c r="H3">
        <f>VLOOKUP(A3,Balance!L:S,8,FALSE)</f>
        <v>2</v>
      </c>
      <c r="I3" s="1" t="s">
        <v>124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82</v>
      </c>
      <c r="C4">
        <f>C3+1000</f>
        <v>2000</v>
      </c>
      <c r="D4" s="1" t="s">
        <v>105</v>
      </c>
      <c r="E4">
        <v>2000</v>
      </c>
      <c r="F4">
        <f>VLOOKUP(A4,Balance!A:F,3,FALSE)</f>
        <v>4</v>
      </c>
      <c r="G4">
        <f>VLOOKUP(A4,Balance!L:S,6,FALSE)</f>
        <v>25</v>
      </c>
      <c r="H4">
        <f>VLOOKUP(A4,Balance!L:S,8,FALSE)</f>
        <v>2</v>
      </c>
      <c r="I4" s="1" t="s">
        <v>125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83</v>
      </c>
      <c r="C5">
        <f>C4+1000</f>
        <v>3000</v>
      </c>
      <c r="D5" s="1" t="s">
        <v>106</v>
      </c>
      <c r="E5">
        <v>3000</v>
      </c>
      <c r="F5">
        <f>VLOOKUP(A5,Balance!A:F,3,FALSE)</f>
        <v>18</v>
      </c>
      <c r="G5">
        <f>VLOOKUP(A5,Balance!L:S,6,FALSE)</f>
        <v>10</v>
      </c>
      <c r="H5">
        <f>VLOOKUP(A5,Balance!L:S,8,FALSE)</f>
        <v>3</v>
      </c>
      <c r="I5" s="1" t="s">
        <v>126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84</v>
      </c>
      <c r="C6">
        <f t="shared" ref="C6:C20" si="0">C5+1000</f>
        <v>4000</v>
      </c>
      <c r="D6" s="1" t="s">
        <v>107</v>
      </c>
      <c r="E6">
        <v>4000</v>
      </c>
      <c r="F6">
        <f>VLOOKUP(A6,Balance!A:F,3,FALSE)</f>
        <v>0</v>
      </c>
      <c r="G6">
        <f>VLOOKUP(A6,Balance!L:S,6,FALSE)</f>
        <v>500</v>
      </c>
      <c r="H6">
        <f>VLOOKUP(A6,Balance!L:S,8,FALSE)</f>
        <v>3</v>
      </c>
      <c r="I6" s="1" t="s">
        <v>127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85</v>
      </c>
      <c r="C7">
        <f t="shared" si="0"/>
        <v>5000</v>
      </c>
      <c r="D7" s="1" t="s">
        <v>108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128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86</v>
      </c>
      <c r="C8">
        <f t="shared" si="0"/>
        <v>6000</v>
      </c>
      <c r="D8" s="1" t="s">
        <v>109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129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87</v>
      </c>
      <c r="C9">
        <f t="shared" si="0"/>
        <v>7000</v>
      </c>
      <c r="D9" s="1" t="s">
        <v>110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130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88</v>
      </c>
      <c r="C10">
        <f t="shared" si="0"/>
        <v>8000</v>
      </c>
      <c r="D10" s="1" t="s">
        <v>111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131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89</v>
      </c>
      <c r="C11">
        <f t="shared" si="0"/>
        <v>9000</v>
      </c>
      <c r="D11" s="1" t="s">
        <v>112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132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90</v>
      </c>
      <c r="C12">
        <f t="shared" si="0"/>
        <v>10000</v>
      </c>
      <c r="D12" s="1" t="s">
        <v>113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133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91</v>
      </c>
      <c r="C13">
        <f t="shared" si="0"/>
        <v>11000</v>
      </c>
      <c r="D13" s="1" t="s">
        <v>114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134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92</v>
      </c>
      <c r="C14">
        <f t="shared" si="0"/>
        <v>12000</v>
      </c>
      <c r="D14" s="1" t="s">
        <v>115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135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93</v>
      </c>
      <c r="C15">
        <f t="shared" si="0"/>
        <v>13000</v>
      </c>
      <c r="D15" s="1" t="s">
        <v>116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136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94</v>
      </c>
      <c r="C16">
        <f t="shared" si="0"/>
        <v>14000</v>
      </c>
      <c r="D16" s="1" t="s">
        <v>117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137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76</v>
      </c>
      <c r="C17">
        <f t="shared" si="0"/>
        <v>15000</v>
      </c>
      <c r="D17" s="1" t="s">
        <v>118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138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77</v>
      </c>
      <c r="C18">
        <f t="shared" si="0"/>
        <v>16000</v>
      </c>
      <c r="D18" s="1" t="s">
        <v>119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139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78</v>
      </c>
      <c r="C19">
        <f t="shared" si="0"/>
        <v>17000</v>
      </c>
      <c r="D19" s="1" t="s">
        <v>120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140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79</v>
      </c>
      <c r="C20">
        <f t="shared" si="0"/>
        <v>18000</v>
      </c>
      <c r="D20" s="1" t="s">
        <v>121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141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80</v>
      </c>
      <c r="C21">
        <f>C20+500</f>
        <v>18500</v>
      </c>
      <c r="D21" s="1" t="s">
        <v>122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142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143</v>
      </c>
      <c r="C22">
        <f>C21+500</f>
        <v>19000</v>
      </c>
      <c r="D22" s="1" t="s">
        <v>144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145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147</v>
      </c>
      <c r="C23">
        <f>C22+500</f>
        <v>19500</v>
      </c>
      <c r="D23" s="1" t="s">
        <v>148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149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150</v>
      </c>
      <c r="C24" s="12">
        <v>19500</v>
      </c>
      <c r="D24" s="1" t="s">
        <v>151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152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154</v>
      </c>
      <c r="C25">
        <v>20500</v>
      </c>
      <c r="D25" s="1" t="s">
        <v>155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156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158</v>
      </c>
      <c r="C26">
        <v>21000</v>
      </c>
      <c r="D26" s="1" t="s">
        <v>159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160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  <row r="27" spans="1:13">
      <c r="A27">
        <v>25</v>
      </c>
      <c r="B27" t="s">
        <v>162</v>
      </c>
      <c r="C27">
        <v>21500</v>
      </c>
      <c r="D27" s="1" t="s">
        <v>163</v>
      </c>
      <c r="E27">
        <v>12000</v>
      </c>
      <c r="F27">
        <f>VLOOKUP(A27,Balance!A:F,3,FALSE)</f>
        <v>101</v>
      </c>
      <c r="G27">
        <f>VLOOKUP(A27,Balance!L:S,6,FALSE)</f>
        <v>1.5E-3</v>
      </c>
      <c r="H27">
        <f>VLOOKUP(A27,Balance!L:S,8,FALSE)</f>
        <v>14</v>
      </c>
      <c r="I27" s="1" t="s">
        <v>164</v>
      </c>
      <c r="J27">
        <v>1</v>
      </c>
      <c r="K27">
        <f>VLOOKUP(A27,Balance!A:F,6,FALSE)</f>
        <v>70</v>
      </c>
      <c r="L27">
        <f>VLOOKUP(A27,Balance!L:AA,13,FALSE)</f>
        <v>0.1</v>
      </c>
      <c r="M27">
        <v>0</v>
      </c>
    </row>
    <row r="28" spans="1:13">
      <c r="A28">
        <v>26</v>
      </c>
      <c r="B28" t="s">
        <v>166</v>
      </c>
      <c r="C28">
        <v>22000</v>
      </c>
      <c r="D28" s="1" t="s">
        <v>167</v>
      </c>
      <c r="E28">
        <v>12000</v>
      </c>
      <c r="F28">
        <f>VLOOKUP(A28,Balance!A:F,3,FALSE)</f>
        <v>105</v>
      </c>
      <c r="G28">
        <f>VLOOKUP(A28,Balance!L:S,6,FALSE)</f>
        <v>2.9999999999999997E-4</v>
      </c>
      <c r="H28">
        <f>VLOOKUP(A28,Balance!L:S,8,FALSE)</f>
        <v>14</v>
      </c>
      <c r="I28" s="1" t="s">
        <v>168</v>
      </c>
      <c r="J28">
        <v>1</v>
      </c>
      <c r="K28">
        <f>VLOOKUP(A28,Balance!A:F,6,FALSE)</f>
        <v>71</v>
      </c>
      <c r="L28">
        <f>VLOOKUP(A28,Balance!L:AA,13,FALSE)</f>
        <v>0.1</v>
      </c>
      <c r="M28">
        <v>0</v>
      </c>
    </row>
    <row r="29" spans="1:13">
      <c r="A29">
        <v>27</v>
      </c>
      <c r="B29" t="s">
        <v>174</v>
      </c>
      <c r="C29">
        <v>22500</v>
      </c>
      <c r="D29" s="1" t="s">
        <v>175</v>
      </c>
      <c r="E29">
        <v>12000</v>
      </c>
      <c r="F29">
        <f>VLOOKUP(A29,Balance!A:F,3,FALSE)</f>
        <v>108</v>
      </c>
      <c r="G29">
        <f>VLOOKUP(A29,Balance!L:S,6,FALSE)</f>
        <v>2.0000000000000001E-4</v>
      </c>
      <c r="H29">
        <f>VLOOKUP(A29,Balance!L:S,8,FALSE)</f>
        <v>15</v>
      </c>
      <c r="I29" s="1" t="s">
        <v>176</v>
      </c>
      <c r="J29">
        <v>1</v>
      </c>
      <c r="K29">
        <f>VLOOKUP(A29,Balance!A:F,6,FALSE)</f>
        <v>82</v>
      </c>
      <c r="L29">
        <f>VLOOKUP(A29,Balance!L:AA,13,FALSE)</f>
        <v>0.1</v>
      </c>
      <c r="M29">
        <v>0</v>
      </c>
    </row>
    <row r="30" spans="1:13">
      <c r="A30">
        <v>28</v>
      </c>
      <c r="B30" t="s">
        <v>178</v>
      </c>
      <c r="C30">
        <v>23000</v>
      </c>
      <c r="D30" s="1" t="s">
        <v>179</v>
      </c>
      <c r="E30">
        <v>12000</v>
      </c>
      <c r="F30">
        <f>VLOOKUP(A30,Balance!A:F,3,FALSE)</f>
        <v>110</v>
      </c>
      <c r="G30">
        <f>VLOOKUP(A30,Balance!L:S,6,FALSE)</f>
        <v>1.5E-3</v>
      </c>
      <c r="H30">
        <f>VLOOKUP(A30,Balance!L:S,8,FALSE)</f>
        <v>15</v>
      </c>
      <c r="I30" s="1" t="s">
        <v>180</v>
      </c>
      <c r="J30">
        <v>1</v>
      </c>
      <c r="K30">
        <f>VLOOKUP(A30,Balance!A:F,6,FALSE)</f>
        <v>98</v>
      </c>
      <c r="L30">
        <f>VLOOKUP(A30,Balance!L:AA,13,FALSE)</f>
        <v>0.1</v>
      </c>
      <c r="M30">
        <v>0</v>
      </c>
    </row>
    <row r="31" spans="1:13">
      <c r="A31">
        <v>29</v>
      </c>
      <c r="B31" t="s">
        <v>181</v>
      </c>
      <c r="C31">
        <v>23500</v>
      </c>
      <c r="D31" s="1" t="s">
        <v>182</v>
      </c>
      <c r="E31">
        <v>12000</v>
      </c>
      <c r="F31">
        <f>VLOOKUP(A31,Balance!A:F,3,FALSE)</f>
        <v>112</v>
      </c>
      <c r="G31">
        <f>VLOOKUP(A31,Balance!L:S,6,FALSE)</f>
        <v>2.5000000000000001E-4</v>
      </c>
      <c r="H31">
        <f>VLOOKUP(A31,Balance!L:S,8,FALSE)</f>
        <v>16</v>
      </c>
      <c r="I31" s="1" t="s">
        <v>183</v>
      </c>
      <c r="J31">
        <v>1</v>
      </c>
      <c r="K31">
        <f>VLOOKUP(A31,Balance!A:F,6,FALSE)</f>
        <v>103</v>
      </c>
      <c r="L31">
        <f>VLOOKUP(A31,Balance!L:AA,13,FALSE)</f>
        <v>0.1</v>
      </c>
      <c r="M31">
        <v>0</v>
      </c>
    </row>
    <row r="32" spans="1:13">
      <c r="A32">
        <v>30</v>
      </c>
      <c r="B32" t="s">
        <v>186</v>
      </c>
      <c r="C32">
        <v>24000</v>
      </c>
      <c r="D32" s="1" t="s">
        <v>187</v>
      </c>
      <c r="E32">
        <v>12000</v>
      </c>
      <c r="F32">
        <f>VLOOKUP(A32,Balance!A:F,3,FALSE)</f>
        <v>83</v>
      </c>
      <c r="G32">
        <f>VLOOKUP(A32,Balance!L:S,6,FALSE)</f>
        <v>5.0000000000000001E-4</v>
      </c>
      <c r="H32">
        <f>VLOOKUP(A32,Balance!L:S,8,FALSE)</f>
        <v>16</v>
      </c>
      <c r="I32" s="1" t="s">
        <v>188</v>
      </c>
      <c r="J32">
        <v>1</v>
      </c>
      <c r="K32">
        <f>VLOOKUP(A32,Balance!A:F,6,FALSE)</f>
        <v>69</v>
      </c>
      <c r="L32">
        <f>VLOOKUP(A32,Balance!L:AA,13,FALSE)</f>
        <v>0.1</v>
      </c>
      <c r="M32">
        <v>0</v>
      </c>
    </row>
    <row r="33" spans="1:13">
      <c r="A33">
        <v>31</v>
      </c>
      <c r="B33" t="s">
        <v>191</v>
      </c>
      <c r="C33">
        <v>24500</v>
      </c>
      <c r="D33" s="1" t="s">
        <v>192</v>
      </c>
      <c r="E33">
        <v>12000</v>
      </c>
      <c r="F33">
        <f>VLOOKUP(A33,Balance!A:F,3,FALSE)</f>
        <v>105</v>
      </c>
      <c r="G33">
        <f>VLOOKUP(A33,Balance!L:S,6,FALSE)</f>
        <v>2E-3</v>
      </c>
      <c r="H33">
        <f>VLOOKUP(A33,Balance!L:S,8,FALSE)</f>
        <v>17</v>
      </c>
      <c r="I33" s="1" t="s">
        <v>193</v>
      </c>
      <c r="J33">
        <v>1</v>
      </c>
      <c r="K33">
        <f>VLOOKUP(A33,Balance!A:F,6,FALSE)</f>
        <v>70</v>
      </c>
      <c r="L33">
        <f>VLOOKUP(A33,Balance!L:AA,13,FALSE)</f>
        <v>0.1</v>
      </c>
      <c r="M33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41"/>
  <sheetViews>
    <sheetView topLeftCell="A19" workbookViewId="0">
      <selection activeCell="A42" sqref="A42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62</v>
      </c>
      <c r="J5">
        <v>4</v>
      </c>
    </row>
    <row r="6" spans="1:28">
      <c r="I6" t="s">
        <v>61</v>
      </c>
      <c r="J6">
        <v>50</v>
      </c>
    </row>
    <row r="7" spans="1:28">
      <c r="I7" t="s">
        <v>67</v>
      </c>
      <c r="J7">
        <f>ROUNDUP(T34/(N28*J5),0)</f>
        <v>216</v>
      </c>
    </row>
    <row r="8" spans="1:28">
      <c r="I8" t="s">
        <v>69</v>
      </c>
      <c r="J8">
        <v>570</v>
      </c>
    </row>
    <row r="9" spans="1:28">
      <c r="A9" t="s">
        <v>66</v>
      </c>
      <c r="B9" s="1" t="s">
        <v>43</v>
      </c>
      <c r="D9" s="1" t="s">
        <v>44</v>
      </c>
      <c r="E9" s="1" t="s">
        <v>45</v>
      </c>
      <c r="I9" t="s">
        <v>70</v>
      </c>
      <c r="J9">
        <f>ROUNDUP((T34-(N28*J8))/(N28*J5),0)</f>
        <v>73</v>
      </c>
      <c r="L9" t="s">
        <v>66</v>
      </c>
      <c r="M9" s="1" t="s">
        <v>54</v>
      </c>
      <c r="N9" s="1" t="s">
        <v>56</v>
      </c>
      <c r="O9" s="1" t="s">
        <v>43</v>
      </c>
      <c r="P9" s="1" t="s">
        <v>52</v>
      </c>
      <c r="Q9" s="1" t="s">
        <v>49</v>
      </c>
      <c r="R9" s="1" t="s">
        <v>64</v>
      </c>
      <c r="S9" s="1" t="s">
        <v>57</v>
      </c>
      <c r="T9" s="1" t="s">
        <v>58</v>
      </c>
      <c r="U9" s="1" t="s">
        <v>63</v>
      </c>
      <c r="V9" s="1" t="s">
        <v>45</v>
      </c>
      <c r="W9" s="1" t="s">
        <v>53</v>
      </c>
      <c r="X9" s="1" t="s">
        <v>55</v>
      </c>
      <c r="Y9" s="1" t="s">
        <v>96</v>
      </c>
      <c r="Z9" s="1" t="s">
        <v>59</v>
      </c>
      <c r="AA9" s="1" t="s">
        <v>60</v>
      </c>
    </row>
    <row r="10" spans="1:28">
      <c r="A10">
        <v>0</v>
      </c>
      <c r="B10" s="1" t="s">
        <v>7</v>
      </c>
      <c r="C10">
        <v>2</v>
      </c>
      <c r="D10" s="5">
        <v>1</v>
      </c>
      <c r="E10" s="1" t="s">
        <v>5</v>
      </c>
      <c r="F10">
        <v>10</v>
      </c>
      <c r="I10" t="s">
        <v>68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>
        <v>1000</v>
      </c>
      <c r="E11" s="1" t="s">
        <v>6</v>
      </c>
      <c r="F11">
        <v>9</v>
      </c>
      <c r="I11" t="s">
        <v>71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500000</v>
      </c>
      <c r="R11" s="8">
        <f>Q11*P11</f>
        <v>500000000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>
        <v>2000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25</v>
      </c>
      <c r="R12" s="8">
        <f>Q12*P12*100</f>
        <v>5000000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>
        <v>3000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10</v>
      </c>
      <c r="R13" s="8">
        <f>Q13*P13</f>
        <v>30000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95</v>
      </c>
      <c r="C14">
        <v>0</v>
      </c>
      <c r="D14" s="5">
        <v>4000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95</v>
      </c>
      <c r="P14" s="7">
        <v>4000</v>
      </c>
      <c r="Q14">
        <v>500</v>
      </c>
      <c r="R14" s="8">
        <f t="shared" ref="R14:R25" si="5">Q14*P14*100</f>
        <v>200000000</v>
      </c>
      <c r="S14">
        <f t="shared" ref="S14:S41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>
        <v>5000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>
        <v>6000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>
        <v>7000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>
        <v>8000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97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>
        <v>9000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>
        <v>10000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>
        <v>11000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>
        <v>12000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>
        <v>13000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>
        <v>14000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>
        <v>15000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65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>
        <v>16000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>
        <v>17000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>
        <v>18000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102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>
        <v>18500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>
        <v>19000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>
        <v>19500</v>
      </c>
      <c r="E31" s="1" t="s">
        <v>146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146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153</v>
      </c>
      <c r="C32">
        <v>83</v>
      </c>
      <c r="D32" s="5">
        <v>19500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153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>
        <v>20500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157</v>
      </c>
      <c r="C34">
        <v>88</v>
      </c>
      <c r="D34" s="5">
        <v>21000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161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 t="shared" ref="AB34:AB39" si="14">AA34/(N33*$J$5)</f>
        <v>0</v>
      </c>
    </row>
    <row r="35" spans="1:28">
      <c r="A35">
        <v>25</v>
      </c>
      <c r="B35" s="1" t="s">
        <v>165</v>
      </c>
      <c r="C35">
        <v>101</v>
      </c>
      <c r="D35" s="5">
        <v>21500</v>
      </c>
      <c r="E35" s="1" t="s">
        <v>36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165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36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 t="shared" si="14"/>
        <v>0</v>
      </c>
    </row>
    <row r="36" spans="1:28">
      <c r="A36">
        <v>26</v>
      </c>
      <c r="B36" s="1" t="s">
        <v>170</v>
      </c>
      <c r="C36">
        <v>105</v>
      </c>
      <c r="D36" s="5">
        <v>22000</v>
      </c>
      <c r="E36" s="1" t="s">
        <v>38</v>
      </c>
      <c r="F36">
        <v>71</v>
      </c>
      <c r="L36">
        <v>26</v>
      </c>
      <c r="M36" s="1">
        <v>22000</v>
      </c>
      <c r="N36" s="1">
        <f t="shared" ref="N36" si="15">ROUNDUP((M36+1)/100,0)</f>
        <v>221</v>
      </c>
      <c r="O36" s="1" t="s">
        <v>170</v>
      </c>
      <c r="P36" s="7">
        <v>12000</v>
      </c>
      <c r="Q36">
        <v>2.9999999999999997E-4</v>
      </c>
      <c r="R36" s="8">
        <f t="shared" ref="R36" si="16">Q36*P36*100</f>
        <v>359.99999999999994</v>
      </c>
      <c r="S36">
        <f t="shared" si="6"/>
        <v>14</v>
      </c>
      <c r="T36" s="8">
        <f t="shared" ref="T36" si="17">S36*P36</f>
        <v>168000</v>
      </c>
      <c r="U36" s="9">
        <f t="shared" ref="U36" si="18">T36/(N36*$J$5)</f>
        <v>190.04524886877829</v>
      </c>
      <c r="V36" s="1" t="s">
        <v>38</v>
      </c>
      <c r="W36" s="7">
        <v>1</v>
      </c>
      <c r="X36">
        <v>0.1</v>
      </c>
      <c r="Y36" s="8">
        <f t="shared" ref="Y36" si="19">X36*W36*100</f>
        <v>10</v>
      </c>
      <c r="Z36">
        <v>0</v>
      </c>
      <c r="AA36" s="8">
        <f t="shared" ref="AA36" si="20">Z36*W36</f>
        <v>0</v>
      </c>
      <c r="AB36" s="9">
        <f t="shared" si="14"/>
        <v>0</v>
      </c>
    </row>
    <row r="37" spans="1:28">
      <c r="A37">
        <v>27</v>
      </c>
      <c r="B37" s="1" t="s">
        <v>173</v>
      </c>
      <c r="C37">
        <v>108</v>
      </c>
      <c r="D37" s="5" t="s">
        <v>169</v>
      </c>
      <c r="E37" s="1" t="s">
        <v>146</v>
      </c>
      <c r="F37">
        <v>82</v>
      </c>
      <c r="L37">
        <v>27</v>
      </c>
      <c r="M37" s="1">
        <v>22500</v>
      </c>
      <c r="N37" s="1">
        <f t="shared" ref="N37" si="21">ROUNDUP((M37+1)/100,0)</f>
        <v>226</v>
      </c>
      <c r="O37" s="1" t="s">
        <v>173</v>
      </c>
      <c r="P37" s="7">
        <v>12000</v>
      </c>
      <c r="Q37">
        <v>2.0000000000000001E-4</v>
      </c>
      <c r="R37" s="8">
        <f t="shared" ref="R37" si="22">Q37*P37*100</f>
        <v>240</v>
      </c>
      <c r="S37">
        <f t="shared" si="6"/>
        <v>15</v>
      </c>
      <c r="T37" s="8">
        <f t="shared" ref="T37" si="23">S37*P37</f>
        <v>180000</v>
      </c>
      <c r="U37" s="9">
        <f t="shared" ref="U37" si="24">T37/(N37*$J$5)</f>
        <v>199.11504424778761</v>
      </c>
      <c r="V37" s="1" t="s">
        <v>146</v>
      </c>
      <c r="W37" s="7">
        <v>1</v>
      </c>
      <c r="X37">
        <v>0.1</v>
      </c>
      <c r="Y37" s="8">
        <f t="shared" ref="Y37" si="25">X37*W37*100</f>
        <v>10</v>
      </c>
      <c r="Z37">
        <v>0</v>
      </c>
      <c r="AA37" s="8">
        <f t="shared" ref="AA37" si="26">Z37*W37</f>
        <v>0</v>
      </c>
      <c r="AB37" s="9">
        <f t="shared" si="14"/>
        <v>0</v>
      </c>
    </row>
    <row r="38" spans="1:28">
      <c r="A38">
        <v>28</v>
      </c>
      <c r="B38" s="1" t="s">
        <v>177</v>
      </c>
      <c r="C38">
        <v>110</v>
      </c>
      <c r="D38" s="5" t="s">
        <v>171</v>
      </c>
      <c r="E38" s="1" t="s">
        <v>172</v>
      </c>
      <c r="F38">
        <v>98</v>
      </c>
      <c r="L38">
        <v>28</v>
      </c>
      <c r="M38" s="1">
        <v>23000</v>
      </c>
      <c r="N38" s="1">
        <f t="shared" ref="N38:N39" si="27">ROUNDUP((M38+1)/100,0)</f>
        <v>231</v>
      </c>
      <c r="O38" s="1" t="s">
        <v>177</v>
      </c>
      <c r="P38" s="7">
        <v>12000</v>
      </c>
      <c r="Q38">
        <v>1.5E-3</v>
      </c>
      <c r="R38" s="8">
        <f t="shared" ref="R38:R39" si="28">Q38*P38*100</f>
        <v>1800</v>
      </c>
      <c r="S38">
        <f t="shared" si="6"/>
        <v>15</v>
      </c>
      <c r="T38" s="8">
        <f t="shared" ref="T38:T39" si="29">S38*P38</f>
        <v>180000</v>
      </c>
      <c r="U38" s="9">
        <f t="shared" ref="U38:U39" si="30">T38/(N38*$J$5)</f>
        <v>194.80519480519482</v>
      </c>
      <c r="V38" s="1" t="s">
        <v>172</v>
      </c>
      <c r="W38" s="7">
        <v>1</v>
      </c>
      <c r="X38">
        <v>0.1</v>
      </c>
      <c r="Y38" s="8">
        <f t="shared" ref="Y38" si="31">X38*W38*100</f>
        <v>10</v>
      </c>
      <c r="Z38">
        <v>0</v>
      </c>
      <c r="AA38" s="8">
        <f t="shared" ref="AA38" si="32">Z38*W38</f>
        <v>0</v>
      </c>
      <c r="AB38" s="9">
        <f t="shared" si="14"/>
        <v>0</v>
      </c>
    </row>
    <row r="39" spans="1:28">
      <c r="A39">
        <v>29</v>
      </c>
      <c r="B39" s="1" t="s">
        <v>185</v>
      </c>
      <c r="C39">
        <v>112</v>
      </c>
      <c r="D39" s="5" t="s">
        <v>184</v>
      </c>
      <c r="E39" s="1" t="s">
        <v>190</v>
      </c>
      <c r="F39">
        <v>103</v>
      </c>
      <c r="L39">
        <v>29</v>
      </c>
      <c r="M39" s="1">
        <v>23500</v>
      </c>
      <c r="N39" s="1">
        <f t="shared" si="27"/>
        <v>236</v>
      </c>
      <c r="O39" s="1" t="s">
        <v>185</v>
      </c>
      <c r="P39" s="7">
        <v>12000</v>
      </c>
      <c r="Q39">
        <v>2.5000000000000001E-4</v>
      </c>
      <c r="R39" s="8">
        <f t="shared" si="28"/>
        <v>300</v>
      </c>
      <c r="S39">
        <f t="shared" si="6"/>
        <v>16</v>
      </c>
      <c r="T39" s="8">
        <f t="shared" si="29"/>
        <v>192000</v>
      </c>
      <c r="U39" s="9">
        <f t="shared" si="30"/>
        <v>203.38983050847457</v>
      </c>
      <c r="V39" s="1" t="s">
        <v>146</v>
      </c>
      <c r="W39" s="7">
        <v>1</v>
      </c>
      <c r="X39">
        <v>0.1</v>
      </c>
      <c r="Y39" s="8">
        <f t="shared" ref="Y39:Y40" si="33">X39*W39*100</f>
        <v>10</v>
      </c>
      <c r="Z39">
        <v>0</v>
      </c>
      <c r="AA39" s="8">
        <f t="shared" ref="AA39:AA40" si="34">Z39*W39</f>
        <v>0</v>
      </c>
      <c r="AB39" s="9">
        <f t="shared" si="14"/>
        <v>0</v>
      </c>
    </row>
    <row r="40" spans="1:28">
      <c r="A40">
        <v>30</v>
      </c>
      <c r="B40" s="1" t="s">
        <v>153</v>
      </c>
      <c r="C40">
        <v>83</v>
      </c>
      <c r="D40" s="5" t="s">
        <v>189</v>
      </c>
      <c r="E40" s="1" t="s">
        <v>34</v>
      </c>
      <c r="F40">
        <v>69</v>
      </c>
      <c r="L40">
        <v>30</v>
      </c>
      <c r="M40" s="1">
        <v>24000</v>
      </c>
      <c r="N40" s="1">
        <f t="shared" ref="N40:N41" si="35">ROUNDUP((M40+1)/100,0)</f>
        <v>241</v>
      </c>
      <c r="O40" s="1" t="s">
        <v>153</v>
      </c>
      <c r="P40" s="7">
        <v>12000</v>
      </c>
      <c r="Q40">
        <v>5.0000000000000001E-4</v>
      </c>
      <c r="R40" s="8">
        <f t="shared" ref="R40:R41" si="36">Q40*P40*100</f>
        <v>600</v>
      </c>
      <c r="S40">
        <f t="shared" si="6"/>
        <v>16</v>
      </c>
      <c r="T40" s="8">
        <f t="shared" ref="T40:T41" si="37">S40*P40</f>
        <v>192000</v>
      </c>
      <c r="U40" s="9">
        <f t="shared" ref="U40:U41" si="38">T40/(N40*$J$5)</f>
        <v>199.1701244813278</v>
      </c>
      <c r="V40" s="1" t="s">
        <v>34</v>
      </c>
      <c r="W40" s="7">
        <v>1</v>
      </c>
      <c r="X40">
        <v>0.1</v>
      </c>
      <c r="Y40" s="8">
        <f t="shared" si="33"/>
        <v>10</v>
      </c>
      <c r="Z40">
        <v>0</v>
      </c>
      <c r="AA40" s="8">
        <f t="shared" si="34"/>
        <v>0</v>
      </c>
      <c r="AB40" s="9">
        <f t="shared" ref="AB40:AB41" si="39">AA40/(N39*$J$5)</f>
        <v>0</v>
      </c>
    </row>
    <row r="41" spans="1:28">
      <c r="A41">
        <v>31</v>
      </c>
      <c r="B41" s="1" t="s">
        <v>170</v>
      </c>
      <c r="C41">
        <v>105</v>
      </c>
      <c r="D41" s="5" t="s">
        <v>189</v>
      </c>
      <c r="E41" s="1" t="s">
        <v>36</v>
      </c>
      <c r="F41">
        <v>70</v>
      </c>
      <c r="L41">
        <v>31</v>
      </c>
      <c r="M41" s="1">
        <v>24500</v>
      </c>
      <c r="N41" s="1">
        <f t="shared" si="35"/>
        <v>246</v>
      </c>
      <c r="O41" s="1" t="s">
        <v>170</v>
      </c>
      <c r="P41" s="7">
        <v>12000</v>
      </c>
      <c r="Q41">
        <v>2E-3</v>
      </c>
      <c r="R41" s="8">
        <f t="shared" si="36"/>
        <v>2400</v>
      </c>
      <c r="S41">
        <f t="shared" si="6"/>
        <v>17</v>
      </c>
      <c r="T41" s="8">
        <f t="shared" si="37"/>
        <v>204000</v>
      </c>
      <c r="U41" s="9">
        <f t="shared" si="38"/>
        <v>207.3170731707317</v>
      </c>
      <c r="V41" s="1" t="s">
        <v>38</v>
      </c>
      <c r="W41" s="7">
        <v>1</v>
      </c>
      <c r="X41">
        <v>0.1</v>
      </c>
      <c r="Y41" s="8">
        <f t="shared" ref="Y41" si="40">X41*W41*100</f>
        <v>10</v>
      </c>
      <c r="Z41">
        <v>0</v>
      </c>
      <c r="AA41" s="8">
        <f t="shared" ref="AA41" si="41">Z41*W41</f>
        <v>0</v>
      </c>
      <c r="AB41" s="9">
        <f t="shared" si="39"/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98</v>
      </c>
      <c r="D6" s="2" t="s">
        <v>3</v>
      </c>
      <c r="E6" s="2" t="s">
        <v>4</v>
      </c>
      <c r="F6" s="2" t="s">
        <v>98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500000000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5000000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30000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99</v>
      </c>
      <c r="C11" s="11">
        <f>VLOOKUP(A11,Balance!L:R,7,FALSE)</f>
        <v>200000000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100</v>
      </c>
      <c r="C35" s="13"/>
      <c r="E35" s="1" t="s">
        <v>101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2024-06-11T09:54:56Z</dcterms:modified>
</cp:coreProperties>
</file>