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31C8FD3-3B15-474E-824D-EC58D3FA5571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4" l="1"/>
  <c r="D53" i="4"/>
  <c r="E53" i="4"/>
  <c r="B53" i="4"/>
  <c r="B44" i="4" l="1"/>
  <c r="K44" i="4"/>
  <c r="V51" i="4"/>
  <c r="W51" i="4" s="1"/>
  <c r="C39" i="4"/>
  <c r="D39" i="4"/>
  <c r="E39" i="4"/>
  <c r="F39" i="4"/>
  <c r="G39" i="4"/>
  <c r="C40" i="4"/>
  <c r="D40" i="4"/>
  <c r="E40" i="4"/>
  <c r="F40" i="4"/>
  <c r="G40" i="4"/>
  <c r="C38" i="4"/>
  <c r="D38" i="4"/>
  <c r="E38" i="4"/>
  <c r="F38" i="4"/>
  <c r="G38" i="4"/>
  <c r="Q38" i="4"/>
  <c r="O38" i="4" s="1"/>
  <c r="C37" i="4"/>
  <c r="D37" i="4"/>
  <c r="E37" i="4"/>
  <c r="F37" i="4"/>
  <c r="G37" i="4"/>
  <c r="Q37" i="4"/>
  <c r="O37" i="4" s="1"/>
  <c r="H164" i="3"/>
  <c r="P86" i="3"/>
  <c r="H86" i="3" s="1"/>
  <c r="I123" i="3" s="1"/>
  <c r="I42" i="3"/>
  <c r="J42" i="3" s="1"/>
  <c r="O41" i="3" s="1"/>
  <c r="C35" i="4"/>
  <c r="D35" i="4"/>
  <c r="E35" i="4"/>
  <c r="F35" i="4"/>
  <c r="G35" i="4"/>
  <c r="C36" i="4"/>
  <c r="D36" i="4"/>
  <c r="E36" i="4"/>
  <c r="F36" i="4"/>
  <c r="G36" i="4"/>
  <c r="Q36" i="4"/>
  <c r="O36" i="4" s="1"/>
  <c r="V49" i="4"/>
  <c r="W49" i="4" s="1"/>
  <c r="V50" i="4"/>
  <c r="W50" i="4" s="1"/>
  <c r="Q40" i="4" l="1"/>
  <c r="L40" i="4" s="1"/>
  <c r="Q39" i="4"/>
  <c r="L39" i="4" s="1"/>
  <c r="B40" i="4"/>
  <c r="B39" i="4"/>
  <c r="B36" i="4"/>
  <c r="B38" i="4"/>
  <c r="M38" i="4"/>
  <c r="L38" i="4"/>
  <c r="N38" i="4"/>
  <c r="P38" i="4"/>
  <c r="I164" i="3"/>
  <c r="B37" i="4"/>
  <c r="L37" i="4"/>
  <c r="P37" i="4"/>
  <c r="M37" i="4"/>
  <c r="N37" i="4"/>
  <c r="L86" i="3"/>
  <c r="K86" i="3"/>
  <c r="L123" i="3" s="1"/>
  <c r="J86" i="3"/>
  <c r="K123" i="3" s="1"/>
  <c r="I86" i="3"/>
  <c r="B35" i="4"/>
  <c r="N36" i="4"/>
  <c r="L36" i="4"/>
  <c r="P36" i="4"/>
  <c r="M36" i="4"/>
  <c r="H162" i="3"/>
  <c r="H163" i="3"/>
  <c r="I40" i="3"/>
  <c r="J40" i="3" s="1"/>
  <c r="O39" i="3" s="1"/>
  <c r="I41" i="3"/>
  <c r="J41" i="3" s="1"/>
  <c r="O40" i="3" s="1"/>
  <c r="C34" i="4"/>
  <c r="D34" i="4"/>
  <c r="E34" i="4"/>
  <c r="F34" i="4"/>
  <c r="G34" i="4"/>
  <c r="Q34" i="4"/>
  <c r="M34" i="4" s="1"/>
  <c r="V47" i="4"/>
  <c r="W47" i="4" s="1"/>
  <c r="V48" i="4"/>
  <c r="W48" i="4" s="1"/>
  <c r="Q35" i="4" s="1"/>
  <c r="P35" i="4" s="1"/>
  <c r="M39" i="4" l="1"/>
  <c r="M35" i="4"/>
  <c r="N39" i="4"/>
  <c r="O39" i="4"/>
  <c r="P39" i="4"/>
  <c r="N35" i="4"/>
  <c r="M40" i="4"/>
  <c r="L35" i="4"/>
  <c r="N40" i="4"/>
  <c r="O35" i="4"/>
  <c r="K35" i="4" s="1"/>
  <c r="O40" i="4"/>
  <c r="P40" i="4"/>
  <c r="K38" i="4"/>
  <c r="M86" i="3"/>
  <c r="N123" i="3" s="1"/>
  <c r="Q123" i="3" s="1"/>
  <c r="M123" i="3"/>
  <c r="N86" i="3"/>
  <c r="J123" i="3"/>
  <c r="K37" i="4"/>
  <c r="K36" i="4"/>
  <c r="P84" i="3"/>
  <c r="H84" i="3" s="1"/>
  <c r="P85" i="3"/>
  <c r="L85" i="3" s="1"/>
  <c r="J85" i="3"/>
  <c r="K122" i="3" s="1"/>
  <c r="B34" i="4"/>
  <c r="O34" i="4"/>
  <c r="L34" i="4"/>
  <c r="P34" i="4"/>
  <c r="N34" i="4"/>
  <c r="H161" i="3"/>
  <c r="I39" i="3"/>
  <c r="J39" i="3" s="1"/>
  <c r="O38" i="3" s="1"/>
  <c r="V45" i="4"/>
  <c r="W45" i="4" s="1"/>
  <c r="V46" i="4"/>
  <c r="W46" i="4" s="1"/>
  <c r="C32" i="4"/>
  <c r="D32" i="4"/>
  <c r="E32" i="4"/>
  <c r="F32" i="4"/>
  <c r="G32" i="4"/>
  <c r="Q32" i="4"/>
  <c r="O32" i="4" s="1"/>
  <c r="C33" i="4"/>
  <c r="D33" i="4"/>
  <c r="E33" i="4"/>
  <c r="F33" i="4"/>
  <c r="G33" i="4"/>
  <c r="Q33" i="4"/>
  <c r="L33" i="4" s="1"/>
  <c r="K40" i="4" l="1"/>
  <c r="K39" i="4"/>
  <c r="B32" i="4"/>
  <c r="J164" i="3"/>
  <c r="P123" i="3"/>
  <c r="I84" i="3"/>
  <c r="J84" i="3"/>
  <c r="K121" i="3" s="1"/>
  <c r="L84" i="3"/>
  <c r="M84" i="3" s="1"/>
  <c r="N121" i="3" s="1"/>
  <c r="Q121" i="3" s="1"/>
  <c r="H85" i="3"/>
  <c r="I85" i="3"/>
  <c r="J122" i="3" s="1"/>
  <c r="Q41" i="3"/>
  <c r="I122" i="3"/>
  <c r="I163" i="3" s="1"/>
  <c r="K85" i="3"/>
  <c r="L122" i="3" s="1"/>
  <c r="I121" i="3"/>
  <c r="I162" i="3" s="1"/>
  <c r="J121" i="3"/>
  <c r="M85" i="3"/>
  <c r="N122" i="3" s="1"/>
  <c r="Q122" i="3" s="1"/>
  <c r="M122" i="3"/>
  <c r="K84" i="3"/>
  <c r="L121" i="3" s="1"/>
  <c r="P83" i="3"/>
  <c r="H83" i="3" s="1"/>
  <c r="I120" i="3" s="1"/>
  <c r="I161" i="3" s="1"/>
  <c r="K34" i="4"/>
  <c r="K83" i="3"/>
  <c r="L120" i="3" s="1"/>
  <c r="J83" i="3"/>
  <c r="K120" i="3" s="1"/>
  <c r="B33" i="4"/>
  <c r="M32" i="4"/>
  <c r="P32" i="4"/>
  <c r="M33" i="4"/>
  <c r="L32" i="4"/>
  <c r="P33" i="4"/>
  <c r="N33" i="4"/>
  <c r="N32" i="4"/>
  <c r="O33" i="4"/>
  <c r="S35" i="3"/>
  <c r="W35" i="3"/>
  <c r="H159" i="3"/>
  <c r="H160" i="3"/>
  <c r="I36" i="3"/>
  <c r="J36" i="3" s="1"/>
  <c r="O35" i="3" s="1"/>
  <c r="I37" i="3"/>
  <c r="P81" i="3" s="1"/>
  <c r="H81" i="3" s="1"/>
  <c r="I38" i="3"/>
  <c r="P82" i="3" s="1"/>
  <c r="L82" i="3" s="1"/>
  <c r="H158" i="3"/>
  <c r="C31" i="4"/>
  <c r="D31" i="4"/>
  <c r="E31" i="4"/>
  <c r="F31" i="4"/>
  <c r="G31" i="4"/>
  <c r="Q31" i="4"/>
  <c r="N31" i="4" s="1"/>
  <c r="V44" i="4"/>
  <c r="W44" i="4" s="1"/>
  <c r="M121" i="3" l="1"/>
  <c r="N85" i="3"/>
  <c r="P122" i="3"/>
  <c r="I83" i="3"/>
  <c r="P41" i="3"/>
  <c r="K164" i="3"/>
  <c r="L164" i="3" s="1"/>
  <c r="M164" i="3" s="1"/>
  <c r="N164" i="3" s="1"/>
  <c r="P121" i="3"/>
  <c r="Q39" i="3"/>
  <c r="Q40" i="3"/>
  <c r="J162" i="3"/>
  <c r="K162" i="3" s="1"/>
  <c r="L162" i="3" s="1"/>
  <c r="M162" i="3" s="1"/>
  <c r="N162" i="3" s="1"/>
  <c r="J163" i="3"/>
  <c r="K163" i="3" s="1"/>
  <c r="L163" i="3" s="1"/>
  <c r="M163" i="3" s="1"/>
  <c r="N163" i="3" s="1"/>
  <c r="N84" i="3"/>
  <c r="L83" i="3"/>
  <c r="J37" i="3"/>
  <c r="O36" i="3" s="1"/>
  <c r="J38" i="3"/>
  <c r="O37" i="3" s="1"/>
  <c r="M82" i="3"/>
  <c r="N119" i="3" s="1"/>
  <c r="Q119" i="3" s="1"/>
  <c r="M119" i="3"/>
  <c r="I118" i="3"/>
  <c r="J120" i="3"/>
  <c r="K33" i="4"/>
  <c r="K32" i="4"/>
  <c r="I82" i="3"/>
  <c r="J119" i="3" s="1"/>
  <c r="H82" i="3"/>
  <c r="K82" i="3"/>
  <c r="L119" i="3" s="1"/>
  <c r="L81" i="3"/>
  <c r="K81" i="3"/>
  <c r="L118" i="3" s="1"/>
  <c r="J81" i="3"/>
  <c r="K118" i="3" s="1"/>
  <c r="I81" i="3"/>
  <c r="J118" i="3" s="1"/>
  <c r="J82" i="3"/>
  <c r="K119" i="3" s="1"/>
  <c r="P80" i="3"/>
  <c r="H80" i="3" s="1"/>
  <c r="B31" i="4"/>
  <c r="L31" i="4"/>
  <c r="P31" i="4"/>
  <c r="O31" i="4"/>
  <c r="M31" i="4"/>
  <c r="N83" i="3" l="1"/>
  <c r="P40" i="3"/>
  <c r="P39" i="3"/>
  <c r="M120" i="3"/>
  <c r="M83" i="3"/>
  <c r="P120" i="3"/>
  <c r="J161" i="3"/>
  <c r="K80" i="3"/>
  <c r="L117" i="3" s="1"/>
  <c r="L80" i="3"/>
  <c r="M80" i="3" s="1"/>
  <c r="I159" i="3"/>
  <c r="I119" i="3"/>
  <c r="Q37" i="3"/>
  <c r="I117" i="3"/>
  <c r="I158" i="3" s="1"/>
  <c r="M81" i="3"/>
  <c r="N118" i="3" s="1"/>
  <c r="Q118" i="3" s="1"/>
  <c r="M118" i="3"/>
  <c r="P118" i="3" s="1"/>
  <c r="I80" i="3"/>
  <c r="J117" i="3" s="1"/>
  <c r="J80" i="3"/>
  <c r="K117" i="3" s="1"/>
  <c r="N82" i="3"/>
  <c r="N81" i="3"/>
  <c r="K31" i="4"/>
  <c r="Q36" i="3" l="1"/>
  <c r="N120" i="3"/>
  <c r="Q120" i="3" s="1"/>
  <c r="Q38" i="3"/>
  <c r="N80" i="3"/>
  <c r="N117" i="3"/>
  <c r="Q117" i="3" s="1"/>
  <c r="Q35" i="3"/>
  <c r="U35" i="3"/>
  <c r="M117" i="3"/>
  <c r="P117" i="3" s="1"/>
  <c r="P119" i="3"/>
  <c r="I160" i="3"/>
  <c r="K161" i="3"/>
  <c r="L161" i="3" s="1"/>
  <c r="M161" i="3" s="1"/>
  <c r="N161" i="3" s="1"/>
  <c r="J159" i="3"/>
  <c r="K159" i="3" s="1"/>
  <c r="L159" i="3" s="1"/>
  <c r="M159" i="3" s="1"/>
  <c r="N159" i="3" s="1"/>
  <c r="J158" i="3"/>
  <c r="P38" i="3" l="1"/>
  <c r="J160" i="3"/>
  <c r="K160" i="3" s="1"/>
  <c r="L160" i="3" s="1"/>
  <c r="M160" i="3" s="1"/>
  <c r="N160" i="3" s="1"/>
  <c r="P37" i="3"/>
  <c r="P36" i="3"/>
  <c r="K158" i="3"/>
  <c r="L158" i="3" l="1"/>
  <c r="I35" i="3"/>
  <c r="J35" i="3" s="1"/>
  <c r="O34" i="3" s="1"/>
  <c r="H157" i="3"/>
  <c r="P79" i="3"/>
  <c r="H79" i="3" s="1"/>
  <c r="V43" i="4"/>
  <c r="W43" i="4" s="1"/>
  <c r="C30" i="4"/>
  <c r="D30" i="4"/>
  <c r="E30" i="4"/>
  <c r="F30" i="4"/>
  <c r="G30" i="4"/>
  <c r="Q30" i="4"/>
  <c r="L30" i="4" s="1"/>
  <c r="H156" i="3"/>
  <c r="I34" i="3"/>
  <c r="P78" i="3" s="1"/>
  <c r="H78" i="3" s="1"/>
  <c r="I115" i="3" s="1"/>
  <c r="C29" i="4"/>
  <c r="D29" i="4"/>
  <c r="E29" i="4"/>
  <c r="F29" i="4"/>
  <c r="G29" i="4"/>
  <c r="Q29" i="4"/>
  <c r="O29" i="4" s="1"/>
  <c r="V42" i="4"/>
  <c r="W42" i="4" s="1"/>
  <c r="C28" i="4"/>
  <c r="D28" i="4"/>
  <c r="E28" i="4"/>
  <c r="F28" i="4"/>
  <c r="G28" i="4"/>
  <c r="Q28" i="4"/>
  <c r="L28" i="4" s="1"/>
  <c r="V41" i="4"/>
  <c r="W41" i="4" s="1"/>
  <c r="H155" i="3"/>
  <c r="I33" i="3"/>
  <c r="J33" i="3" s="1"/>
  <c r="O32" i="3" s="1"/>
  <c r="V40" i="4"/>
  <c r="W40" i="4" s="1"/>
  <c r="Q27" i="4" s="1"/>
  <c r="N27" i="4" s="1"/>
  <c r="C27" i="4"/>
  <c r="D27" i="4"/>
  <c r="E27" i="4"/>
  <c r="F27" i="4"/>
  <c r="G27" i="4"/>
  <c r="H154" i="3"/>
  <c r="I32" i="3"/>
  <c r="P76" i="3" s="1"/>
  <c r="H76" i="3" s="1"/>
  <c r="I113" i="3" s="1"/>
  <c r="H153" i="3"/>
  <c r="I31" i="3"/>
  <c r="J31" i="3" s="1"/>
  <c r="O30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52" i="3"/>
  <c r="V37" i="4"/>
  <c r="W37" i="4" s="1"/>
  <c r="Q24" i="4" s="1"/>
  <c r="V36" i="4"/>
  <c r="W36" i="4" s="1"/>
  <c r="Q23" i="4" s="1"/>
  <c r="V35" i="4"/>
  <c r="W35" i="4" s="1"/>
  <c r="Q22" i="4" s="1"/>
  <c r="O22" i="4" s="1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V29" i="4"/>
  <c r="W29" i="4" s="1"/>
  <c r="Q16" i="4" s="1"/>
  <c r="P16" i="4" s="1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F24" i="4"/>
  <c r="E24" i="4"/>
  <c r="D24" i="4"/>
  <c r="C24" i="4"/>
  <c r="V23" i="4"/>
  <c r="W23" i="4" s="1"/>
  <c r="Q10" i="4" s="1"/>
  <c r="O10" i="4" s="1"/>
  <c r="G23" i="4"/>
  <c r="F23" i="4"/>
  <c r="E23" i="4"/>
  <c r="D23" i="4"/>
  <c r="C23" i="4"/>
  <c r="V22" i="4"/>
  <c r="W22" i="4" s="1"/>
  <c r="Q9" i="4" s="1"/>
  <c r="G22" i="4"/>
  <c r="F22" i="4"/>
  <c r="E22" i="4"/>
  <c r="D22" i="4"/>
  <c r="C22" i="4"/>
  <c r="V21" i="4"/>
  <c r="W21" i="4" s="1"/>
  <c r="Q8" i="4" s="1"/>
  <c r="P8" i="4" s="1"/>
  <c r="G21" i="4"/>
  <c r="F21" i="4"/>
  <c r="E21" i="4"/>
  <c r="D21" i="4"/>
  <c r="C21" i="4"/>
  <c r="V20" i="4"/>
  <c r="W20" i="4" s="1"/>
  <c r="Q7" i="4" s="1"/>
  <c r="G20" i="4"/>
  <c r="F20" i="4"/>
  <c r="E20" i="4"/>
  <c r="D20" i="4"/>
  <c r="C20" i="4"/>
  <c r="V19" i="4"/>
  <c r="W19" i="4" s="1"/>
  <c r="Q6" i="4" s="1"/>
  <c r="O6" i="4" s="1"/>
  <c r="G19" i="4"/>
  <c r="F19" i="4"/>
  <c r="E19" i="4"/>
  <c r="D19" i="4"/>
  <c r="C19" i="4"/>
  <c r="V18" i="4"/>
  <c r="W18" i="4" s="1"/>
  <c r="Q5" i="4" s="1"/>
  <c r="G18" i="4"/>
  <c r="F18" i="4"/>
  <c r="E18" i="4"/>
  <c r="D18" i="4"/>
  <c r="C18" i="4"/>
  <c r="W17" i="4"/>
  <c r="Q4" i="4" s="1"/>
  <c r="P4" i="4" s="1"/>
  <c r="V17" i="4"/>
  <c r="G17" i="4"/>
  <c r="F17" i="4"/>
  <c r="E17" i="4"/>
  <c r="D17" i="4"/>
  <c r="C17" i="4"/>
  <c r="V16" i="4"/>
  <c r="W16" i="4" s="1"/>
  <c r="G16" i="4"/>
  <c r="F16" i="4"/>
  <c r="E16" i="4"/>
  <c r="D16" i="4"/>
  <c r="C16" i="4"/>
  <c r="V15" i="4"/>
  <c r="W15" i="4" s="1"/>
  <c r="G15" i="4"/>
  <c r="F15" i="4"/>
  <c r="E15" i="4"/>
  <c r="D15" i="4"/>
  <c r="C15" i="4"/>
  <c r="V14" i="4"/>
  <c r="W14" i="4" s="1"/>
  <c r="G14" i="4"/>
  <c r="F14" i="4"/>
  <c r="E14" i="4"/>
  <c r="D14" i="4"/>
  <c r="C14" i="4"/>
  <c r="V13" i="4"/>
  <c r="W13" i="4" s="1"/>
  <c r="G13" i="4"/>
  <c r="F13" i="4"/>
  <c r="E13" i="4"/>
  <c r="D13" i="4"/>
  <c r="C13" i="4"/>
  <c r="V12" i="4"/>
  <c r="W12" i="4" s="1"/>
  <c r="G12" i="4"/>
  <c r="F12" i="4"/>
  <c r="E12" i="4"/>
  <c r="D12" i="4"/>
  <c r="C12" i="4"/>
  <c r="V11" i="4"/>
  <c r="W11" i="4" s="1"/>
  <c r="G11" i="4"/>
  <c r="F11" i="4"/>
  <c r="E11" i="4"/>
  <c r="D11" i="4"/>
  <c r="C11" i="4"/>
  <c r="V10" i="4"/>
  <c r="W10" i="4" s="1"/>
  <c r="G10" i="4"/>
  <c r="F10" i="4"/>
  <c r="E10" i="4"/>
  <c r="D10" i="4"/>
  <c r="C10" i="4"/>
  <c r="V9" i="4"/>
  <c r="W9" i="4" s="1"/>
  <c r="G9" i="4"/>
  <c r="F9" i="4"/>
  <c r="E9" i="4"/>
  <c r="D9" i="4"/>
  <c r="C9" i="4"/>
  <c r="V8" i="4"/>
  <c r="W8" i="4" s="1"/>
  <c r="G8" i="4"/>
  <c r="F8" i="4"/>
  <c r="E8" i="4"/>
  <c r="D8" i="4"/>
  <c r="C8" i="4"/>
  <c r="V7" i="4"/>
  <c r="W7" i="4" s="1"/>
  <c r="G7" i="4"/>
  <c r="F7" i="4"/>
  <c r="E7" i="4"/>
  <c r="D7" i="4"/>
  <c r="C7" i="4"/>
  <c r="V6" i="4"/>
  <c r="W6" i="4" s="1"/>
  <c r="G6" i="4"/>
  <c r="F6" i="4"/>
  <c r="E6" i="4"/>
  <c r="D6" i="4"/>
  <c r="C6" i="4"/>
  <c r="V5" i="4"/>
  <c r="W5" i="4" s="1"/>
  <c r="G5" i="4"/>
  <c r="F5" i="4"/>
  <c r="E5" i="4"/>
  <c r="D5" i="4"/>
  <c r="C5" i="4"/>
  <c r="V4" i="4"/>
  <c r="W4" i="4" s="1"/>
  <c r="G4" i="4"/>
  <c r="F4" i="4"/>
  <c r="E4" i="4"/>
  <c r="D4" i="4"/>
  <c r="C4" i="4"/>
  <c r="V3" i="4"/>
  <c r="W3" i="4" s="1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AE65" i="3"/>
  <c r="AD65" i="3" s="1"/>
  <c r="AE85" i="3" s="1"/>
  <c r="AE64" i="3"/>
  <c r="AD64" i="3" s="1"/>
  <c r="AE84" i="3" s="1"/>
  <c r="AE63" i="3"/>
  <c r="Z63" i="3" s="1"/>
  <c r="AE62" i="3"/>
  <c r="AD62" i="3" s="1"/>
  <c r="AE82" i="3" s="1"/>
  <c r="AE61" i="3"/>
  <c r="AB61" i="3" s="1"/>
  <c r="AC81" i="3" s="1"/>
  <c r="AE60" i="3"/>
  <c r="AD60" i="3" s="1"/>
  <c r="AE80" i="3" s="1"/>
  <c r="AE59" i="3"/>
  <c r="Z59" i="3" s="1"/>
  <c r="AA79" i="3" s="1"/>
  <c r="AE58" i="3"/>
  <c r="AA58" i="3" s="1"/>
  <c r="AB78" i="3" s="1"/>
  <c r="AE57" i="3"/>
  <c r="AC57" i="3" s="1"/>
  <c r="AD77" i="3" s="1"/>
  <c r="AE56" i="3"/>
  <c r="AD56" i="3" s="1"/>
  <c r="AE76" i="3" s="1"/>
  <c r="AE55" i="3"/>
  <c r="Z55" i="3" s="1"/>
  <c r="AA75" i="3" s="1"/>
  <c r="AE54" i="3"/>
  <c r="AB54" i="3" s="1"/>
  <c r="AC74" i="3" s="1"/>
  <c r="AE53" i="3"/>
  <c r="AC53" i="3" s="1"/>
  <c r="AD73" i="3" s="1"/>
  <c r="AE52" i="3"/>
  <c r="B35" i="3"/>
  <c r="AE51" i="3"/>
  <c r="AD51" i="3" s="1"/>
  <c r="AE71" i="3" s="1"/>
  <c r="I29" i="3"/>
  <c r="P73" i="3" s="1"/>
  <c r="I28" i="3"/>
  <c r="J28" i="3" s="1"/>
  <c r="O27" i="3" s="1"/>
  <c r="I27" i="3"/>
  <c r="P71" i="3" s="1"/>
  <c r="I26" i="3"/>
  <c r="P70" i="3" s="1"/>
  <c r="I70" i="3" s="1"/>
  <c r="J107" i="3" s="1"/>
  <c r="I25" i="3"/>
  <c r="P69" i="3" s="1"/>
  <c r="I24" i="3"/>
  <c r="J24" i="3" s="1"/>
  <c r="O23" i="3" s="1"/>
  <c r="I23" i="3"/>
  <c r="P67" i="3" s="1"/>
  <c r="I67" i="3" s="1"/>
  <c r="J104" i="3" s="1"/>
  <c r="I22" i="3"/>
  <c r="P66" i="3" s="1"/>
  <c r="I21" i="3"/>
  <c r="P65" i="3" s="1"/>
  <c r="K65" i="3" s="1"/>
  <c r="L102" i="3" s="1"/>
  <c r="I20" i="3"/>
  <c r="P64" i="3" s="1"/>
  <c r="Q64" i="3" s="1"/>
  <c r="I19" i="3"/>
  <c r="P63" i="3" s="1"/>
  <c r="O18" i="3"/>
  <c r="I17" i="3"/>
  <c r="P60" i="3" s="1"/>
  <c r="I16" i="3"/>
  <c r="J16" i="3" s="1"/>
  <c r="O16" i="3" s="1"/>
  <c r="I15" i="3"/>
  <c r="P58" i="3" s="1"/>
  <c r="I14" i="3"/>
  <c r="P57" i="3" s="1"/>
  <c r="Q57" i="3" s="1"/>
  <c r="R57" i="3" s="1"/>
  <c r="I13" i="3"/>
  <c r="J13" i="3" s="1"/>
  <c r="O13" i="3" s="1"/>
  <c r="I12" i="3"/>
  <c r="P55" i="3" s="1"/>
  <c r="Q55" i="3" s="1"/>
  <c r="B12" i="3"/>
  <c r="I11" i="3"/>
  <c r="J11" i="3" s="1"/>
  <c r="O11" i="3" s="1"/>
  <c r="I10" i="3"/>
  <c r="P53" i="3" s="1"/>
  <c r="I9" i="3"/>
  <c r="P52" i="3" s="1"/>
  <c r="I8" i="3"/>
  <c r="J8" i="3" s="1"/>
  <c r="O8" i="3" s="1"/>
  <c r="B24" i="4" l="1"/>
  <c r="B8" i="4"/>
  <c r="B16" i="4"/>
  <c r="B20" i="4"/>
  <c r="B9" i="4"/>
  <c r="B10" i="4"/>
  <c r="B12" i="4"/>
  <c r="B21" i="4"/>
  <c r="B4" i="4"/>
  <c r="B28" i="4"/>
  <c r="B7" i="4"/>
  <c r="B14" i="4"/>
  <c r="B11" i="4"/>
  <c r="B13" i="4"/>
  <c r="B18" i="4"/>
  <c r="B5" i="4"/>
  <c r="B15" i="4"/>
  <c r="B22" i="4"/>
  <c r="B17" i="4"/>
  <c r="B6" i="4"/>
  <c r="B23" i="4"/>
  <c r="B19" i="4"/>
  <c r="I116" i="3"/>
  <c r="M158" i="3"/>
  <c r="N158" i="3" s="1"/>
  <c r="T35" i="3"/>
  <c r="I157" i="3"/>
  <c r="L79" i="3"/>
  <c r="K79" i="3"/>
  <c r="L116" i="3" s="1"/>
  <c r="J79" i="3"/>
  <c r="K116" i="3" s="1"/>
  <c r="I79" i="3"/>
  <c r="Z61" i="3"/>
  <c r="AA81" i="3" s="1"/>
  <c r="AA108" i="3" s="1"/>
  <c r="AD61" i="3"/>
  <c r="AE81" i="3" s="1"/>
  <c r="P77" i="3"/>
  <c r="H77" i="3" s="1"/>
  <c r="I114" i="3" s="1"/>
  <c r="I155" i="3" s="1"/>
  <c r="J34" i="3"/>
  <c r="O33" i="3" s="1"/>
  <c r="J32" i="3"/>
  <c r="O31" i="3" s="1"/>
  <c r="I156" i="3"/>
  <c r="P75" i="3"/>
  <c r="H75" i="3" s="1"/>
  <c r="I112" i="3" s="1"/>
  <c r="I153" i="3" s="1"/>
  <c r="I154" i="3"/>
  <c r="AB51" i="3"/>
  <c r="AC71" i="3" s="1"/>
  <c r="B30" i="4"/>
  <c r="P30" i="4"/>
  <c r="O30" i="4"/>
  <c r="N30" i="4"/>
  <c r="M30" i="4"/>
  <c r="L78" i="3"/>
  <c r="K78" i="3"/>
  <c r="L115" i="3" s="1"/>
  <c r="J78" i="3"/>
  <c r="K115" i="3" s="1"/>
  <c r="I78" i="3"/>
  <c r="B29" i="4"/>
  <c r="P29" i="4"/>
  <c r="N29" i="4"/>
  <c r="M29" i="4"/>
  <c r="L29" i="4"/>
  <c r="P28" i="4"/>
  <c r="N28" i="4"/>
  <c r="M28" i="4"/>
  <c r="O28" i="4"/>
  <c r="B27" i="4"/>
  <c r="P27" i="4"/>
  <c r="M27" i="4"/>
  <c r="L27" i="4"/>
  <c r="O27" i="4"/>
  <c r="L76" i="3"/>
  <c r="K76" i="3"/>
  <c r="L113" i="3" s="1"/>
  <c r="J76" i="3"/>
  <c r="K113" i="3" s="1"/>
  <c r="I76" i="3"/>
  <c r="I75" i="3"/>
  <c r="AA57" i="3"/>
  <c r="AB77" i="3" s="1"/>
  <c r="J15" i="3"/>
  <c r="O15" i="3" s="1"/>
  <c r="L57" i="3"/>
  <c r="P74" i="3"/>
  <c r="I74" i="3" s="1"/>
  <c r="J111" i="3" s="1"/>
  <c r="AD57" i="3"/>
  <c r="AE77" i="3" s="1"/>
  <c r="J9" i="3"/>
  <c r="O9" i="3" s="1"/>
  <c r="AC51" i="3"/>
  <c r="AD71" i="3" s="1"/>
  <c r="AC58" i="3"/>
  <c r="AD78" i="3" s="1"/>
  <c r="J26" i="3"/>
  <c r="O25" i="3" s="1"/>
  <c r="AB53" i="3"/>
  <c r="AC73" i="3" s="1"/>
  <c r="AA54" i="3"/>
  <c r="AB74" i="3" s="1"/>
  <c r="AC54" i="3"/>
  <c r="AD74" i="3" s="1"/>
  <c r="J10" i="3"/>
  <c r="O10" i="3" s="1"/>
  <c r="J20" i="3"/>
  <c r="O19" i="3" s="1"/>
  <c r="J29" i="3"/>
  <c r="O28" i="3" s="1"/>
  <c r="AD54" i="3"/>
  <c r="AE74" i="3" s="1"/>
  <c r="AC59" i="3"/>
  <c r="AD79" i="3" s="1"/>
  <c r="L67" i="3"/>
  <c r="M67" i="3" s="1"/>
  <c r="N104" i="3" s="1"/>
  <c r="Q104" i="3" s="1"/>
  <c r="J70" i="3"/>
  <c r="K107" i="3" s="1"/>
  <c r="P51" i="3"/>
  <c r="L51" i="3" s="1"/>
  <c r="P56" i="3"/>
  <c r="I56" i="3" s="1"/>
  <c r="J95" i="3" s="1"/>
  <c r="J23" i="3"/>
  <c r="O22" i="3" s="1"/>
  <c r="AA61" i="3"/>
  <c r="AB81" i="3" s="1"/>
  <c r="K57" i="3"/>
  <c r="L96" i="3" s="1"/>
  <c r="AC61" i="3"/>
  <c r="AD81" i="3" s="1"/>
  <c r="K52" i="3"/>
  <c r="L91" i="3" s="1"/>
  <c r="L52" i="3"/>
  <c r="J52" i="3"/>
  <c r="K91" i="3" s="1"/>
  <c r="I73" i="3"/>
  <c r="J110" i="3" s="1"/>
  <c r="L73" i="3"/>
  <c r="K73" i="3"/>
  <c r="L110" i="3" s="1"/>
  <c r="J73" i="3"/>
  <c r="K110" i="3" s="1"/>
  <c r="AA53" i="3"/>
  <c r="AB73" i="3" s="1"/>
  <c r="AB58" i="3"/>
  <c r="AC78" i="3" s="1"/>
  <c r="K67" i="3"/>
  <c r="L104" i="3" s="1"/>
  <c r="AD53" i="3"/>
  <c r="AE73" i="3" s="1"/>
  <c r="AD58" i="3"/>
  <c r="AE78" i="3" s="1"/>
  <c r="P54" i="3"/>
  <c r="H54" i="3" s="1"/>
  <c r="I93" i="3" s="1"/>
  <c r="Z54" i="3"/>
  <c r="AA74" i="3" s="1"/>
  <c r="Z57" i="3"/>
  <c r="AD59" i="3"/>
  <c r="AE79" i="3" s="1"/>
  <c r="K70" i="3"/>
  <c r="L107" i="3" s="1"/>
  <c r="P68" i="3"/>
  <c r="L68" i="3" s="1"/>
  <c r="M105" i="3" s="1"/>
  <c r="P72" i="3"/>
  <c r="J72" i="3" s="1"/>
  <c r="K109" i="3" s="1"/>
  <c r="J12" i="3"/>
  <c r="O12" i="3" s="1"/>
  <c r="AB57" i="3"/>
  <c r="AC77" i="3" s="1"/>
  <c r="H65" i="3"/>
  <c r="I102" i="3" s="1"/>
  <c r="I65" i="3"/>
  <c r="J102" i="3" s="1"/>
  <c r="J65" i="3"/>
  <c r="K102" i="3" s="1"/>
  <c r="J14" i="3"/>
  <c r="O14" i="3" s="1"/>
  <c r="J21" i="3"/>
  <c r="O20" i="3" s="1"/>
  <c r="Z58" i="3"/>
  <c r="AA78" i="3" s="1"/>
  <c r="AA105" i="3" s="1"/>
  <c r="AB105" i="3" s="1"/>
  <c r="Z53" i="3"/>
  <c r="AA73" i="3" s="1"/>
  <c r="AA100" i="3" s="1"/>
  <c r="J67" i="3"/>
  <c r="K104" i="3" s="1"/>
  <c r="AB65" i="3"/>
  <c r="AC85" i="3" s="1"/>
  <c r="AC65" i="3"/>
  <c r="AD85" i="3" s="1"/>
  <c r="AC63" i="3"/>
  <c r="AD83" i="3" s="1"/>
  <c r="AD63" i="3"/>
  <c r="AE83" i="3" s="1"/>
  <c r="Z62" i="3"/>
  <c r="AA82" i="3" s="1"/>
  <c r="AA109" i="3" s="1"/>
  <c r="AA62" i="3"/>
  <c r="AB82" i="3" s="1"/>
  <c r="AC62" i="3"/>
  <c r="AD82" i="3" s="1"/>
  <c r="AB62" i="3"/>
  <c r="AC82" i="3" s="1"/>
  <c r="B26" i="4"/>
  <c r="B25" i="4"/>
  <c r="P26" i="4"/>
  <c r="O26" i="4"/>
  <c r="P25" i="4"/>
  <c r="O25" i="4"/>
  <c r="M26" i="4"/>
  <c r="N25" i="4"/>
  <c r="N26" i="4"/>
  <c r="M25" i="4"/>
  <c r="P6" i="4"/>
  <c r="P10" i="4"/>
  <c r="L74" i="3"/>
  <c r="K74" i="3"/>
  <c r="L111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58" i="3"/>
  <c r="Q58" i="3"/>
  <c r="J58" i="3"/>
  <c r="K97" i="3" s="1"/>
  <c r="K58" i="3"/>
  <c r="L97" i="3" s="1"/>
  <c r="I58" i="3"/>
  <c r="J97" i="3" s="1"/>
  <c r="L58" i="3"/>
  <c r="Q53" i="3"/>
  <c r="I53" i="3"/>
  <c r="J92" i="3" s="1"/>
  <c r="H53" i="3"/>
  <c r="L53" i="3"/>
  <c r="K53" i="3"/>
  <c r="L92" i="3" s="1"/>
  <c r="J53" i="3"/>
  <c r="K92" i="3" s="1"/>
  <c r="K63" i="3"/>
  <c r="L100" i="3" s="1"/>
  <c r="J63" i="3"/>
  <c r="K100" i="3" s="1"/>
  <c r="I63" i="3"/>
  <c r="J100" i="3" s="1"/>
  <c r="H63" i="3"/>
  <c r="Q63" i="3"/>
  <c r="L63" i="3"/>
  <c r="W55" i="3"/>
  <c r="V55" i="3"/>
  <c r="U55" i="3"/>
  <c r="T55" i="3"/>
  <c r="S55" i="3"/>
  <c r="R55" i="3"/>
  <c r="L60" i="3"/>
  <c r="K60" i="3"/>
  <c r="L99" i="3" s="1"/>
  <c r="J60" i="3"/>
  <c r="K99" i="3" s="1"/>
  <c r="Q60" i="3"/>
  <c r="I60" i="3"/>
  <c r="J99" i="3" s="1"/>
  <c r="H60" i="3"/>
  <c r="K71" i="3"/>
  <c r="L108" i="3" s="1"/>
  <c r="J71" i="3"/>
  <c r="K108" i="3" s="1"/>
  <c r="I71" i="3"/>
  <c r="J108" i="3" s="1"/>
  <c r="H71" i="3"/>
  <c r="L71" i="3"/>
  <c r="AA106" i="3"/>
  <c r="W64" i="3"/>
  <c r="U64" i="3"/>
  <c r="V64" i="3"/>
  <c r="T64" i="3"/>
  <c r="S64" i="3"/>
  <c r="R64" i="3"/>
  <c r="L70" i="3"/>
  <c r="J17" i="3"/>
  <c r="O17" i="3" s="1"/>
  <c r="J27" i="3"/>
  <c r="O26" i="3" s="1"/>
  <c r="Q52" i="3"/>
  <c r="T57" i="3"/>
  <c r="I64" i="3"/>
  <c r="J101" i="3" s="1"/>
  <c r="L65" i="3"/>
  <c r="M96" i="3"/>
  <c r="M57" i="3"/>
  <c r="N96" i="3" s="1"/>
  <c r="AA55" i="3"/>
  <c r="V57" i="3"/>
  <c r="L66" i="3"/>
  <c r="K66" i="3"/>
  <c r="L103" i="3" s="1"/>
  <c r="I66" i="3"/>
  <c r="J103" i="3" s="1"/>
  <c r="L64" i="3"/>
  <c r="K64" i="3"/>
  <c r="L101" i="3" s="1"/>
  <c r="J64" i="3"/>
  <c r="K101" i="3" s="1"/>
  <c r="H64" i="3"/>
  <c r="AB55" i="3"/>
  <c r="AC75" i="3" s="1"/>
  <c r="P59" i="3"/>
  <c r="L69" i="3"/>
  <c r="K69" i="3"/>
  <c r="L106" i="3" s="1"/>
  <c r="I69" i="3"/>
  <c r="J106" i="3" s="1"/>
  <c r="W57" i="3"/>
  <c r="J25" i="3"/>
  <c r="O24" i="3" s="1"/>
  <c r="AC55" i="3"/>
  <c r="AD75" i="3" s="1"/>
  <c r="AA65" i="3"/>
  <c r="AB85" i="3" s="1"/>
  <c r="Z65" i="3"/>
  <c r="AA77" i="3"/>
  <c r="AA104" i="3" s="1"/>
  <c r="AA102" i="3"/>
  <c r="M91" i="3"/>
  <c r="M52" i="3"/>
  <c r="N91" i="3" s="1"/>
  <c r="AA51" i="3"/>
  <c r="AB71" i="3" s="1"/>
  <c r="Z51" i="3"/>
  <c r="AD55" i="3"/>
  <c r="AE75" i="3" s="1"/>
  <c r="AC56" i="3"/>
  <c r="AD76" i="3" s="1"/>
  <c r="AB56" i="3"/>
  <c r="AC76" i="3" s="1"/>
  <c r="AA56" i="3"/>
  <c r="AB76" i="3" s="1"/>
  <c r="Z56" i="3"/>
  <c r="H66" i="3"/>
  <c r="H69" i="3"/>
  <c r="AA83" i="3"/>
  <c r="AA110" i="3" s="1"/>
  <c r="K55" i="3"/>
  <c r="L94" i="3" s="1"/>
  <c r="J55" i="3"/>
  <c r="K94" i="3" s="1"/>
  <c r="I55" i="3"/>
  <c r="J94" i="3" s="1"/>
  <c r="H55" i="3"/>
  <c r="AC60" i="3"/>
  <c r="AD80" i="3" s="1"/>
  <c r="AB60" i="3"/>
  <c r="AC80" i="3" s="1"/>
  <c r="AA60" i="3"/>
  <c r="AB80" i="3" s="1"/>
  <c r="Z60" i="3"/>
  <c r="S57" i="3"/>
  <c r="U57" i="3"/>
  <c r="H57" i="3"/>
  <c r="J66" i="3"/>
  <c r="K103" i="3" s="1"/>
  <c r="J69" i="3"/>
  <c r="K106" i="3" s="1"/>
  <c r="AC52" i="3"/>
  <c r="AD72" i="3" s="1"/>
  <c r="AB52" i="3"/>
  <c r="AC72" i="3" s="1"/>
  <c r="Z52" i="3"/>
  <c r="H52" i="3"/>
  <c r="AA52" i="3"/>
  <c r="AB72" i="3" s="1"/>
  <c r="L55" i="3"/>
  <c r="I57" i="3"/>
  <c r="J96" i="3" s="1"/>
  <c r="AA59" i="3"/>
  <c r="AA63" i="3"/>
  <c r="AB83" i="3" s="1"/>
  <c r="H67" i="3"/>
  <c r="H70" i="3"/>
  <c r="I52" i="3"/>
  <c r="J91" i="3" s="1"/>
  <c r="AD52" i="3"/>
  <c r="AE72" i="3" s="1"/>
  <c r="J57" i="3"/>
  <c r="K96" i="3" s="1"/>
  <c r="AB59" i="3"/>
  <c r="AC79" i="3" s="1"/>
  <c r="AB63" i="3"/>
  <c r="AC83" i="3" s="1"/>
  <c r="AC64" i="3"/>
  <c r="AD84" i="3" s="1"/>
  <c r="AB64" i="3"/>
  <c r="AC84" i="3" s="1"/>
  <c r="AA64" i="3"/>
  <c r="AB84" i="3" s="1"/>
  <c r="Z64" i="3"/>
  <c r="AA101" i="3"/>
  <c r="H73" i="3"/>
  <c r="J22" i="3"/>
  <c r="O21" i="3" s="1"/>
  <c r="K30" i="4" l="1"/>
  <c r="L77" i="3"/>
  <c r="AB104" i="3"/>
  <c r="K54" i="3"/>
  <c r="L93" i="3" s="1"/>
  <c r="P35" i="3"/>
  <c r="M104" i="3"/>
  <c r="H74" i="3"/>
  <c r="I77" i="3"/>
  <c r="J114" i="3" s="1"/>
  <c r="J155" i="3" s="1"/>
  <c r="J77" i="3"/>
  <c r="K114" i="3" s="1"/>
  <c r="K77" i="3"/>
  <c r="L114" i="3" s="1"/>
  <c r="N79" i="3"/>
  <c r="J116" i="3"/>
  <c r="M79" i="3"/>
  <c r="N116" i="3" s="1"/>
  <c r="Q116" i="3" s="1"/>
  <c r="M116" i="3"/>
  <c r="L54" i="3"/>
  <c r="M54" i="3" s="1"/>
  <c r="N93" i="3" s="1"/>
  <c r="I54" i="3"/>
  <c r="J93" i="3" s="1"/>
  <c r="Q54" i="3"/>
  <c r="J54" i="3"/>
  <c r="K93" i="3" s="1"/>
  <c r="J74" i="3"/>
  <c r="K111" i="3" s="1"/>
  <c r="AB108" i="3"/>
  <c r="AC108" i="3" s="1"/>
  <c r="Q51" i="3"/>
  <c r="K72" i="3"/>
  <c r="L109" i="3" s="1"/>
  <c r="L72" i="3"/>
  <c r="M109" i="3" s="1"/>
  <c r="I72" i="3"/>
  <c r="J109" i="3" s="1"/>
  <c r="V111" i="3"/>
  <c r="W111" i="3"/>
  <c r="U111" i="3"/>
  <c r="N76" i="3"/>
  <c r="J113" i="3"/>
  <c r="M76" i="3"/>
  <c r="N113" i="3" s="1"/>
  <c r="Q113" i="3" s="1"/>
  <c r="M113" i="3"/>
  <c r="M77" i="3"/>
  <c r="N114" i="3" s="1"/>
  <c r="Q114" i="3" s="1"/>
  <c r="M114" i="3"/>
  <c r="N78" i="3"/>
  <c r="J115" i="3"/>
  <c r="J156" i="3" s="1"/>
  <c r="K156" i="3" s="1"/>
  <c r="L156" i="3" s="1"/>
  <c r="AD108" i="3"/>
  <c r="AE108" i="3" s="1"/>
  <c r="J112" i="3"/>
  <c r="J153" i="3" s="1"/>
  <c r="M78" i="3"/>
  <c r="N115" i="3" s="1"/>
  <c r="Q115" i="3" s="1"/>
  <c r="M115" i="3"/>
  <c r="J75" i="3"/>
  <c r="K112" i="3" s="1"/>
  <c r="K75" i="3"/>
  <c r="L112" i="3" s="1"/>
  <c r="L75" i="3"/>
  <c r="K28" i="4"/>
  <c r="K29" i="4"/>
  <c r="K27" i="4"/>
  <c r="H72" i="3"/>
  <c r="I109" i="3" s="1"/>
  <c r="I51" i="3"/>
  <c r="K51" i="3"/>
  <c r="L90" i="3" s="1"/>
  <c r="J56" i="3"/>
  <c r="K95" i="3" s="1"/>
  <c r="Q56" i="3"/>
  <c r="T56" i="3" s="1"/>
  <c r="AA18" i="3"/>
  <c r="AA15" i="3"/>
  <c r="K56" i="3"/>
  <c r="L95" i="3" s="1"/>
  <c r="L56" i="3"/>
  <c r="M56" i="3" s="1"/>
  <c r="N95" i="3" s="1"/>
  <c r="AA14" i="3"/>
  <c r="H56" i="3"/>
  <c r="AB100" i="3"/>
  <c r="AC100" i="3" s="1"/>
  <c r="AD100" i="3" s="1"/>
  <c r="AE100" i="3" s="1"/>
  <c r="AA11" i="3"/>
  <c r="J51" i="3"/>
  <c r="K90" i="3" s="1"/>
  <c r="H51" i="3"/>
  <c r="I90" i="3" s="1"/>
  <c r="I131" i="3" s="1"/>
  <c r="H68" i="3"/>
  <c r="I105" i="3" s="1"/>
  <c r="I68" i="3"/>
  <c r="J105" i="3" s="1"/>
  <c r="M68" i="3"/>
  <c r="N105" i="3" s="1"/>
  <c r="Q105" i="3" s="1"/>
  <c r="J68" i="3"/>
  <c r="K105" i="3" s="1"/>
  <c r="K68" i="3"/>
  <c r="L105" i="3" s="1"/>
  <c r="AC104" i="3"/>
  <c r="AD104" i="3" s="1"/>
  <c r="AE104" i="3" s="1"/>
  <c r="M73" i="3"/>
  <c r="N110" i="3" s="1"/>
  <c r="Q110" i="3" s="1"/>
  <c r="M110" i="3"/>
  <c r="AA10" i="3"/>
  <c r="AC105" i="3"/>
  <c r="AD105" i="3" s="1"/>
  <c r="AE105" i="3" s="1"/>
  <c r="AA19" i="3"/>
  <c r="K25" i="4"/>
  <c r="AB109" i="3"/>
  <c r="AC109" i="3" s="1"/>
  <c r="AD109" i="3" s="1"/>
  <c r="AE109" i="3" s="1"/>
  <c r="Z19" i="3" s="1"/>
  <c r="K26" i="4"/>
  <c r="K20" i="4"/>
  <c r="K13" i="4"/>
  <c r="K14" i="4"/>
  <c r="I111" i="3"/>
  <c r="I152" i="3" s="1"/>
  <c r="M74" i="3"/>
  <c r="N111" i="3" s="1"/>
  <c r="Q111" i="3" s="1"/>
  <c r="M111" i="3"/>
  <c r="N7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110" i="3"/>
  <c r="AC110" i="3" s="1"/>
  <c r="AD110" i="3" s="1"/>
  <c r="AE110" i="3" s="1"/>
  <c r="W60" i="3"/>
  <c r="V60" i="3"/>
  <c r="U60" i="3"/>
  <c r="T60" i="3"/>
  <c r="S60" i="3"/>
  <c r="R60" i="3"/>
  <c r="I107" i="3"/>
  <c r="N70" i="3"/>
  <c r="M70" i="3"/>
  <c r="N107" i="3" s="1"/>
  <c r="M107" i="3"/>
  <c r="I92" i="3"/>
  <c r="N53" i="3"/>
  <c r="N65" i="3"/>
  <c r="N66" i="3"/>
  <c r="I103" i="3"/>
  <c r="M108" i="3"/>
  <c r="M71" i="3"/>
  <c r="N108" i="3" s="1"/>
  <c r="AA9" i="3"/>
  <c r="AA72" i="3"/>
  <c r="AA99" i="3" s="1"/>
  <c r="AA17" i="3"/>
  <c r="AA80" i="3"/>
  <c r="AA107" i="3" s="1"/>
  <c r="AA76" i="3"/>
  <c r="AA103" i="3" s="1"/>
  <c r="AA13" i="3"/>
  <c r="W107" i="3"/>
  <c r="V107" i="3"/>
  <c r="U107" i="3"/>
  <c r="N64" i="3"/>
  <c r="I101" i="3"/>
  <c r="W52" i="3"/>
  <c r="V52" i="3"/>
  <c r="U52" i="3"/>
  <c r="T52" i="3"/>
  <c r="R52" i="3"/>
  <c r="S52" i="3"/>
  <c r="I108" i="3"/>
  <c r="N71" i="3"/>
  <c r="W63" i="3"/>
  <c r="W62" i="3" s="1"/>
  <c r="V63" i="3"/>
  <c r="V62" i="3" s="1"/>
  <c r="U63" i="3"/>
  <c r="U62" i="3" s="1"/>
  <c r="T63" i="3"/>
  <c r="T62" i="3" s="1"/>
  <c r="R63" i="3"/>
  <c r="R62" i="3" s="1"/>
  <c r="S63" i="3"/>
  <c r="S62" i="3" s="1"/>
  <c r="R53" i="3"/>
  <c r="V53" i="3"/>
  <c r="U53" i="3"/>
  <c r="T53" i="3"/>
  <c r="S53" i="3"/>
  <c r="W53" i="3"/>
  <c r="M95" i="3"/>
  <c r="N63" i="3"/>
  <c r="I100" i="3"/>
  <c r="M97" i="3"/>
  <c r="M58" i="3"/>
  <c r="N97" i="3" s="1"/>
  <c r="M60" i="3"/>
  <c r="N99" i="3" s="1"/>
  <c r="M99" i="3"/>
  <c r="AA16" i="3"/>
  <c r="AB79" i="3"/>
  <c r="AB106" i="3" s="1"/>
  <c r="AB101" i="3"/>
  <c r="AC101" i="3" s="1"/>
  <c r="AD101" i="3" s="1"/>
  <c r="AE101" i="3" s="1"/>
  <c r="W106" i="3"/>
  <c r="V106" i="3"/>
  <c r="U106" i="3"/>
  <c r="M55" i="3"/>
  <c r="N94" i="3" s="1"/>
  <c r="M94" i="3"/>
  <c r="AA20" i="3"/>
  <c r="K59" i="3"/>
  <c r="L98" i="3" s="1"/>
  <c r="J59" i="3"/>
  <c r="K98" i="3" s="1"/>
  <c r="I59" i="3"/>
  <c r="J98" i="3" s="1"/>
  <c r="H59" i="3"/>
  <c r="Q59" i="3"/>
  <c r="L59" i="3"/>
  <c r="M92" i="3"/>
  <c r="M53" i="3"/>
  <c r="N92" i="3" s="1"/>
  <c r="Q91" i="3"/>
  <c r="I134" i="3"/>
  <c r="I143" i="3"/>
  <c r="V51" i="3"/>
  <c r="S51" i="3"/>
  <c r="W51" i="3"/>
  <c r="T51" i="3"/>
  <c r="R51" i="3"/>
  <c r="U51" i="3"/>
  <c r="M106" i="3"/>
  <c r="M69" i="3"/>
  <c r="N106" i="3" s="1"/>
  <c r="M64" i="3"/>
  <c r="N101" i="3" s="1"/>
  <c r="M101" i="3"/>
  <c r="I94" i="3"/>
  <c r="N55" i="3"/>
  <c r="M90" i="3"/>
  <c r="M51" i="3"/>
  <c r="N90" i="3" s="1"/>
  <c r="I104" i="3"/>
  <c r="Q22" i="3"/>
  <c r="N67" i="3"/>
  <c r="M65" i="3"/>
  <c r="N102" i="3" s="1"/>
  <c r="M102" i="3"/>
  <c r="P102" i="3" s="1"/>
  <c r="U54" i="3"/>
  <c r="S54" i="3"/>
  <c r="T54" i="3"/>
  <c r="R54" i="3"/>
  <c r="W54" i="3"/>
  <c r="V54" i="3"/>
  <c r="AB75" i="3"/>
  <c r="AB102" i="3" s="1"/>
  <c r="AA12" i="3"/>
  <c r="M100" i="3"/>
  <c r="M63" i="3"/>
  <c r="N100" i="3" s="1"/>
  <c r="N52" i="3"/>
  <c r="Q9" i="3"/>
  <c r="I91" i="3"/>
  <c r="U56" i="3"/>
  <c r="Q96" i="3"/>
  <c r="N60" i="3"/>
  <c r="I99" i="3"/>
  <c r="U58" i="3"/>
  <c r="T58" i="3"/>
  <c r="S58" i="3"/>
  <c r="R58" i="3"/>
  <c r="W58" i="3"/>
  <c r="V58" i="3"/>
  <c r="N73" i="3"/>
  <c r="I110" i="3"/>
  <c r="N69" i="3"/>
  <c r="I106" i="3"/>
  <c r="AA84" i="3"/>
  <c r="AA111" i="3" s="1"/>
  <c r="AA21" i="3"/>
  <c r="N57" i="3"/>
  <c r="I96" i="3"/>
  <c r="Q14" i="3"/>
  <c r="AA71" i="3"/>
  <c r="AA98" i="3" s="1"/>
  <c r="AA8" i="3"/>
  <c r="AA85" i="3"/>
  <c r="AA112" i="3" s="1"/>
  <c r="AA22" i="3"/>
  <c r="M66" i="3"/>
  <c r="N103" i="3" s="1"/>
  <c r="M103" i="3"/>
  <c r="N58" i="3"/>
  <c r="I97" i="3"/>
  <c r="Q34" i="3" l="1"/>
  <c r="N54" i="3"/>
  <c r="Q11" i="3"/>
  <c r="M93" i="3"/>
  <c r="P93" i="3" s="1"/>
  <c r="N77" i="3"/>
  <c r="P116" i="3"/>
  <c r="J157" i="3"/>
  <c r="N72" i="3"/>
  <c r="Q32" i="3"/>
  <c r="M72" i="3"/>
  <c r="N109" i="3" s="1"/>
  <c r="Z18" i="3"/>
  <c r="W56" i="3"/>
  <c r="V56" i="3"/>
  <c r="R56" i="3"/>
  <c r="S56" i="3"/>
  <c r="P114" i="3"/>
  <c r="N51" i="3"/>
  <c r="N56" i="3"/>
  <c r="Q31" i="3"/>
  <c r="K153" i="3"/>
  <c r="L153" i="3" s="1"/>
  <c r="K155" i="3"/>
  <c r="L155" i="3" s="1"/>
  <c r="M155" i="3" s="1"/>
  <c r="N155" i="3" s="1"/>
  <c r="N75" i="3"/>
  <c r="U112" i="3"/>
  <c r="V112" i="3"/>
  <c r="W112" i="3"/>
  <c r="P113" i="3"/>
  <c r="M156" i="3"/>
  <c r="N156" i="3" s="1"/>
  <c r="Q33" i="3"/>
  <c r="J154" i="3"/>
  <c r="P115" i="3"/>
  <c r="Z15" i="3"/>
  <c r="M75" i="3"/>
  <c r="N112" i="3" s="1"/>
  <c r="Q112" i="3" s="1"/>
  <c r="M112" i="3"/>
  <c r="P112" i="3" s="1"/>
  <c r="J90" i="3"/>
  <c r="P90" i="3" s="1"/>
  <c r="Q13" i="3"/>
  <c r="Z14" i="3"/>
  <c r="I95" i="3"/>
  <c r="I136" i="3" s="1"/>
  <c r="Z10" i="3"/>
  <c r="Q23" i="3"/>
  <c r="N68" i="3"/>
  <c r="Q28" i="3"/>
  <c r="Q24" i="3"/>
  <c r="Q17" i="3"/>
  <c r="Q26" i="3"/>
  <c r="Q27" i="3"/>
  <c r="Q29" i="3"/>
  <c r="Z11" i="3"/>
  <c r="J152" i="3"/>
  <c r="K152" i="3" s="1"/>
  <c r="L152" i="3" s="1"/>
  <c r="M152" i="3" s="1"/>
  <c r="P111" i="3"/>
  <c r="Z20" i="3"/>
  <c r="AC106" i="3"/>
  <c r="AD106" i="3" s="1"/>
  <c r="AE106" i="3" s="1"/>
  <c r="AC102" i="3"/>
  <c r="AD102" i="3" s="1"/>
  <c r="AE102" i="3" s="1"/>
  <c r="I132" i="3"/>
  <c r="P91" i="3"/>
  <c r="Q101" i="3"/>
  <c r="I98" i="3"/>
  <c r="N59" i="3"/>
  <c r="I147" i="3"/>
  <c r="P106" i="3"/>
  <c r="Q12" i="3"/>
  <c r="Q106" i="3"/>
  <c r="J143" i="3"/>
  <c r="K143" i="3" s="1"/>
  <c r="L143" i="3" s="1"/>
  <c r="M143" i="3" s="1"/>
  <c r="N143" i="3" s="1"/>
  <c r="P105" i="3"/>
  <c r="I146" i="3"/>
  <c r="Q21" i="3"/>
  <c r="AB112" i="3"/>
  <c r="AC112" i="3" s="1"/>
  <c r="AD112" i="3" s="1"/>
  <c r="AE112" i="3" s="1"/>
  <c r="Q97" i="3"/>
  <c r="Q10" i="3"/>
  <c r="I151" i="3"/>
  <c r="P110" i="3"/>
  <c r="I145" i="3"/>
  <c r="P104" i="3"/>
  <c r="I141" i="3"/>
  <c r="P100" i="3"/>
  <c r="AB99" i="3"/>
  <c r="AC99" i="3" s="1"/>
  <c r="AD99" i="3" s="1"/>
  <c r="AE99" i="3" s="1"/>
  <c r="Q103" i="3"/>
  <c r="AB103" i="3"/>
  <c r="AC103" i="3" s="1"/>
  <c r="AD103" i="3" s="1"/>
  <c r="AE103" i="3" s="1"/>
  <c r="AB98" i="3"/>
  <c r="AC98" i="3" s="1"/>
  <c r="AD98" i="3" s="1"/>
  <c r="AE98" i="3" s="1"/>
  <c r="J134" i="3"/>
  <c r="K134" i="3" s="1"/>
  <c r="L134" i="3" s="1"/>
  <c r="M134" i="3" s="1"/>
  <c r="N134" i="3" s="1"/>
  <c r="P11" i="3" s="1"/>
  <c r="I137" i="3"/>
  <c r="P96" i="3"/>
  <c r="I150" i="3"/>
  <c r="P109" i="3"/>
  <c r="Q90" i="3"/>
  <c r="Q19" i="3"/>
  <c r="I133" i="3"/>
  <c r="P92" i="3"/>
  <c r="I140" i="3"/>
  <c r="P99" i="3"/>
  <c r="Q94" i="3"/>
  <c r="Q100" i="3"/>
  <c r="Q15" i="3"/>
  <c r="Q92" i="3"/>
  <c r="Q18" i="3"/>
  <c r="P101" i="3"/>
  <c r="I142" i="3"/>
  <c r="I148" i="3"/>
  <c r="P107" i="3"/>
  <c r="Q99" i="3"/>
  <c r="I144" i="3"/>
  <c r="P103" i="3"/>
  <c r="P94" i="3"/>
  <c r="I135" i="3"/>
  <c r="Q107" i="3"/>
  <c r="AB107" i="3"/>
  <c r="AC107" i="3" s="1"/>
  <c r="AD107" i="3" s="1"/>
  <c r="AE107" i="3" s="1"/>
  <c r="I138" i="3"/>
  <c r="P97" i="3"/>
  <c r="Q8" i="3"/>
  <c r="Q93" i="3"/>
  <c r="Q25" i="3"/>
  <c r="Q102" i="3"/>
  <c r="Q109" i="3"/>
  <c r="M98" i="3"/>
  <c r="M59" i="3"/>
  <c r="N98" i="3" s="1"/>
  <c r="I149" i="3"/>
  <c r="P108" i="3"/>
  <c r="AB111" i="3"/>
  <c r="AC111" i="3" s="1"/>
  <c r="AD111" i="3" s="1"/>
  <c r="AE111" i="3" s="1"/>
  <c r="W59" i="3"/>
  <c r="V59" i="3"/>
  <c r="V49" i="3" s="1"/>
  <c r="U59" i="3"/>
  <c r="U49" i="3" s="1"/>
  <c r="T59" i="3"/>
  <c r="T49" i="3" s="1"/>
  <c r="S59" i="3"/>
  <c r="S49" i="3" s="1"/>
  <c r="R59" i="3"/>
  <c r="R49" i="3" s="1"/>
  <c r="Q95" i="3"/>
  <c r="Q108" i="3"/>
  <c r="Q20" i="3"/>
  <c r="W49" i="3" l="1"/>
  <c r="K157" i="3"/>
  <c r="L157" i="3" s="1"/>
  <c r="M157" i="3" s="1"/>
  <c r="N157" i="3" s="1"/>
  <c r="P32" i="3"/>
  <c r="J131" i="3"/>
  <c r="P33" i="3"/>
  <c r="P95" i="3"/>
  <c r="Z13" i="3"/>
  <c r="M153" i="3"/>
  <c r="K154" i="3"/>
  <c r="L154" i="3" s="1"/>
  <c r="M154" i="3" s="1"/>
  <c r="N154" i="3" s="1"/>
  <c r="Q30" i="3"/>
  <c r="Z16" i="3"/>
  <c r="Z17" i="3"/>
  <c r="Z9" i="3"/>
  <c r="Z12" i="3"/>
  <c r="Z8" i="3"/>
  <c r="Q16" i="3"/>
  <c r="N152" i="3"/>
  <c r="P29" i="3" s="1"/>
  <c r="J146" i="3"/>
  <c r="K146" i="3" s="1"/>
  <c r="L146" i="3" s="1"/>
  <c r="M146" i="3" s="1"/>
  <c r="N146" i="3" s="1"/>
  <c r="Z21" i="3"/>
  <c r="J138" i="3"/>
  <c r="K138" i="3" s="1"/>
  <c r="L138" i="3" s="1"/>
  <c r="M138" i="3" s="1"/>
  <c r="N138" i="3" s="1"/>
  <c r="J148" i="3"/>
  <c r="K148" i="3" s="1"/>
  <c r="L148" i="3" s="1"/>
  <c r="M148" i="3" s="1"/>
  <c r="N148" i="3" s="1"/>
  <c r="J150" i="3"/>
  <c r="K150" i="3" s="1"/>
  <c r="L150" i="3" s="1"/>
  <c r="M150" i="3" s="1"/>
  <c r="N150" i="3" s="1"/>
  <c r="J151" i="3"/>
  <c r="K151" i="3" s="1"/>
  <c r="L151" i="3" s="1"/>
  <c r="M151" i="3" s="1"/>
  <c r="N151" i="3" s="1"/>
  <c r="J142" i="3"/>
  <c r="K142" i="3" s="1"/>
  <c r="L142" i="3" s="1"/>
  <c r="M142" i="3" s="1"/>
  <c r="N142" i="3" s="1"/>
  <c r="J137" i="3"/>
  <c r="K137" i="3" s="1"/>
  <c r="L137" i="3" s="1"/>
  <c r="M137" i="3" s="1"/>
  <c r="N137" i="3" s="1"/>
  <c r="P20" i="3"/>
  <c r="K131" i="3"/>
  <c r="L131" i="3" s="1"/>
  <c r="M131" i="3" s="1"/>
  <c r="N131" i="3" s="1"/>
  <c r="J136" i="3"/>
  <c r="K136" i="3" s="1"/>
  <c r="L136" i="3" s="1"/>
  <c r="M136" i="3" s="1"/>
  <c r="N136" i="3" s="1"/>
  <c r="J140" i="3"/>
  <c r="K140" i="3" s="1"/>
  <c r="L140" i="3" s="1"/>
  <c r="M140" i="3" s="1"/>
  <c r="N140" i="3" s="1"/>
  <c r="J132" i="3"/>
  <c r="K132" i="3" s="1"/>
  <c r="L132" i="3" s="1"/>
  <c r="M132" i="3" s="1"/>
  <c r="N132" i="3" s="1"/>
  <c r="J141" i="3"/>
  <c r="K141" i="3" s="1"/>
  <c r="L141" i="3" s="1"/>
  <c r="M141" i="3" s="1"/>
  <c r="N141" i="3" s="1"/>
  <c r="P98" i="3"/>
  <c r="I139" i="3"/>
  <c r="J149" i="3"/>
  <c r="K149" i="3" s="1"/>
  <c r="L149" i="3" s="1"/>
  <c r="M149" i="3" s="1"/>
  <c r="N149" i="3" s="1"/>
  <c r="J135" i="3"/>
  <c r="K135" i="3" s="1"/>
  <c r="L135" i="3" s="1"/>
  <c r="M135" i="3" s="1"/>
  <c r="N135" i="3" s="1"/>
  <c r="J133" i="3"/>
  <c r="K133" i="3" s="1"/>
  <c r="L133" i="3" s="1"/>
  <c r="M133" i="3" s="1"/>
  <c r="N133" i="3" s="1"/>
  <c r="Z22" i="3"/>
  <c r="J145" i="3"/>
  <c r="K145" i="3" s="1"/>
  <c r="L145" i="3" s="1"/>
  <c r="M145" i="3" s="1"/>
  <c r="N145" i="3" s="1"/>
  <c r="J147" i="3"/>
  <c r="K147" i="3" s="1"/>
  <c r="L147" i="3" s="1"/>
  <c r="M147" i="3" s="1"/>
  <c r="N147" i="3" s="1"/>
  <c r="Q98" i="3"/>
  <c r="J144" i="3"/>
  <c r="K144" i="3" s="1"/>
  <c r="L144" i="3" s="1"/>
  <c r="M144" i="3" s="1"/>
  <c r="N144" i="3" s="1"/>
  <c r="P34" i="3" l="1"/>
  <c r="P31" i="3"/>
  <c r="N153" i="3"/>
  <c r="P30" i="3"/>
  <c r="P9" i="3"/>
  <c r="P10" i="3"/>
  <c r="P25" i="3"/>
  <c r="P19" i="3"/>
  <c r="P15" i="3"/>
  <c r="P14" i="3"/>
  <c r="P22" i="3"/>
  <c r="J139" i="3"/>
  <c r="K139" i="3" s="1"/>
  <c r="L139" i="3" s="1"/>
  <c r="M139" i="3" s="1"/>
  <c r="N139" i="3" s="1"/>
  <c r="P23" i="3"/>
  <c r="P13" i="3"/>
  <c r="P28" i="3"/>
  <c r="P12" i="3"/>
  <c r="P26" i="3"/>
  <c r="P88" i="3"/>
  <c r="R123" i="3" s="1"/>
  <c r="P24" i="3"/>
  <c r="P17" i="3"/>
  <c r="P21" i="3"/>
  <c r="P18" i="3"/>
  <c r="P8" i="3"/>
  <c r="P27" i="3"/>
  <c r="R122" i="3" l="1"/>
  <c r="R121" i="3"/>
  <c r="R118" i="3"/>
  <c r="R120" i="3"/>
  <c r="R119" i="3"/>
  <c r="R117" i="3"/>
  <c r="R116" i="3"/>
  <c r="R111" i="3"/>
  <c r="R114" i="3"/>
  <c r="R112" i="3"/>
  <c r="R113" i="3"/>
  <c r="R115" i="3"/>
  <c r="R98" i="3"/>
  <c r="P16" i="3"/>
  <c r="R93" i="3"/>
  <c r="R102" i="3"/>
  <c r="R104" i="3"/>
  <c r="R101" i="3"/>
  <c r="R92" i="3"/>
  <c r="R105" i="3"/>
  <c r="R99" i="3"/>
  <c r="R95" i="3"/>
  <c r="R108" i="3"/>
  <c r="R90" i="3"/>
  <c r="R106" i="3"/>
  <c r="R110" i="3"/>
  <c r="R107" i="3"/>
  <c r="R103" i="3"/>
  <c r="R96" i="3"/>
  <c r="R109" i="3"/>
  <c r="R97" i="3"/>
  <c r="R100" i="3"/>
  <c r="R91" i="3"/>
  <c r="R94" i="3"/>
</calcChain>
</file>

<file path=xl/sharedStrings.xml><?xml version="1.0" encoding="utf-8"?>
<sst xmlns="http://schemas.openxmlformats.org/spreadsheetml/2006/main" count="1149" uniqueCount="607">
  <si>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</si>
  <si>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</si>
  <si>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</si>
  <si>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</si>
  <si>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</si>
  <si>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</si>
  <si>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</si>
  <si>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</si>
  <si>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</si>
  <si>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</si>
  <si>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</si>
  <si>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</si>
  <si>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</si>
  <si>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</si>
  <si>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</si>
  <si>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</si>
  <si>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</si>
  <si>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</si>
  <si>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</si>
  <si>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</si>
  <si>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</si>
  <si>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</si>
  <si>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</si>
  <si>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</si>
  <si>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</si>
  <si>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</si>
  <si>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</si>
  <si>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</si>
  <si>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</si>
  <si>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</si>
  <si>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</si>
  <si>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</si>
  <si>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</si>
  <si>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</si>
  <si>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</si>
  <si>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</si>
  <si>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</si>
  <si>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</si>
  <si>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</si>
  <si>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</si>
  <si>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</si>
  <si>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</si>
  <si>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</si>
  <si>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</si>
  <si>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</si>
  <si>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</si>
  <si>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</si>
  <si>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</si>
  <si>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</si>
  <si>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</si>
  <si>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</si>
  <si>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</si>
  <si>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</si>
  <si>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</si>
  <si>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</si>
  <si>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</si>
  <si>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</si>
  <si>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</si>
  <si>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</si>
  <si>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</si>
  <si>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</si>
  <si>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</si>
  <si>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</si>
  <si>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</si>
  <si>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</si>
  <si>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</si>
  <si>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</si>
  <si>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</si>
  <si>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</si>
  <si>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</si>
  <si>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</si>
  <si>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</si>
  <si>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</si>
  <si>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</si>
  <si>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</si>
  <si>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</si>
  <si>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</si>
  <si>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</si>
  <si>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</si>
  <si>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</si>
  <si>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</si>
  <si>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</si>
  <si>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</si>
  <si>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</si>
  <si>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</si>
  <si>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</si>
  <si>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</si>
  <si>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</si>
  <si>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</si>
  <si>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</si>
  <si>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</si>
  <si>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</si>
  <si>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</si>
  <si>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</si>
  <si>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</si>
  <si>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</si>
  <si>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</si>
  <si>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</si>
  <si>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</si>
  <si>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</si>
  <si>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</si>
  <si>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</si>
  <si>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</si>
  <si>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</si>
  <si>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</si>
  <si>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</si>
  <si>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</si>
  <si>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</si>
  <si>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</si>
  <si>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</si>
  <si>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</si>
  <si>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</si>
  <si>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</si>
  <si>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</si>
  <si>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</si>
  <si>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</si>
  <si>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</si>
  <si>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</si>
  <si>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</si>
  <si>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</si>
  <si>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</si>
  <si>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</si>
  <si>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</si>
  <si>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</si>
  <si>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</si>
  <si>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</si>
  <si>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</si>
  <si>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</si>
  <si>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</si>
  <si>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</si>
  <si>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</si>
  <si>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</si>
  <si>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</si>
  <si>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</si>
  <si>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</si>
  <si>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</si>
  <si>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</si>
  <si>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</si>
  <si>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</si>
  <si>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</si>
  <si>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</si>
  <si>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</si>
  <si>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</si>
  <si>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</si>
  <si>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</si>
  <si>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</si>
  <si>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</si>
  <si>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</si>
  <si>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</si>
  <si>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</si>
  <si>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</si>
  <si>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</si>
  <si>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</si>
  <si>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</si>
  <si>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</si>
  <si>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</si>
  <si>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</si>
  <si>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</si>
  <si>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</si>
  <si>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</si>
  <si>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</si>
  <si>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</si>
  <si>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</si>
  <si>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</si>
  <si>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</si>
  <si>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</si>
  <si>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</si>
  <si>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</si>
  <si>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</si>
  <si>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</si>
  <si>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</si>
  <si>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</si>
  <si>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</si>
  <si>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</si>
  <si>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</si>
  <si>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</si>
  <si>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</si>
  <si>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</si>
  <si>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</si>
  <si>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</si>
  <si>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</si>
  <si>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</si>
  <si>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</si>
  <si>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</si>
  <si>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</si>
  <si>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</si>
  <si>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</si>
  <si>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</si>
  <si>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</si>
  <si>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</si>
  <si>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</si>
  <si>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</si>
  <si>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</si>
  <si>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</si>
  <si>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</si>
  <si>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</si>
  <si>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</si>
  <si>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</si>
  <si>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</si>
  <si>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</si>
  <si>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</si>
  <si>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</si>
  <si>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</si>
  <si>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</si>
  <si>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</si>
  <si>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</si>
  <si>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</si>
  <si>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</si>
  <si>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</si>
  <si>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</si>
  <si>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</si>
  <si>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</si>
  <si>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</si>
  <si>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</si>
  <si>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</si>
  <si>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</si>
  <si>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</si>
  <si>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</si>
  <si>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</si>
  <si>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</si>
  <si>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</si>
  <si>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</si>
  <si>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</si>
  <si>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</si>
  <si>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</si>
  <si>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</si>
  <si>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</si>
  <si>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</si>
  <si>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</si>
  <si>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</si>
  <si>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</si>
  <si>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</si>
  <si>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</si>
  <si>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</si>
  <si>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</si>
  <si>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</si>
  <si>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</si>
  <si>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</si>
  <si>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</si>
  <si>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</si>
  <si>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</si>
  <si>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</si>
  <si>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</si>
  <si>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</si>
  <si>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</si>
  <si>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</si>
  <si>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</si>
  <si>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</si>
  <si>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</si>
  <si>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</si>
  <si>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</si>
  <si>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</si>
  <si>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</si>
  <si>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</si>
  <si>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</si>
  <si>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</si>
  <si>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</si>
  <si>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</si>
  <si>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</si>
  <si>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</si>
  <si>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</si>
  <si>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</si>
  <si>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</si>
  <si>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</si>
  <si>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</si>
  <si>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</si>
  <si>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</si>
  <si>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</si>
  <si>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</si>
  <si>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</si>
  <si>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</si>
  <si>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</si>
  <si>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</si>
  <si>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</si>
  <si>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</si>
  <si>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</si>
  <si>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</si>
  <si>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</si>
  <si>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</si>
  <si>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</si>
  <si>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</si>
  <si>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</si>
  <si>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</si>
  <si>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</si>
  <si>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</si>
  <si>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</si>
  <si>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</si>
  <si>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</si>
  <si>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</si>
  <si>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</si>
  <si>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</si>
  <si>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</si>
  <si>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</si>
  <si>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</si>
  <si>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</si>
  <si>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</si>
  <si>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</si>
  <si>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</si>
  <si>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</si>
  <si>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</si>
  <si>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</si>
  <si>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</si>
  <si>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</si>
  <si>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</si>
  <si>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</si>
  <si>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</si>
  <si>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</si>
  <si>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</si>
  <si>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</si>
  <si>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</si>
  <si>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</si>
  <si>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</si>
  <si>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</si>
  <si>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</si>
  <si>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</si>
  <si>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</si>
  <si>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</si>
  <si>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</si>
  <si>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</si>
  <si>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</si>
  <si>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</si>
  <si>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</si>
  <si>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</si>
  <si>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</si>
  <si>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</si>
  <si>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</si>
  <si>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</si>
  <si>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</si>
  <si>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</si>
  <si>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</si>
  <si>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</si>
  <si>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</si>
  <si>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</si>
  <si>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</si>
  <si>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</si>
  <si>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</si>
  <si>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</si>
  <si>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</si>
  <si>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</si>
  <si>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</si>
  <si>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</si>
  <si>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</si>
  <si>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</si>
  <si>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</si>
  <si>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</si>
  <si>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</si>
  <si>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</si>
  <si>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</si>
  <si>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</si>
  <si>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</si>
  <si>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</si>
  <si>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</si>
  <si>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</si>
  <si>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</si>
  <si>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</si>
  <si>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</si>
  <si>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</si>
  <si>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</si>
  <si>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</si>
  <si>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</si>
  <si>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</si>
  <si>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</si>
  <si>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</si>
  <si>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</si>
  <si>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</si>
  <si>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</si>
  <si>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</si>
  <si>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</si>
  <si>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</si>
  <si>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</si>
  <si>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</si>
  <si>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</si>
  <si>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</si>
  <si>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</si>
  <si>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</si>
  <si>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</si>
  <si>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</si>
  <si>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</si>
  <si>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</si>
  <si>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</si>
  <si>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</si>
  <si>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</si>
  <si>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</si>
  <si>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</si>
  <si>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</si>
  <si>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</si>
  <si>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</si>
  <si>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</si>
  <si>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</si>
  <si>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</si>
  <si>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</si>
  <si>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</si>
  <si>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</si>
  <si>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</si>
  <si>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</si>
  <si>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</si>
  <si>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</si>
  <si>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</si>
  <si>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</si>
  <si>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</si>
  <si>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</si>
  <si>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</si>
  <si>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</si>
  <si>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</si>
  <si>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</si>
  <si>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</si>
  <si>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</si>
  <si>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</si>
  <si>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</si>
  <si>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</si>
  <si>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</si>
  <si>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</si>
  <si>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</si>
  <si>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</si>
  <si>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</si>
  <si>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</si>
  <si>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</si>
  <si>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</si>
  <si>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</si>
  <si>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</si>
  <si>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</si>
  <si>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</si>
  <si>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</si>
  <si>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</si>
  <si>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</si>
  <si>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</si>
  <si>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</si>
  <si>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</si>
  <si>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</si>
  <si>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</si>
  <si>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</si>
  <si>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</si>
  <si>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</si>
  <si>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</si>
  <si>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</si>
  <si>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</si>
  <si>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</si>
  <si>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</si>
  <si>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</si>
  <si>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</si>
  <si>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</si>
  <si>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</si>
  <si>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</si>
  <si>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</si>
  <si>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</si>
  <si>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</si>
  <si>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</si>
  <si>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</si>
  <si>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</si>
  <si>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</si>
  <si>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</si>
  <si>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</si>
  <si>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</si>
  <si>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</si>
  <si>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</si>
  <si>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</si>
  <si>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</si>
  <si>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</si>
  <si>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</si>
  <si>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</si>
  <si>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</si>
  <si>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</si>
  <si>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</si>
  <si>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</si>
  <si>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</si>
  <si>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</si>
  <si>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</si>
  <si>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</si>
  <si>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</si>
  <si>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</si>
  <si>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</si>
  <si>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</si>
  <si>
    <t>25단계</t>
  </si>
  <si>
    <t>펫25</t>
  </si>
  <si>
    <t>후</t>
    <phoneticPr fontId="1" type="noConversion"/>
  </si>
  <si>
    <t>10후,20후,50후,100후,200후</t>
  </si>
  <si>
    <t>1E+157,2E+157,5E+157,1E+158,2E+158</t>
  </si>
  <si>
    <t>맥</t>
    <phoneticPr fontId="1" type="noConversion"/>
  </si>
  <si>
    <t>p38</t>
    <phoneticPr fontId="1" type="noConversion"/>
  </si>
  <si>
    <t>650,650,650,650,650</t>
  </si>
  <si>
    <t>0.13,1.25,3.48,7.93,14.61,22.4,37.97</t>
  </si>
  <si>
    <t>2106,4212,8424,12636,14742,29484</t>
  </si>
  <si>
    <t>25단계</t>
    <phoneticPr fontId="1" type="noConversion"/>
  </si>
  <si>
    <t>p39</t>
    <phoneticPr fontId="1" type="noConversion"/>
  </si>
  <si>
    <t>양광</t>
    <phoneticPr fontId="1" type="noConversion"/>
  </si>
  <si>
    <t>단</t>
    <phoneticPr fontId="1" type="noConversion"/>
  </si>
  <si>
    <t>10단,20단,50단,100단,200단</t>
  </si>
  <si>
    <t>1E+161,2E+161,5E+161,1E+162,2E+162</t>
  </si>
  <si>
    <t>26단계</t>
  </si>
  <si>
    <t>펫26</t>
  </si>
  <si>
    <t>펫27</t>
  </si>
  <si>
    <t>펫26</t>
    <phoneticPr fontId="1" type="noConversion"/>
  </si>
  <si>
    <t>680,680,680,680,680</t>
  </si>
  <si>
    <t>0.13,1.41,3.97,9.08,16.74,25.68,43.56</t>
  </si>
  <si>
    <t>2313,4625,9250,13875,16187,32374</t>
  </si>
  <si>
    <t>26단계</t>
    <phoneticPr fontId="1" type="noConversion"/>
  </si>
  <si>
    <t>p40</t>
    <phoneticPr fontId="1" type="noConversion"/>
  </si>
  <si>
    <t>부귀</t>
    <phoneticPr fontId="1" type="noConversion"/>
  </si>
  <si>
    <t>절</t>
    <phoneticPr fontId="1" type="noConversion"/>
  </si>
  <si>
    <t>1E+165,2E+165,5E+165,1E+166,2E+166</t>
  </si>
  <si>
    <t>10절,20절,50절,100절,200절</t>
  </si>
  <si>
    <t>27단계</t>
  </si>
  <si>
    <t>710,710,710,710,710</t>
  </si>
  <si>
    <t>0.14,1.6,4.52,10.35,19.09,29.29,49.68</t>
  </si>
  <si>
    <t>2529,5057,10114,15171,17699,35398</t>
  </si>
  <si>
    <t>27단계</t>
    <phoneticPr fontId="1" type="noConversion"/>
  </si>
  <si>
    <t>p41</t>
    <phoneticPr fontId="1" type="noConversion"/>
  </si>
  <si>
    <t>길리</t>
    <phoneticPr fontId="1" type="noConversion"/>
  </si>
  <si>
    <t>격</t>
    <phoneticPr fontId="1" type="noConversion"/>
  </si>
  <si>
    <t>1E+169,2E+169,5E+169,1E+170,2E+170</t>
  </si>
  <si>
    <t>10격,20격,50격,100격,200격</t>
  </si>
  <si>
    <t>28단계</t>
  </si>
  <si>
    <t>펫28</t>
  </si>
  <si>
    <t>740,740,740,740,740</t>
  </si>
  <si>
    <t>0.14,1.72,4.88,11.2,20.68,31.74,53.85</t>
  </si>
  <si>
    <t>2632,5264,10527,15790,18422,36844</t>
  </si>
  <si>
    <t>28단계</t>
    <phoneticPr fontId="1" type="noConversion"/>
  </si>
  <si>
    <t>펫29</t>
  </si>
  <si>
    <t>29단계</t>
  </si>
  <si>
    <t>펫30</t>
  </si>
  <si>
    <t>30단계</t>
  </si>
  <si>
    <t>p42</t>
    <phoneticPr fontId="1" type="noConversion"/>
  </si>
  <si>
    <t>p43</t>
    <phoneticPr fontId="1" type="noConversion"/>
  </si>
  <si>
    <t>29단계</t>
    <phoneticPr fontId="1" type="noConversion"/>
  </si>
  <si>
    <t>30단계</t>
    <phoneticPr fontId="1" type="noConversion"/>
  </si>
  <si>
    <t>770,770,770,770,770</t>
  </si>
  <si>
    <t>800,800,800,800,800</t>
  </si>
  <si>
    <t>0.15,1.86,5.28,12.11,22.35,34.3,58.2</t>
  </si>
  <si>
    <t>0.15,1.99,5.67,13.03,24.07,36.95,62.7</t>
  </si>
  <si>
    <t>2735,5470,10940,16409,19144,38288</t>
  </si>
  <si>
    <t>2838,5676,11352,17028,19866,39732</t>
  </si>
  <si>
    <t>창</t>
    <phoneticPr fontId="1" type="noConversion"/>
  </si>
  <si>
    <t>공</t>
    <phoneticPr fontId="1" type="noConversion"/>
  </si>
  <si>
    <t>1E+173,2E+173,5E+173,1E+174,2E+174</t>
  </si>
  <si>
    <t>1E+177,2E+177,5E+177,1E+178,2E+178</t>
  </si>
  <si>
    <t>10창,20창,50창,100창,200창</t>
  </si>
  <si>
    <t>10공,20공,50공,100공,200공</t>
  </si>
  <si>
    <t>청양</t>
    <phoneticPr fontId="1" type="noConversion"/>
  </si>
  <si>
    <t>박위</t>
    <phoneticPr fontId="1" type="noConversion"/>
  </si>
  <si>
    <t>31단계</t>
  </si>
  <si>
    <t>펫31</t>
  </si>
  <si>
    <t>830,830,830,830,830</t>
  </si>
  <si>
    <t>0.16,2.14,6.1,14.01,25.87,39.71,67.39</t>
  </si>
  <si>
    <t>2942,5883,11765,17648,20589,41178</t>
  </si>
  <si>
    <t>31단계</t>
    <phoneticPr fontId="1" type="noConversion"/>
  </si>
  <si>
    <t>p44</t>
    <phoneticPr fontId="1" type="noConversion"/>
  </si>
  <si>
    <t>영양</t>
    <phoneticPr fontId="1" type="noConversion"/>
  </si>
  <si>
    <t>채</t>
    <phoneticPr fontId="1" type="noConversion"/>
  </si>
  <si>
    <t>10채,20채,50채,100채,200채</t>
  </si>
  <si>
    <t>1E+181,2E+181,5E+181,1E+182,2E+182</t>
  </si>
  <si>
    <t>32단계</t>
  </si>
  <si>
    <t>33단계</t>
  </si>
  <si>
    <t>펫32</t>
  </si>
  <si>
    <t>펫33</t>
  </si>
  <si>
    <t>p45</t>
    <phoneticPr fontId="1" type="noConversion"/>
  </si>
  <si>
    <t>p46</t>
    <phoneticPr fontId="1" type="noConversion"/>
  </si>
  <si>
    <t>32단계</t>
    <phoneticPr fontId="1" type="noConversion"/>
  </si>
  <si>
    <t>33단계</t>
    <phoneticPr fontId="1" type="noConversion"/>
  </si>
  <si>
    <t>850,850,850,850,850</t>
  </si>
  <si>
    <t>880,880,880,880,880</t>
  </si>
  <si>
    <t>0.16,2.28,6.52,15,27.72,42.56,72.23</t>
  </si>
  <si>
    <t>0.17,2.44,6.98,16.05,29.65,45.52,77.25</t>
  </si>
  <si>
    <t>3045,6089,12178,18267,21311,42622</t>
  </si>
  <si>
    <t>3148,6296,12591,18886,22034,44068</t>
  </si>
  <si>
    <t>피</t>
    <phoneticPr fontId="1" type="noConversion"/>
  </si>
  <si>
    <t>동</t>
    <phoneticPr fontId="1" type="noConversion"/>
  </si>
  <si>
    <t>멸</t>
    <phoneticPr fontId="1" type="noConversion"/>
  </si>
  <si>
    <t>동</t>
    <phoneticPr fontId="1" type="noConversion"/>
  </si>
  <si>
    <t>10피,20피,50피,100피,200피</t>
  </si>
  <si>
    <t>10동,20동,50동,100동,200동</t>
  </si>
  <si>
    <t>1E+185,2E+185,5E+185,1E+186,2E+186</t>
  </si>
  <si>
    <t>1E+189,2E+189,5E+189,1E+190,2E+190</t>
  </si>
  <si>
    <t>천록</t>
    <phoneticPr fontId="1" type="noConversion"/>
  </si>
  <si>
    <t>토두서조</t>
    <phoneticPr fontId="1" type="noConversion"/>
  </si>
  <si>
    <t>grade</t>
    <phoneticPr fontId="1" type="noConversion"/>
  </si>
  <si>
    <t>34단계</t>
  </si>
  <si>
    <t>펫34</t>
  </si>
  <si>
    <t>p47</t>
    <phoneticPr fontId="1" type="noConversion"/>
  </si>
  <si>
    <t>수호왕</t>
    <phoneticPr fontId="1" type="noConversion"/>
  </si>
  <si>
    <t>1E+193,2E+193,5E+193,1E+194,2E+194</t>
  </si>
  <si>
    <t>10멸,20멸,50멸,100멸,200멸</t>
  </si>
  <si>
    <t>3251,6502,13004,19505,22756,45512</t>
  </si>
  <si>
    <t>34단계</t>
    <phoneticPr fontId="1" type="noConversion"/>
  </si>
  <si>
    <t>0.2,2.94,8.41,19.34,35.73,54.85,93.09</t>
  </si>
  <si>
    <t>5E+194,1E+195,3E+195,7E+195,1E+196</t>
  </si>
  <si>
    <t>향</t>
    <phoneticPr fontId="1" type="noConversion"/>
  </si>
  <si>
    <t>5E+198,1E+199,3E+199,7E+199,1E+200</t>
  </si>
  <si>
    <t>10향,20향,50향,100향,200향</t>
  </si>
  <si>
    <t>1E+197,2E+197,5E+197,1E+198,2E+198</t>
  </si>
  <si>
    <t>500멸,1000멸,3000멸,7000멸,1향</t>
    <phoneticPr fontId="1" type="noConversion"/>
  </si>
  <si>
    <t>500향,1000향,3000향,7000향,1증</t>
    <phoneticPr fontId="1" type="noConversion"/>
  </si>
  <si>
    <t>10멸</t>
  </si>
  <si>
    <t>50멸</t>
  </si>
  <si>
    <t>200멸</t>
  </si>
  <si>
    <t>500멸</t>
  </si>
  <si>
    <t>2000멸</t>
  </si>
  <si>
    <t>1향</t>
  </si>
  <si>
    <t>10향</t>
  </si>
  <si>
    <t>50향</t>
  </si>
  <si>
    <t>200향</t>
  </si>
  <si>
    <t>500향</t>
  </si>
  <si>
    <t>2000향</t>
  </si>
  <si>
    <t>1증</t>
  </si>
  <si>
    <t>1E+193,5E+193,2E+194,5E+194,20000000000000000000,1E+196,1E+197,5E+197,2E+198,5E+198,2E+199,1E+200</t>
  </si>
  <si>
    <t>10멸,50멸,200멸,500멸,2000멸,1향,10향,50향,200향,500향,2000향,1증</t>
  </si>
  <si>
    <t>9017,9017,9017,9017,9017,9017,9017,9017,9017,9017,9017,9017</t>
  </si>
  <si>
    <t>5,5,5,5,5,5,10,10,10,10,10,10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</si>
</sst>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V49"/>
  <sheetViews>
    <sheetView tabSelected="1" topLeftCell="A36" zoomScale="85" zoomScaleNormal="85" workbookViewId="0">
      <selection activeCell="H52" sqref="H52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21" width="16.625" style="1" bestFit="1" customWidth="1"/>
    <col min="22" max="16384" width="9" style="1"/>
  </cols>
  <sheetData>
    <row r="1" spans="1:22">
      <c r="A1" s="1" t="s">
        <v>3</v>
      </c>
      <c r="B1" s="1" t="s">
        <v>1</v>
      </c>
      <c r="C1" s="40" t="s">
        <v>0</v>
      </c>
      <c r="D1" s="40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0" t="s">
        <v>9</v>
      </c>
      <c r="J1" s="40" t="s">
        <v>10</v>
      </c>
      <c r="K1" s="40" t="s">
        <v>11</v>
      </c>
      <c r="L1" s="40" t="s">
        <v>12</v>
      </c>
      <c r="M1" s="40" t="s">
        <v>13</v>
      </c>
      <c r="N1" s="40" t="s">
        <v>14</v>
      </c>
      <c r="O1" s="40" t="s">
        <v>2</v>
      </c>
      <c r="P1" s="40" t="s">
        <v>15</v>
      </c>
      <c r="Q1" s="40" t="s">
        <v>36</v>
      </c>
      <c r="R1" s="40" t="s">
        <v>159</v>
      </c>
      <c r="S1" s="41" t="s">
        <v>181</v>
      </c>
      <c r="T1" s="1" t="s">
        <v>192</v>
      </c>
      <c r="U1" s="1" t="s">
        <v>231</v>
      </c>
      <c r="V1" s="1" t="s">
        <v>574</v>
      </c>
    </row>
    <row r="2" spans="1:22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2" t="s">
        <v>330</v>
      </c>
      <c r="G2" s="1" t="s">
        <v>343</v>
      </c>
      <c r="H2" s="43" t="s">
        <v>37</v>
      </c>
      <c r="I2" s="44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5">
        <v>9016</v>
      </c>
      <c r="Q2" s="1" t="s">
        <v>273</v>
      </c>
      <c r="R2" s="1">
        <v>56</v>
      </c>
      <c r="S2" s="46" t="s">
        <v>182</v>
      </c>
      <c r="T2" s="47" t="s">
        <v>230</v>
      </c>
      <c r="U2" s="1" t="s">
        <v>232</v>
      </c>
      <c r="V2" s="1">
        <v>0</v>
      </c>
    </row>
    <row r="3" spans="1:22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2" t="s">
        <v>331</v>
      </c>
      <c r="G3" s="1" t="s">
        <v>344</v>
      </c>
      <c r="H3" s="43" t="s">
        <v>274</v>
      </c>
      <c r="I3" s="44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5">
        <v>9016</v>
      </c>
      <c r="Q3" s="1" t="s">
        <v>277</v>
      </c>
      <c r="R3" s="1">
        <v>57</v>
      </c>
      <c r="S3" s="46" t="s">
        <v>182</v>
      </c>
      <c r="T3" s="47" t="s">
        <v>230</v>
      </c>
      <c r="U3" s="1" t="s">
        <v>233</v>
      </c>
      <c r="V3" s="1">
        <v>0</v>
      </c>
    </row>
    <row r="4" spans="1:22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2" t="s">
        <v>332</v>
      </c>
      <c r="G4" s="1" t="s">
        <v>345</v>
      </c>
      <c r="H4" s="43" t="s">
        <v>274</v>
      </c>
      <c r="I4" s="44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5">
        <v>9016</v>
      </c>
      <c r="Q4" s="1" t="s">
        <v>280</v>
      </c>
      <c r="R4" s="1">
        <v>58</v>
      </c>
      <c r="S4" s="46" t="s">
        <v>182</v>
      </c>
      <c r="T4" s="47" t="s">
        <v>230</v>
      </c>
      <c r="U4" s="1" t="s">
        <v>234</v>
      </c>
      <c r="V4" s="1">
        <v>1</v>
      </c>
    </row>
    <row r="5" spans="1:22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2" t="s">
        <v>333</v>
      </c>
      <c r="G5" s="1" t="s">
        <v>346</v>
      </c>
      <c r="H5" s="43" t="s">
        <v>274</v>
      </c>
      <c r="I5" s="44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5">
        <v>9016</v>
      </c>
      <c r="Q5" s="1" t="s">
        <v>283</v>
      </c>
      <c r="R5" s="1">
        <v>59</v>
      </c>
      <c r="S5" s="46" t="s">
        <v>182</v>
      </c>
      <c r="T5" s="47" t="s">
        <v>230</v>
      </c>
      <c r="U5" s="1" t="s">
        <v>235</v>
      </c>
      <c r="V5" s="1">
        <v>1</v>
      </c>
    </row>
    <row r="6" spans="1:22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2" t="s">
        <v>334</v>
      </c>
      <c r="G6" s="1" t="s">
        <v>347</v>
      </c>
      <c r="H6" s="43" t="s">
        <v>274</v>
      </c>
      <c r="I6" s="44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5">
        <v>9016</v>
      </c>
      <c r="Q6" s="1" t="s">
        <v>286</v>
      </c>
      <c r="R6" s="1">
        <v>60</v>
      </c>
      <c r="S6" s="46" t="s">
        <v>182</v>
      </c>
      <c r="T6" s="47" t="s">
        <v>230</v>
      </c>
      <c r="U6" s="1" t="s">
        <v>53</v>
      </c>
      <c r="V6" s="1">
        <v>2</v>
      </c>
    </row>
    <row r="7" spans="1:22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2" t="s">
        <v>335</v>
      </c>
      <c r="G7" s="1" t="s">
        <v>348</v>
      </c>
      <c r="H7" s="43" t="s">
        <v>274</v>
      </c>
      <c r="I7" s="44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5">
        <v>9016</v>
      </c>
      <c r="Q7" s="1" t="s">
        <v>289</v>
      </c>
      <c r="R7" s="1">
        <v>61</v>
      </c>
      <c r="S7" s="46" t="s">
        <v>182</v>
      </c>
      <c r="T7" s="47" t="s">
        <v>230</v>
      </c>
      <c r="U7" s="1" t="s">
        <v>54</v>
      </c>
      <c r="V7" s="1">
        <v>2</v>
      </c>
    </row>
    <row r="8" spans="1:22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2" t="s">
        <v>336</v>
      </c>
      <c r="G8" s="1" t="s">
        <v>349</v>
      </c>
      <c r="H8" s="43" t="s">
        <v>274</v>
      </c>
      <c r="I8" s="44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5">
        <v>9016</v>
      </c>
      <c r="Q8" s="1" t="s">
        <v>292</v>
      </c>
      <c r="R8" s="1">
        <v>62</v>
      </c>
      <c r="S8" s="46" t="s">
        <v>182</v>
      </c>
      <c r="T8" s="47" t="s">
        <v>230</v>
      </c>
      <c r="U8" s="1" t="s">
        <v>55</v>
      </c>
      <c r="V8" s="1">
        <v>3</v>
      </c>
    </row>
    <row r="9" spans="1:22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2" t="s">
        <v>337</v>
      </c>
      <c r="G9" s="1" t="s">
        <v>350</v>
      </c>
      <c r="H9" s="43" t="s">
        <v>274</v>
      </c>
      <c r="I9" s="44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5">
        <v>9016</v>
      </c>
      <c r="Q9" s="1" t="s">
        <v>295</v>
      </c>
      <c r="R9" s="1">
        <v>63</v>
      </c>
      <c r="S9" s="46" t="s">
        <v>182</v>
      </c>
      <c r="T9" s="47" t="s">
        <v>230</v>
      </c>
      <c r="U9" s="1" t="s">
        <v>56</v>
      </c>
      <c r="V9" s="1">
        <v>3</v>
      </c>
    </row>
    <row r="10" spans="1:22" s="48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2" t="s">
        <v>338</v>
      </c>
      <c r="G10" s="1" t="s">
        <v>351</v>
      </c>
      <c r="H10" s="43" t="s">
        <v>274</v>
      </c>
      <c r="I10" s="44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5">
        <v>9016</v>
      </c>
      <c r="Q10" s="1" t="s">
        <v>298</v>
      </c>
      <c r="R10" s="1">
        <v>64</v>
      </c>
      <c r="S10" s="46" t="s">
        <v>182</v>
      </c>
      <c r="T10" s="47" t="s">
        <v>230</v>
      </c>
      <c r="U10" s="48" t="s">
        <v>58</v>
      </c>
      <c r="V10" s="48">
        <v>4</v>
      </c>
    </row>
    <row r="11" spans="1:22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2" t="s">
        <v>339</v>
      </c>
      <c r="G11" s="1" t="s">
        <v>352</v>
      </c>
      <c r="H11" s="43" t="s">
        <v>274</v>
      </c>
      <c r="I11" s="44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5">
        <v>9016</v>
      </c>
      <c r="Q11" s="1" t="s">
        <v>301</v>
      </c>
      <c r="R11" s="1">
        <v>65</v>
      </c>
      <c r="S11" s="46" t="s">
        <v>182</v>
      </c>
      <c r="T11" s="47" t="s">
        <v>230</v>
      </c>
      <c r="U11" s="1" t="s">
        <v>60</v>
      </c>
      <c r="V11" s="1">
        <v>4</v>
      </c>
    </row>
    <row r="12" spans="1:22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2" t="s">
        <v>340</v>
      </c>
      <c r="G12" s="1" t="s">
        <v>353</v>
      </c>
      <c r="H12" s="43" t="s">
        <v>274</v>
      </c>
      <c r="I12" s="44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5">
        <v>9016</v>
      </c>
      <c r="Q12" s="1" t="s">
        <v>304</v>
      </c>
      <c r="R12" s="1">
        <v>66</v>
      </c>
      <c r="S12" s="46" t="s">
        <v>182</v>
      </c>
      <c r="T12" s="47" t="s">
        <v>230</v>
      </c>
      <c r="U12" s="1" t="s">
        <v>236</v>
      </c>
      <c r="V12" s="1">
        <v>5</v>
      </c>
    </row>
    <row r="13" spans="1:22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2" t="s">
        <v>341</v>
      </c>
      <c r="G13" s="1" t="s">
        <v>354</v>
      </c>
      <c r="H13" s="43" t="s">
        <v>274</v>
      </c>
      <c r="I13" s="44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5">
        <v>9016</v>
      </c>
      <c r="Q13" s="1" t="s">
        <v>307</v>
      </c>
      <c r="R13" s="1">
        <v>67</v>
      </c>
      <c r="S13" s="46" t="s">
        <v>182</v>
      </c>
      <c r="T13" s="47" t="s">
        <v>230</v>
      </c>
      <c r="U13" s="1" t="s">
        <v>237</v>
      </c>
      <c r="V13" s="1">
        <v>5</v>
      </c>
    </row>
    <row r="14" spans="1:22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2" t="s">
        <v>342</v>
      </c>
      <c r="G14" s="1" t="s">
        <v>355</v>
      </c>
      <c r="H14" s="43" t="s">
        <v>274</v>
      </c>
      <c r="I14" s="44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5">
        <v>9016</v>
      </c>
      <c r="Q14" s="1" t="s">
        <v>310</v>
      </c>
      <c r="R14" s="1">
        <v>68</v>
      </c>
      <c r="S14" s="46" t="s">
        <v>182</v>
      </c>
      <c r="T14" s="47" t="s">
        <v>230</v>
      </c>
      <c r="U14" s="1" t="s">
        <v>238</v>
      </c>
      <c r="V14" s="1">
        <v>6</v>
      </c>
    </row>
    <row r="15" spans="1:22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2" t="s">
        <v>357</v>
      </c>
      <c r="G15" s="1" t="s">
        <v>356</v>
      </c>
      <c r="H15" s="43" t="s">
        <v>274</v>
      </c>
      <c r="I15" s="44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5">
        <v>9016</v>
      </c>
      <c r="Q15" s="1" t="s">
        <v>312</v>
      </c>
      <c r="R15" s="1">
        <v>69</v>
      </c>
      <c r="S15" s="46" t="s">
        <v>182</v>
      </c>
      <c r="T15" s="47" t="s">
        <v>230</v>
      </c>
      <c r="U15" s="1" t="s">
        <v>176</v>
      </c>
      <c r="V15" s="1">
        <v>6</v>
      </c>
    </row>
    <row r="16" spans="1:22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2" t="s">
        <v>321</v>
      </c>
      <c r="G16" s="1" t="s">
        <v>322</v>
      </c>
      <c r="H16" s="43" t="s">
        <v>274</v>
      </c>
      <c r="I16" s="44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5">
        <v>9016</v>
      </c>
      <c r="Q16" s="1" t="s">
        <v>225</v>
      </c>
      <c r="R16" s="1">
        <v>-1</v>
      </c>
      <c r="S16" s="46" t="s">
        <v>183</v>
      </c>
      <c r="T16" s="47" t="s">
        <v>229</v>
      </c>
      <c r="U16" s="1" t="s">
        <v>239</v>
      </c>
      <c r="V16" s="1">
        <v>0</v>
      </c>
    </row>
    <row r="17" spans="1:22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2" t="s">
        <v>323</v>
      </c>
      <c r="G17" s="1" t="s">
        <v>324</v>
      </c>
      <c r="H17" s="43" t="s">
        <v>274</v>
      </c>
      <c r="I17" s="44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5">
        <v>9016</v>
      </c>
      <c r="Q17" s="1" t="s">
        <v>226</v>
      </c>
      <c r="R17" s="1">
        <v>-1</v>
      </c>
      <c r="S17" s="46" t="s">
        <v>183</v>
      </c>
      <c r="T17" s="47" t="s">
        <v>229</v>
      </c>
      <c r="U17" s="1" t="s">
        <v>239</v>
      </c>
      <c r="V17" s="1">
        <v>1</v>
      </c>
    </row>
    <row r="18" spans="1:22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2" t="s">
        <v>321</v>
      </c>
      <c r="G18" s="1" t="s">
        <v>322</v>
      </c>
      <c r="H18" s="43" t="s">
        <v>274</v>
      </c>
      <c r="I18" s="44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5">
        <v>9016</v>
      </c>
      <c r="Q18" s="1" t="s">
        <v>227</v>
      </c>
      <c r="R18" s="1">
        <v>-1</v>
      </c>
      <c r="S18" s="46" t="s">
        <v>183</v>
      </c>
      <c r="T18" s="47" t="s">
        <v>229</v>
      </c>
      <c r="U18" s="1" t="s">
        <v>239</v>
      </c>
      <c r="V18" s="1">
        <v>2</v>
      </c>
    </row>
    <row r="19" spans="1:22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2" t="s">
        <v>323</v>
      </c>
      <c r="G19" s="1" t="s">
        <v>324</v>
      </c>
      <c r="H19" s="43" t="s">
        <v>274</v>
      </c>
      <c r="I19" s="44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5">
        <v>9016</v>
      </c>
      <c r="Q19" s="1" t="s">
        <v>228</v>
      </c>
      <c r="R19" s="1">
        <v>-1</v>
      </c>
      <c r="S19" s="46" t="s">
        <v>183</v>
      </c>
      <c r="T19" s="47" t="s">
        <v>229</v>
      </c>
      <c r="U19" s="1" t="s">
        <v>239</v>
      </c>
      <c r="V19" s="1">
        <v>3</v>
      </c>
    </row>
    <row r="20" spans="1:22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2" t="s">
        <v>359</v>
      </c>
      <c r="G20" s="1" t="s">
        <v>361</v>
      </c>
      <c r="H20" s="43" t="s">
        <v>274</v>
      </c>
      <c r="I20" s="44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5">
        <v>9016</v>
      </c>
      <c r="Q20" s="1" t="s">
        <v>217</v>
      </c>
      <c r="R20" s="1">
        <v>70</v>
      </c>
      <c r="S20" s="46" t="s">
        <v>182</v>
      </c>
      <c r="T20" s="47" t="s">
        <v>230</v>
      </c>
      <c r="U20" s="1" t="s">
        <v>240</v>
      </c>
      <c r="V20" s="1">
        <v>7</v>
      </c>
    </row>
    <row r="21" spans="1:22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2" t="s">
        <v>360</v>
      </c>
      <c r="G21" s="1" t="s">
        <v>362</v>
      </c>
      <c r="H21" s="43" t="s">
        <v>274</v>
      </c>
      <c r="I21" s="44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5">
        <v>9016</v>
      </c>
      <c r="Q21" s="1" t="s">
        <v>254</v>
      </c>
      <c r="R21" s="1">
        <v>101</v>
      </c>
      <c r="S21" s="46" t="s">
        <v>182</v>
      </c>
      <c r="T21" s="47" t="s">
        <v>230</v>
      </c>
      <c r="U21" s="1" t="s">
        <v>247</v>
      </c>
      <c r="V21" s="1">
        <v>7</v>
      </c>
    </row>
    <row r="22" spans="1:22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2" t="s">
        <v>259</v>
      </c>
      <c r="G22" s="1" t="s">
        <v>260</v>
      </c>
      <c r="H22" s="43" t="s">
        <v>274</v>
      </c>
      <c r="I22" s="44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5">
        <v>9016</v>
      </c>
      <c r="Q22" s="1" t="s">
        <v>317</v>
      </c>
      <c r="R22" s="1">
        <v>-1</v>
      </c>
      <c r="S22" s="46" t="s">
        <v>183</v>
      </c>
      <c r="T22" s="47" t="s">
        <v>264</v>
      </c>
      <c r="U22" s="1" t="s">
        <v>239</v>
      </c>
      <c r="V22" s="1">
        <v>4</v>
      </c>
    </row>
    <row r="23" spans="1:22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2" t="s">
        <v>259</v>
      </c>
      <c r="G23" s="1" t="s">
        <v>260</v>
      </c>
      <c r="H23" s="43" t="s">
        <v>274</v>
      </c>
      <c r="I23" s="44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5">
        <v>9016</v>
      </c>
      <c r="Q23" s="1" t="s">
        <v>318</v>
      </c>
      <c r="R23" s="1">
        <v>-1</v>
      </c>
      <c r="S23" s="46" t="s">
        <v>183</v>
      </c>
      <c r="T23" s="47" t="s">
        <v>264</v>
      </c>
      <c r="U23" s="1" t="s">
        <v>239</v>
      </c>
      <c r="V23" s="1">
        <v>5</v>
      </c>
    </row>
    <row r="24" spans="1:22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2" t="s">
        <v>259</v>
      </c>
      <c r="G24" s="1" t="s">
        <v>260</v>
      </c>
      <c r="H24" s="43" t="s">
        <v>274</v>
      </c>
      <c r="I24" s="44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5">
        <v>9016</v>
      </c>
      <c r="Q24" s="1" t="s">
        <v>319</v>
      </c>
      <c r="R24" s="1">
        <v>-1</v>
      </c>
      <c r="S24" s="46" t="s">
        <v>183</v>
      </c>
      <c r="T24" s="47" t="s">
        <v>264</v>
      </c>
      <c r="U24" s="1" t="s">
        <v>239</v>
      </c>
      <c r="V24" s="1">
        <v>6</v>
      </c>
    </row>
    <row r="25" spans="1:22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2" t="s">
        <v>259</v>
      </c>
      <c r="G25" s="1" t="s">
        <v>260</v>
      </c>
      <c r="H25" s="43" t="s">
        <v>274</v>
      </c>
      <c r="I25" s="44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5">
        <v>9016</v>
      </c>
      <c r="Q25" s="1" t="s">
        <v>320</v>
      </c>
      <c r="R25" s="1">
        <v>-1</v>
      </c>
      <c r="S25" s="46" t="s">
        <v>183</v>
      </c>
      <c r="T25" s="47" t="s">
        <v>264</v>
      </c>
      <c r="U25" s="1" t="s">
        <v>239</v>
      </c>
      <c r="V25" s="1">
        <v>7</v>
      </c>
    </row>
    <row r="26" spans="1:22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2" t="s">
        <v>269</v>
      </c>
      <c r="G26" s="1" t="s">
        <v>270</v>
      </c>
      <c r="H26" s="43" t="s">
        <v>274</v>
      </c>
      <c r="I26" s="44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5">
        <v>9016</v>
      </c>
      <c r="Q26" s="1" t="s">
        <v>316</v>
      </c>
      <c r="R26" s="1">
        <v>102</v>
      </c>
      <c r="S26" s="46" t="s">
        <v>182</v>
      </c>
      <c r="T26" s="47" t="s">
        <v>230</v>
      </c>
      <c r="U26" s="1" t="s">
        <v>263</v>
      </c>
      <c r="V26" s="1">
        <v>8</v>
      </c>
    </row>
    <row r="27" spans="1:22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2" t="s">
        <v>364</v>
      </c>
      <c r="G27" s="1" t="s">
        <v>365</v>
      </c>
      <c r="H27" s="43" t="s">
        <v>274</v>
      </c>
      <c r="I27" s="44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5">
        <v>9016</v>
      </c>
      <c r="Q27" s="1" t="s">
        <v>369</v>
      </c>
      <c r="R27" s="1">
        <v>103</v>
      </c>
      <c r="S27" s="46" t="s">
        <v>182</v>
      </c>
      <c r="T27" s="47" t="s">
        <v>230</v>
      </c>
      <c r="U27" s="1" t="s">
        <v>370</v>
      </c>
      <c r="V27" s="1">
        <v>8</v>
      </c>
    </row>
    <row r="28" spans="1:22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2" t="s">
        <v>383</v>
      </c>
      <c r="G28" s="1" t="s">
        <v>382</v>
      </c>
      <c r="H28" s="43" t="s">
        <v>274</v>
      </c>
      <c r="I28" s="44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5">
        <v>9016</v>
      </c>
      <c r="Q28" s="1" t="s">
        <v>379</v>
      </c>
      <c r="R28" s="1">
        <v>104</v>
      </c>
      <c r="S28" s="46" t="s">
        <v>182</v>
      </c>
      <c r="T28" s="47" t="s">
        <v>230</v>
      </c>
      <c r="U28" s="1" t="s">
        <v>380</v>
      </c>
      <c r="V28" s="1">
        <v>9</v>
      </c>
    </row>
    <row r="29" spans="1:22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2" t="s">
        <v>259</v>
      </c>
      <c r="G29" s="1" t="s">
        <v>260</v>
      </c>
      <c r="H29" s="43" t="s">
        <v>274</v>
      </c>
      <c r="I29" s="44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5">
        <v>9016</v>
      </c>
      <c r="Q29" s="1" t="s">
        <v>403</v>
      </c>
      <c r="R29" s="1">
        <v>-1</v>
      </c>
      <c r="S29" s="46" t="s">
        <v>183</v>
      </c>
      <c r="T29" s="47" t="s">
        <v>396</v>
      </c>
      <c r="U29" s="1" t="s">
        <v>239</v>
      </c>
      <c r="V29" s="1">
        <v>8</v>
      </c>
    </row>
    <row r="30" spans="1:22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2" t="s">
        <v>259</v>
      </c>
      <c r="G30" s="1" t="s">
        <v>260</v>
      </c>
      <c r="H30" s="43" t="s">
        <v>274</v>
      </c>
      <c r="I30" s="44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5">
        <v>9016</v>
      </c>
      <c r="Q30" s="1" t="s">
        <v>404</v>
      </c>
      <c r="R30" s="1">
        <v>-1</v>
      </c>
      <c r="S30" s="46" t="s">
        <v>183</v>
      </c>
      <c r="T30" s="47" t="s">
        <v>396</v>
      </c>
      <c r="U30" s="1" t="s">
        <v>239</v>
      </c>
      <c r="V30" s="1">
        <v>9</v>
      </c>
    </row>
    <row r="31" spans="1:22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2" t="s">
        <v>394</v>
      </c>
      <c r="G31" s="1" t="s">
        <v>395</v>
      </c>
      <c r="H31" s="43" t="s">
        <v>274</v>
      </c>
      <c r="I31" s="44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5">
        <v>9016</v>
      </c>
      <c r="Q31" s="1" t="s">
        <v>389</v>
      </c>
      <c r="R31" s="1">
        <v>105</v>
      </c>
      <c r="S31" s="46" t="s">
        <v>182</v>
      </c>
      <c r="T31" s="47" t="s">
        <v>230</v>
      </c>
      <c r="U31" s="1" t="s">
        <v>406</v>
      </c>
      <c r="V31" s="1">
        <v>9</v>
      </c>
    </row>
    <row r="32" spans="1:22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2" t="s">
        <v>259</v>
      </c>
      <c r="G32" s="1" t="s">
        <v>260</v>
      </c>
      <c r="H32" s="43" t="s">
        <v>274</v>
      </c>
      <c r="I32" s="44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5">
        <v>9016</v>
      </c>
      <c r="Q32" s="1" t="s">
        <v>421</v>
      </c>
      <c r="R32" s="1">
        <v>-1</v>
      </c>
      <c r="S32" s="46" t="s">
        <v>422</v>
      </c>
      <c r="T32" s="47" t="s">
        <v>423</v>
      </c>
      <c r="U32" s="1" t="s">
        <v>239</v>
      </c>
      <c r="V32" s="1">
        <v>10</v>
      </c>
    </row>
    <row r="33" spans="1:22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2" t="s">
        <v>259</v>
      </c>
      <c r="G33" s="1" t="s">
        <v>260</v>
      </c>
      <c r="H33" s="43" t="s">
        <v>274</v>
      </c>
      <c r="I33" s="44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5">
        <v>9016</v>
      </c>
      <c r="Q33" s="1" t="s">
        <v>424</v>
      </c>
      <c r="R33" s="1">
        <v>-1</v>
      </c>
      <c r="S33" s="46" t="s">
        <v>422</v>
      </c>
      <c r="T33" s="47" t="s">
        <v>423</v>
      </c>
      <c r="U33" s="1" t="s">
        <v>239</v>
      </c>
      <c r="V33" s="1">
        <v>11</v>
      </c>
    </row>
    <row r="34" spans="1:22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2" t="s">
        <v>410</v>
      </c>
      <c r="G34" s="1" t="s">
        <v>411</v>
      </c>
      <c r="H34" s="43" t="s">
        <v>274</v>
      </c>
      <c r="I34" s="44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5">
        <v>9016</v>
      </c>
      <c r="Q34" s="1" t="s">
        <v>414</v>
      </c>
      <c r="R34" s="1">
        <v>106</v>
      </c>
      <c r="S34" s="46" t="s">
        <v>182</v>
      </c>
      <c r="T34" s="47" t="s">
        <v>416</v>
      </c>
      <c r="U34" s="1" t="s">
        <v>417</v>
      </c>
      <c r="V34" s="1">
        <v>10</v>
      </c>
    </row>
    <row r="35" spans="1:22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2" t="s">
        <v>259</v>
      </c>
      <c r="G35" s="1" t="s">
        <v>260</v>
      </c>
      <c r="H35" s="43" t="s">
        <v>274</v>
      </c>
      <c r="I35" s="44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5">
        <v>9016</v>
      </c>
      <c r="Q35" s="1" t="s">
        <v>439</v>
      </c>
      <c r="R35" s="1">
        <v>-1</v>
      </c>
      <c r="S35" s="46" t="s">
        <v>422</v>
      </c>
      <c r="T35" s="47" t="s">
        <v>423</v>
      </c>
      <c r="U35" s="1" t="s">
        <v>239</v>
      </c>
      <c r="V35" s="1">
        <v>12</v>
      </c>
    </row>
    <row r="36" spans="1:22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2" t="s">
        <v>434</v>
      </c>
      <c r="G36" s="1" t="s">
        <v>443</v>
      </c>
      <c r="H36" s="43" t="s">
        <v>274</v>
      </c>
      <c r="I36" s="44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5">
        <v>9016</v>
      </c>
      <c r="Q36" s="1" t="s">
        <v>437</v>
      </c>
      <c r="R36" s="1">
        <v>107</v>
      </c>
      <c r="S36" s="46" t="s">
        <v>182</v>
      </c>
      <c r="T36" s="47" t="s">
        <v>416</v>
      </c>
      <c r="U36" s="1" t="s">
        <v>440</v>
      </c>
      <c r="V36" s="1">
        <v>10</v>
      </c>
    </row>
    <row r="37" spans="1:22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2" t="s">
        <v>259</v>
      </c>
      <c r="G37" s="1" t="s">
        <v>260</v>
      </c>
      <c r="H37" s="43" t="s">
        <v>274</v>
      </c>
      <c r="I37" s="44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5">
        <v>9016</v>
      </c>
      <c r="Q37" s="1" t="s">
        <v>453</v>
      </c>
      <c r="R37" s="1">
        <v>-1</v>
      </c>
      <c r="S37" s="46" t="s">
        <v>422</v>
      </c>
      <c r="T37" s="47" t="s">
        <v>423</v>
      </c>
      <c r="U37" s="1" t="s">
        <v>239</v>
      </c>
      <c r="V37" s="1">
        <v>13</v>
      </c>
    </row>
    <row r="38" spans="1:22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2" t="s">
        <v>459</v>
      </c>
      <c r="G38" s="1" t="s">
        <v>458</v>
      </c>
      <c r="H38" s="43" t="s">
        <v>274</v>
      </c>
      <c r="I38" s="44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5">
        <v>9016</v>
      </c>
      <c r="Q38" s="1" t="s">
        <v>454</v>
      </c>
      <c r="R38" s="1">
        <v>108</v>
      </c>
      <c r="S38" s="46" t="s">
        <v>182</v>
      </c>
      <c r="T38" s="47" t="s">
        <v>416</v>
      </c>
      <c r="U38" s="1" t="s">
        <v>449</v>
      </c>
      <c r="V38" s="1">
        <v>11</v>
      </c>
    </row>
    <row r="39" spans="1:22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2" t="s">
        <v>471</v>
      </c>
      <c r="G39" s="1" t="s">
        <v>470</v>
      </c>
      <c r="H39" s="43" t="s">
        <v>274</v>
      </c>
      <c r="I39" s="44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5">
        <v>9016</v>
      </c>
      <c r="Q39" s="1" t="s">
        <v>467</v>
      </c>
      <c r="R39" s="1">
        <v>109</v>
      </c>
      <c r="S39" s="46" t="s">
        <v>182</v>
      </c>
      <c r="T39" s="47" t="s">
        <v>416</v>
      </c>
      <c r="U39" s="1" t="s">
        <v>468</v>
      </c>
      <c r="V39" s="1">
        <v>11</v>
      </c>
    </row>
    <row r="40" spans="1:22" ht="33">
      <c r="A40" s="1">
        <v>38</v>
      </c>
      <c r="B40" s="1" t="s">
        <v>478</v>
      </c>
      <c r="C40" s="1" t="s">
        <v>477</v>
      </c>
      <c r="D40" s="1" t="s">
        <v>477</v>
      </c>
      <c r="E40" s="1" t="s">
        <v>477</v>
      </c>
      <c r="F40" s="42" t="s">
        <v>476</v>
      </c>
      <c r="G40" s="1" t="s">
        <v>475</v>
      </c>
      <c r="H40" s="43" t="s">
        <v>274</v>
      </c>
      <c r="I40" s="44" t="s">
        <v>479</v>
      </c>
      <c r="J40" s="1" t="s">
        <v>169</v>
      </c>
      <c r="K40" s="1">
        <v>9016</v>
      </c>
      <c r="L40" s="1">
        <v>450</v>
      </c>
      <c r="M40" s="1">
        <v>49</v>
      </c>
      <c r="N40" s="1" t="s">
        <v>480</v>
      </c>
      <c r="O40" s="1">
        <v>6</v>
      </c>
      <c r="P40" s="45">
        <v>9016</v>
      </c>
      <c r="Q40" s="1" t="s">
        <v>481</v>
      </c>
      <c r="R40" s="1">
        <v>110</v>
      </c>
      <c r="S40" s="46" t="s">
        <v>182</v>
      </c>
      <c r="T40" s="47" t="s">
        <v>416</v>
      </c>
      <c r="U40" s="1" t="s">
        <v>482</v>
      </c>
      <c r="V40" s="1">
        <v>12</v>
      </c>
    </row>
    <row r="41" spans="1:22" ht="33">
      <c r="A41" s="1">
        <v>39</v>
      </c>
      <c r="B41" s="1" t="s">
        <v>483</v>
      </c>
      <c r="C41" s="1" t="s">
        <v>484</v>
      </c>
      <c r="D41" s="1" t="s">
        <v>484</v>
      </c>
      <c r="E41" s="1" t="s">
        <v>484</v>
      </c>
      <c r="F41" s="42" t="s">
        <v>487</v>
      </c>
      <c r="G41" s="1" t="s">
        <v>486</v>
      </c>
      <c r="H41" s="43" t="s">
        <v>274</v>
      </c>
      <c r="I41" s="44" t="s">
        <v>492</v>
      </c>
      <c r="J41" s="1" t="s">
        <v>169</v>
      </c>
      <c r="K41" s="1">
        <v>9016</v>
      </c>
      <c r="L41" s="1">
        <v>470</v>
      </c>
      <c r="M41" s="1">
        <v>49</v>
      </c>
      <c r="N41" s="1" t="s">
        <v>493</v>
      </c>
      <c r="O41" s="1">
        <v>6</v>
      </c>
      <c r="P41" s="45">
        <v>9016</v>
      </c>
      <c r="Q41" s="1" t="s">
        <v>494</v>
      </c>
      <c r="R41" s="1">
        <v>196</v>
      </c>
      <c r="S41" s="46" t="s">
        <v>182</v>
      </c>
      <c r="T41" s="47" t="s">
        <v>416</v>
      </c>
      <c r="U41" s="1" t="s">
        <v>495</v>
      </c>
      <c r="V41" s="1">
        <v>12</v>
      </c>
    </row>
    <row r="42" spans="1:22" ht="33">
      <c r="A42" s="1">
        <v>40</v>
      </c>
      <c r="B42" s="1" t="s">
        <v>496</v>
      </c>
      <c r="C42" s="1" t="s">
        <v>497</v>
      </c>
      <c r="D42" s="1" t="s">
        <v>497</v>
      </c>
      <c r="E42" s="1" t="s">
        <v>497</v>
      </c>
      <c r="F42" s="42" t="s">
        <v>499</v>
      </c>
      <c r="G42" s="1" t="s">
        <v>500</v>
      </c>
      <c r="H42" s="43" t="s">
        <v>274</v>
      </c>
      <c r="I42" s="44" t="s">
        <v>502</v>
      </c>
      <c r="J42" s="1" t="s">
        <v>169</v>
      </c>
      <c r="K42" s="1">
        <v>9016</v>
      </c>
      <c r="L42" s="1">
        <v>490</v>
      </c>
      <c r="M42" s="1">
        <v>49</v>
      </c>
      <c r="N42" s="1" t="s">
        <v>503</v>
      </c>
      <c r="O42" s="1">
        <v>6</v>
      </c>
      <c r="P42" s="45">
        <v>9016</v>
      </c>
      <c r="Q42" s="1" t="s">
        <v>504</v>
      </c>
      <c r="R42" s="1">
        <v>197</v>
      </c>
      <c r="S42" s="46" t="s">
        <v>182</v>
      </c>
      <c r="T42" s="47" t="s">
        <v>416</v>
      </c>
      <c r="U42" s="1" t="s">
        <v>505</v>
      </c>
      <c r="V42" s="1">
        <v>13</v>
      </c>
    </row>
    <row r="43" spans="1:22" ht="33">
      <c r="A43" s="1">
        <v>41</v>
      </c>
      <c r="B43" s="1" t="s">
        <v>506</v>
      </c>
      <c r="C43" s="1" t="s">
        <v>507</v>
      </c>
      <c r="D43" s="1" t="s">
        <v>507</v>
      </c>
      <c r="E43" s="1" t="s">
        <v>507</v>
      </c>
      <c r="F43" s="42" t="s">
        <v>509</v>
      </c>
      <c r="G43" s="1" t="s">
        <v>510</v>
      </c>
      <c r="H43" s="43" t="s">
        <v>274</v>
      </c>
      <c r="I43" s="44" t="s">
        <v>513</v>
      </c>
      <c r="J43" s="1" t="s">
        <v>169</v>
      </c>
      <c r="K43" s="1">
        <v>9016</v>
      </c>
      <c r="L43" s="1">
        <v>510</v>
      </c>
      <c r="M43" s="1">
        <v>49</v>
      </c>
      <c r="N43" s="1" t="s">
        <v>514</v>
      </c>
      <c r="O43" s="1">
        <v>6</v>
      </c>
      <c r="P43" s="45">
        <v>9016</v>
      </c>
      <c r="Q43" s="1" t="s">
        <v>515</v>
      </c>
      <c r="R43" s="1">
        <v>198</v>
      </c>
      <c r="S43" s="46" t="s">
        <v>182</v>
      </c>
      <c r="T43" s="47" t="s">
        <v>416</v>
      </c>
      <c r="U43" s="1" t="s">
        <v>516</v>
      </c>
      <c r="V43" s="1">
        <v>13</v>
      </c>
    </row>
    <row r="44" spans="1:22" ht="33">
      <c r="A44" s="1">
        <v>42</v>
      </c>
      <c r="B44" s="1" t="s">
        <v>521</v>
      </c>
      <c r="C44" s="1" t="s">
        <v>537</v>
      </c>
      <c r="D44" s="1" t="s">
        <v>537</v>
      </c>
      <c r="E44" s="1" t="s">
        <v>537</v>
      </c>
      <c r="F44" s="42" t="s">
        <v>533</v>
      </c>
      <c r="G44" s="1" t="s">
        <v>535</v>
      </c>
      <c r="H44" s="43" t="s">
        <v>274</v>
      </c>
      <c r="I44" s="44" t="s">
        <v>525</v>
      </c>
      <c r="J44" s="1" t="s">
        <v>169</v>
      </c>
      <c r="K44" s="1">
        <v>9016</v>
      </c>
      <c r="L44" s="1">
        <v>530</v>
      </c>
      <c r="M44" s="1">
        <v>49</v>
      </c>
      <c r="N44" s="1" t="s">
        <v>527</v>
      </c>
      <c r="O44" s="1">
        <v>6</v>
      </c>
      <c r="P44" s="45">
        <v>9016</v>
      </c>
      <c r="Q44" s="1" t="s">
        <v>529</v>
      </c>
      <c r="R44" s="1">
        <v>199</v>
      </c>
      <c r="S44" s="46" t="s">
        <v>182</v>
      </c>
      <c r="T44" s="47" t="s">
        <v>416</v>
      </c>
      <c r="U44" s="1" t="s">
        <v>523</v>
      </c>
      <c r="V44" s="1">
        <v>14</v>
      </c>
    </row>
    <row r="45" spans="1:22" ht="33">
      <c r="A45" s="1">
        <v>43</v>
      </c>
      <c r="B45" s="1" t="s">
        <v>522</v>
      </c>
      <c r="C45" s="1" t="s">
        <v>538</v>
      </c>
      <c r="D45" s="1" t="s">
        <v>538</v>
      </c>
      <c r="E45" s="1" t="s">
        <v>538</v>
      </c>
      <c r="F45" s="42" t="s">
        <v>534</v>
      </c>
      <c r="G45" s="1" t="s">
        <v>536</v>
      </c>
      <c r="H45" s="43" t="s">
        <v>274</v>
      </c>
      <c r="I45" s="44" t="s">
        <v>526</v>
      </c>
      <c r="J45" s="1" t="s">
        <v>169</v>
      </c>
      <c r="K45" s="1">
        <v>9016</v>
      </c>
      <c r="L45" s="1">
        <v>550</v>
      </c>
      <c r="M45" s="1">
        <v>49</v>
      </c>
      <c r="N45" s="1" t="s">
        <v>528</v>
      </c>
      <c r="O45" s="1">
        <v>6</v>
      </c>
      <c r="P45" s="45">
        <v>9016</v>
      </c>
      <c r="Q45" s="1" t="s">
        <v>530</v>
      </c>
      <c r="R45" s="1">
        <v>200</v>
      </c>
      <c r="S45" s="46" t="s">
        <v>182</v>
      </c>
      <c r="T45" s="47" t="s">
        <v>416</v>
      </c>
      <c r="U45" s="1" t="s">
        <v>524</v>
      </c>
      <c r="V45" s="1">
        <v>14</v>
      </c>
    </row>
    <row r="46" spans="1:22" ht="33">
      <c r="A46" s="1">
        <v>44</v>
      </c>
      <c r="B46" s="1" t="s">
        <v>545</v>
      </c>
      <c r="C46" s="1" t="s">
        <v>546</v>
      </c>
      <c r="D46" s="1" t="s">
        <v>546</v>
      </c>
      <c r="E46" s="1" t="s">
        <v>546</v>
      </c>
      <c r="F46" s="42" t="s">
        <v>549</v>
      </c>
      <c r="G46" s="1" t="s">
        <v>548</v>
      </c>
      <c r="H46" s="43" t="s">
        <v>274</v>
      </c>
      <c r="I46" s="44" t="s">
        <v>541</v>
      </c>
      <c r="J46" s="1" t="s">
        <v>169</v>
      </c>
      <c r="K46" s="1">
        <v>9016</v>
      </c>
      <c r="L46" s="1">
        <v>570</v>
      </c>
      <c r="M46" s="1">
        <v>49</v>
      </c>
      <c r="N46" s="1" t="s">
        <v>542</v>
      </c>
      <c r="O46" s="1">
        <v>6</v>
      </c>
      <c r="P46" s="45">
        <v>9016</v>
      </c>
      <c r="Q46" s="1" t="s">
        <v>543</v>
      </c>
      <c r="R46" s="1">
        <v>201</v>
      </c>
      <c r="S46" s="46" t="s">
        <v>182</v>
      </c>
      <c r="T46" s="47" t="s">
        <v>416</v>
      </c>
      <c r="U46" s="1" t="s">
        <v>544</v>
      </c>
      <c r="V46" s="1">
        <v>15</v>
      </c>
    </row>
    <row r="47" spans="1:22" ht="33">
      <c r="A47" s="1">
        <v>45</v>
      </c>
      <c r="B47" s="1" t="s">
        <v>554</v>
      </c>
      <c r="C47" s="1" t="s">
        <v>572</v>
      </c>
      <c r="D47" s="1" t="s">
        <v>572</v>
      </c>
      <c r="E47" s="1" t="s">
        <v>572</v>
      </c>
      <c r="F47" s="42" t="s">
        <v>570</v>
      </c>
      <c r="G47" s="1" t="s">
        <v>568</v>
      </c>
      <c r="H47" s="43" t="s">
        <v>274</v>
      </c>
      <c r="I47" s="44" t="s">
        <v>558</v>
      </c>
      <c r="J47" s="1" t="s">
        <v>169</v>
      </c>
      <c r="K47" s="1">
        <v>9016</v>
      </c>
      <c r="L47" s="1">
        <v>590</v>
      </c>
      <c r="M47" s="1">
        <v>49</v>
      </c>
      <c r="N47" s="1" t="s">
        <v>560</v>
      </c>
      <c r="O47" s="1">
        <v>6</v>
      </c>
      <c r="P47" s="45">
        <v>9016</v>
      </c>
      <c r="Q47" s="1" t="s">
        <v>562</v>
      </c>
      <c r="R47" s="1">
        <v>202</v>
      </c>
      <c r="S47" s="46" t="s">
        <v>182</v>
      </c>
      <c r="T47" s="47" t="s">
        <v>416</v>
      </c>
      <c r="U47" s="1" t="s">
        <v>556</v>
      </c>
      <c r="V47" s="1">
        <v>15</v>
      </c>
    </row>
    <row r="48" spans="1:22" ht="33">
      <c r="A48" s="1">
        <v>46</v>
      </c>
      <c r="B48" s="1" t="s">
        <v>555</v>
      </c>
      <c r="C48" s="1" t="s">
        <v>573</v>
      </c>
      <c r="D48" s="1" t="s">
        <v>573</v>
      </c>
      <c r="E48" s="1" t="s">
        <v>573</v>
      </c>
      <c r="F48" s="42" t="s">
        <v>571</v>
      </c>
      <c r="G48" s="1" t="s">
        <v>569</v>
      </c>
      <c r="H48" s="43" t="s">
        <v>274</v>
      </c>
      <c r="I48" s="44" t="s">
        <v>559</v>
      </c>
      <c r="J48" s="1" t="s">
        <v>169</v>
      </c>
      <c r="K48" s="1">
        <v>9016</v>
      </c>
      <c r="L48" s="1">
        <v>610</v>
      </c>
      <c r="M48" s="1">
        <v>49</v>
      </c>
      <c r="N48" s="1" t="s">
        <v>561</v>
      </c>
      <c r="O48" s="1">
        <v>6</v>
      </c>
      <c r="P48" s="45">
        <v>9016</v>
      </c>
      <c r="Q48" s="1" t="s">
        <v>563</v>
      </c>
      <c r="R48" s="1">
        <v>203</v>
      </c>
      <c r="S48" s="46" t="s">
        <v>182</v>
      </c>
      <c r="T48" s="47" t="s">
        <v>416</v>
      </c>
      <c r="U48" s="1" t="s">
        <v>557</v>
      </c>
      <c r="V48" s="1">
        <v>16</v>
      </c>
    </row>
    <row r="49" spans="1:22" ht="33">
      <c r="A49" s="1">
        <v>47</v>
      </c>
      <c r="B49" s="1" t="s">
        <v>577</v>
      </c>
      <c r="C49" s="1" t="s">
        <v>578</v>
      </c>
      <c r="D49" s="1" t="s">
        <v>578</v>
      </c>
      <c r="E49" s="1" t="s">
        <v>578</v>
      </c>
      <c r="F49" s="42" t="s">
        <v>603</v>
      </c>
      <c r="G49" s="1" t="s">
        <v>604</v>
      </c>
      <c r="H49" s="43" t="s">
        <v>605</v>
      </c>
      <c r="I49" s="44" t="s">
        <v>606</v>
      </c>
      <c r="J49" s="1" t="s">
        <v>169</v>
      </c>
      <c r="K49" s="1">
        <v>9016</v>
      </c>
      <c r="L49" s="1">
        <v>700</v>
      </c>
      <c r="M49" s="1">
        <v>49</v>
      </c>
      <c r="N49" s="1" t="s">
        <v>583</v>
      </c>
      <c r="O49" s="1">
        <v>6</v>
      </c>
      <c r="P49" s="45">
        <v>9016</v>
      </c>
      <c r="Q49" s="1" t="s">
        <v>581</v>
      </c>
      <c r="R49" s="1">
        <v>204</v>
      </c>
      <c r="S49" s="46" t="s">
        <v>182</v>
      </c>
      <c r="T49" s="47" t="s">
        <v>416</v>
      </c>
      <c r="U49" s="1" t="s">
        <v>582</v>
      </c>
      <c r="V49" s="1">
        <v>16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64"/>
  <sheetViews>
    <sheetView topLeftCell="B31" workbookViewId="0">
      <selection activeCell="B62" sqref="B62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49" t="s">
        <v>38</v>
      </c>
      <c r="B1" s="37"/>
      <c r="C1" s="37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0"/>
      <c r="B2" s="38"/>
      <c r="C2" s="38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33" si="0">H131&amp;","&amp;I131&amp;","&amp;J131&amp;","&amp;K131&amp;","&amp;L131&amp;","&amp;M131&amp;","&amp;N131</f>
        <v>0.01,0.03,0.06,0.12,0.21,0.31,0.51</v>
      </c>
      <c r="Q8" s="9" t="str">
        <f t="shared" ref="Q8:Q17" si="1">H51&amp;","&amp;I51&amp;","&amp;J51&amp;","&amp;K51&amp;","&amp;L51&amp;","&amp;M51</f>
        <v>106,212,423,634,740,1480</v>
      </c>
      <c r="Y8" s="9" t="s">
        <v>198</v>
      </c>
      <c r="Z8" s="1" t="str">
        <f t="shared" ref="Z8:Z22" si="2">Z98&amp;","&amp;AA98&amp;","&amp;AB98&amp;","&amp;AC98&amp;","&amp;AD98&amp;","&amp;AE98</f>
        <v>0.01,0.23,0.67,1.54,2.84,4.36</v>
      </c>
      <c r="AA8" s="39" t="str">
        <f t="shared" ref="AA8:AA22" si="3">Z51&amp;","&amp;AA51&amp;","&amp;AB51&amp;","&amp;AC51&amp;","&amp;AD51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4">H9*$B$9*$B$18*($B$13/100)</f>
        <v>864</v>
      </c>
      <c r="J9" s="9">
        <f t="shared" ref="J9:J29" si="5">ROUNDUP((I9/5),-1)</f>
        <v>180</v>
      </c>
      <c r="N9" s="9" t="s">
        <v>18</v>
      </c>
      <c r="O9" s="1" t="str">
        <f t="shared" ref="O9:O16" si="6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 t="shared" si="2"/>
        <v>0.02,0.26,0.73,1.66,3.06,4.69</v>
      </c>
      <c r="AA9" s="39" t="str">
        <f t="shared" si="3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4"/>
        <v>936</v>
      </c>
      <c r="J10" s="9">
        <f t="shared" si="5"/>
        <v>190</v>
      </c>
      <c r="N10" s="9" t="s">
        <v>19</v>
      </c>
      <c r="O10" s="1" t="str">
        <f t="shared" si="6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 t="shared" si="2"/>
        <v>0.03,0.28,0.78,1.78,3.28,5.03</v>
      </c>
      <c r="AA10" s="39" t="str">
        <f t="shared" si="3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4"/>
        <v>1008</v>
      </c>
      <c r="J11" s="9">
        <f t="shared" si="5"/>
        <v>210</v>
      </c>
      <c r="N11" s="9" t="s">
        <v>85</v>
      </c>
      <c r="O11" s="1" t="str">
        <f t="shared" si="6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 t="shared" si="2"/>
        <v>0.04,0.31,0.85,1.92,3.52,5.39</v>
      </c>
      <c r="AA11" s="39" t="str">
        <f t="shared" si="3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4"/>
        <v>1080</v>
      </c>
      <c r="J12" s="9">
        <f t="shared" si="5"/>
        <v>220</v>
      </c>
      <c r="N12" s="9" t="s">
        <v>20</v>
      </c>
      <c r="O12" s="1" t="str">
        <f t="shared" si="6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 t="shared" si="2"/>
        <v>0.05,0.35,0.94,2.12,3.89,5.95</v>
      </c>
      <c r="AA12" s="39" t="str">
        <f t="shared" si="3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4"/>
        <v>1152</v>
      </c>
      <c r="J13" s="9">
        <f t="shared" si="5"/>
        <v>240</v>
      </c>
      <c r="N13" s="9" t="s">
        <v>21</v>
      </c>
      <c r="O13" s="1" t="str">
        <f t="shared" si="6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 t="shared" si="2"/>
        <v>0.06,0.39,1.04,2.34,4.28,6.54</v>
      </c>
      <c r="AA13" s="39" t="str">
        <f t="shared" si="3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4"/>
        <v>1224</v>
      </c>
      <c r="J14" s="9">
        <f t="shared" si="5"/>
        <v>250</v>
      </c>
      <c r="N14" s="9" t="s">
        <v>22</v>
      </c>
      <c r="O14" s="1" t="str">
        <f t="shared" si="6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 t="shared" si="2"/>
        <v>0.07,0.43,1.14,2.56,4.68,7.15</v>
      </c>
      <c r="AA14" s="39" t="str">
        <f t="shared" si="3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4"/>
        <v>1296</v>
      </c>
      <c r="J15" s="9">
        <f t="shared" si="5"/>
        <v>260</v>
      </c>
      <c r="N15" s="9" t="s">
        <v>23</v>
      </c>
      <c r="O15" s="1" t="str">
        <f t="shared" si="6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 t="shared" si="2"/>
        <v>0.08,0.48,1.27,2.85,5.22,7.98</v>
      </c>
      <c r="AA15" s="39" t="str">
        <f t="shared" si="3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4"/>
        <v>1368</v>
      </c>
      <c r="J16" s="9">
        <f t="shared" si="5"/>
        <v>280</v>
      </c>
      <c r="N16" s="9" t="s">
        <v>24</v>
      </c>
      <c r="O16" s="1" t="str">
        <f t="shared" si="6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 t="shared" si="2"/>
        <v>0.09,0.67,1.83,4.14,7.6,11.64</v>
      </c>
      <c r="AA16" s="39" t="str">
        <f t="shared" si="3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4"/>
        <v>1440</v>
      </c>
      <c r="J17" s="9">
        <f t="shared" si="5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 t="shared" si="2"/>
        <v>0.1,0.75,2.04,4.62,8.49,13</v>
      </c>
      <c r="AA17" s="39" t="str">
        <f t="shared" si="3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6" t="s">
        <v>101</v>
      </c>
      <c r="H18" s="36"/>
      <c r="I18" s="36"/>
      <c r="J18" s="36"/>
      <c r="N18" s="9" t="s">
        <v>105</v>
      </c>
      <c r="O18" s="1" t="str">
        <f t="shared" ref="O18:O28" si="7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33" si="8">H63&amp;","&amp;I63&amp;","&amp;J63&amp;","&amp;K63&amp;","&amp;L63&amp;","&amp;M63</f>
        <v>580,1160,2319,3478,4058,8116</v>
      </c>
      <c r="Y18" s="9" t="s">
        <v>208</v>
      </c>
      <c r="Z18" s="1" t="str">
        <f t="shared" si="2"/>
        <v>0.11,0.83,2.27,5.14,9.44,14.45</v>
      </c>
      <c r="AA18" s="39" t="str">
        <f t="shared" si="3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9">H19*$B$9*$B$18*($B$13/100)</f>
        <v>1512</v>
      </c>
      <c r="J19" s="9">
        <v>300</v>
      </c>
      <c r="N19" s="9" t="s">
        <v>106</v>
      </c>
      <c r="O19" s="1" t="str">
        <f t="shared" si="7"/>
        <v>320,320,320,320,320</v>
      </c>
      <c r="P19" s="1" t="str">
        <f t="shared" si="0"/>
        <v>0.06,0.23,0.56,1.21,2.18,3.31,5.56</v>
      </c>
      <c r="Q19" s="9" t="str">
        <f t="shared" si="8"/>
        <v>608,1215,2429,3644,4251,8502</v>
      </c>
      <c r="Y19" s="9" t="s">
        <v>428</v>
      </c>
      <c r="Z19" s="1" t="str">
        <f t="shared" si="2"/>
        <v>0.12,0.97,2.67,6.06,11.15,17.08</v>
      </c>
      <c r="AA19" s="39" t="str">
        <f t="shared" si="3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9"/>
        <v>1584</v>
      </c>
      <c r="J20" s="9">
        <f t="shared" si="5"/>
        <v>320</v>
      </c>
      <c r="N20" s="9" t="s">
        <v>172</v>
      </c>
      <c r="O20" s="1" t="str">
        <f t="shared" si="7"/>
        <v>340,340,340,340,340</v>
      </c>
      <c r="P20" s="1" t="str">
        <f t="shared" si="0"/>
        <v>0.07,0.25,0.61,1.32,2.38,3.61,6.07</v>
      </c>
      <c r="Q20" s="9" t="str">
        <f t="shared" si="8"/>
        <v>635,1270,2540,3809,4444,8888</v>
      </c>
      <c r="Y20" s="9" t="s">
        <v>210</v>
      </c>
      <c r="Z20" s="1" t="str">
        <f t="shared" si="2"/>
        <v>0.13,1.06,2.92,6.64,12.22,18.72</v>
      </c>
      <c r="AA20" s="39" t="str">
        <f t="shared" si="3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9"/>
        <v>1656</v>
      </c>
      <c r="J21" s="9">
        <f t="shared" si="5"/>
        <v>340</v>
      </c>
      <c r="N21" s="9" t="s">
        <v>174</v>
      </c>
      <c r="O21" s="1" t="str">
        <f t="shared" si="7"/>
        <v>350,350,350,350,350</v>
      </c>
      <c r="P21" s="1" t="str">
        <f t="shared" si="0"/>
        <v>0.07,0.27,0.67,1.47,2.67,4.07,6.86</v>
      </c>
      <c r="Q21" s="9" t="str">
        <f t="shared" si="8"/>
        <v>692,1383,2765,4148,4839,9678</v>
      </c>
      <c r="Y21" s="9" t="s">
        <v>211</v>
      </c>
      <c r="Z21" s="1" t="str">
        <f t="shared" si="2"/>
        <v>0.14,1.16,3.19,7.25,13.34,20.44</v>
      </c>
      <c r="AA21" s="39" t="str">
        <f t="shared" si="3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9"/>
        <v>1728</v>
      </c>
      <c r="J22" s="9">
        <f t="shared" si="5"/>
        <v>350</v>
      </c>
      <c r="N22" s="9" t="s">
        <v>195</v>
      </c>
      <c r="O22" s="1" t="str">
        <f t="shared" si="7"/>
        <v>360,360,360,360,360</v>
      </c>
      <c r="P22" s="1" t="str">
        <f t="shared" si="0"/>
        <v>0.08,0.31,0.76,1.66,3.01,4.59,7.74</v>
      </c>
      <c r="Q22" s="9" t="str">
        <f t="shared" si="8"/>
        <v>750,1500,3000,4500,5250,10500</v>
      </c>
      <c r="Y22" s="9" t="s">
        <v>212</v>
      </c>
      <c r="Z22" s="1" t="str">
        <f t="shared" si="2"/>
        <v>0.15,1.26,3.47,7.88,14.5,22.22</v>
      </c>
      <c r="AA22" s="39" t="str">
        <f t="shared" si="3"/>
        <v>1584,3168,6336,9504,11088</v>
      </c>
    </row>
    <row r="23" spans="1:27">
      <c r="G23" s="9" t="s">
        <v>196</v>
      </c>
      <c r="H23" s="9">
        <v>250</v>
      </c>
      <c r="I23" s="9">
        <f t="shared" si="9"/>
        <v>1800</v>
      </c>
      <c r="J23" s="9">
        <f t="shared" si="5"/>
        <v>360</v>
      </c>
      <c r="N23" s="9" t="s">
        <v>246</v>
      </c>
      <c r="O23" s="1" t="str">
        <f t="shared" si="7"/>
        <v>390,390,390,390,390</v>
      </c>
      <c r="P23" s="1" t="str">
        <f t="shared" si="0"/>
        <v>0.08,0.35,0.88,1.94,3.52,5.36,9.04</v>
      </c>
      <c r="Q23" s="9" t="str">
        <f t="shared" si="8"/>
        <v>843,1685,3370,5055,5897,11794</v>
      </c>
    </row>
    <row r="24" spans="1:27">
      <c r="G24" s="9" t="s">
        <v>247</v>
      </c>
      <c r="H24" s="9">
        <v>270</v>
      </c>
      <c r="I24" s="9">
        <f t="shared" si="9"/>
        <v>1944</v>
      </c>
      <c r="J24" s="9">
        <f t="shared" si="5"/>
        <v>390</v>
      </c>
      <c r="N24" s="9" t="s">
        <v>313</v>
      </c>
      <c r="O24" s="1" t="str">
        <f t="shared" si="7"/>
        <v>420,420,420,420,420</v>
      </c>
      <c r="P24" s="1" t="str">
        <f t="shared" si="0"/>
        <v>0.09,0.41,1.05,2.32,4.22,6.44,10.87</v>
      </c>
      <c r="Q24" s="9" t="str">
        <f t="shared" si="8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9"/>
        <v>2088</v>
      </c>
      <c r="J25" s="9">
        <f t="shared" si="5"/>
        <v>420</v>
      </c>
      <c r="N25" s="9" t="s">
        <v>368</v>
      </c>
      <c r="O25" s="1" t="str">
        <f t="shared" si="7"/>
        <v>450,450,450,450,450</v>
      </c>
      <c r="P25" s="1" t="str">
        <f t="shared" si="0"/>
        <v>0.09,0.47,1.23,2.74,4.99,7.62,12.88</v>
      </c>
      <c r="Q25" s="9" t="str">
        <f t="shared" si="8"/>
        <v>1042,2084,4167,6250,7292,14584</v>
      </c>
      <c r="S25" s="35"/>
      <c r="T25" s="34" t="s">
        <v>136</v>
      </c>
      <c r="U25" s="35"/>
      <c r="V25" s="34" t="s">
        <v>64</v>
      </c>
      <c r="W25" s="35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9"/>
        <v>2232</v>
      </c>
      <c r="J26" s="9">
        <f t="shared" si="5"/>
        <v>450</v>
      </c>
      <c r="N26" s="9" t="s">
        <v>375</v>
      </c>
      <c r="O26" s="1" t="str">
        <f t="shared" si="7"/>
        <v>480,480,480,480,480</v>
      </c>
      <c r="P26" s="1" t="str">
        <f t="shared" si="0"/>
        <v>0.1,0.55,1.44,3.21,5.86,8.95,15.13</v>
      </c>
      <c r="Q26" s="9" t="str">
        <f t="shared" si="8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9"/>
        <v>2376</v>
      </c>
      <c r="J27" s="9">
        <f t="shared" si="5"/>
        <v>480</v>
      </c>
      <c r="N27" s="9" t="s">
        <v>387</v>
      </c>
      <c r="O27" s="1" t="str">
        <f t="shared" si="7"/>
        <v>510,510,510,510,510</v>
      </c>
      <c r="P27" s="1" t="str">
        <f t="shared" si="0"/>
        <v>0.1,0.62,1.65,3.71,6.8,10.4,17.6</v>
      </c>
      <c r="Q27" s="9" t="str">
        <f t="shared" si="8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9"/>
        <v>2520</v>
      </c>
      <c r="J28" s="9">
        <f t="shared" si="5"/>
        <v>510</v>
      </c>
      <c r="N28" s="9" t="s">
        <v>418</v>
      </c>
      <c r="O28" s="1" t="str">
        <f t="shared" si="7"/>
        <v>540,540,540,540,540</v>
      </c>
      <c r="P28" s="1" t="str">
        <f t="shared" si="0"/>
        <v>0.11,0.71,1.9,4.28,7.85,12.02,20.35</v>
      </c>
      <c r="Q28" s="9" t="str">
        <f t="shared" si="8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9"/>
        <v>2664</v>
      </c>
      <c r="J29" s="9">
        <f t="shared" si="5"/>
        <v>540</v>
      </c>
      <c r="N29" s="9" t="s">
        <v>431</v>
      </c>
      <c r="O29" s="1" t="str">
        <f t="shared" ref="O29" si="10">J30&amp;","&amp;J30&amp;","&amp;J30&amp;","&amp;J30&amp;","&amp;J30</f>
        <v>570,570,570,570,570</v>
      </c>
      <c r="P29" s="1" t="str">
        <f t="shared" si="0"/>
        <v>0.11,0.82,2.23,5.05,9.28,14.21,24.07</v>
      </c>
      <c r="Q29" s="9" t="str">
        <f t="shared" si="8"/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1">H30*$B$9*$B$18*($B$13/100)</f>
        <v>2808</v>
      </c>
      <c r="J30" s="9">
        <f t="shared" ref="J30:J31" si="12">ROUNDUP((I30/5),-1)</f>
        <v>570</v>
      </c>
      <c r="N30" s="9" t="s">
        <v>451</v>
      </c>
      <c r="O30" s="1" t="str">
        <f t="shared" ref="O30:O31" si="13">J31&amp;","&amp;J31&amp;","&amp;J31&amp;","&amp;J31&amp;","&amp;J31</f>
        <v>600,600,600,600,600</v>
      </c>
      <c r="P30" s="1" t="str">
        <f t="shared" si="0"/>
        <v>0.12,0.95,2.61,5.92,10.88,16.67,28.25</v>
      </c>
      <c r="Q30" s="9" t="str">
        <f t="shared" si="8"/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1"/>
        <v>2952</v>
      </c>
      <c r="J31" s="9">
        <f t="shared" si="12"/>
        <v>600</v>
      </c>
      <c r="N31" s="9" t="s">
        <v>464</v>
      </c>
      <c r="O31" s="1" t="str">
        <f t="shared" si="13"/>
        <v>620,620,620,620,620</v>
      </c>
      <c r="P31" s="1" t="str">
        <f t="shared" si="0"/>
        <v>0.12,1.09,3.02,6.87,12.65,19.39,32.87</v>
      </c>
      <c r="Q31" s="9" t="str">
        <f t="shared" si="8"/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:I33" si="14">H32*$B$9*$B$18*($B$13/100)</f>
        <v>3096</v>
      </c>
      <c r="J32" s="9">
        <f t="shared" ref="J32:J33" si="15">ROUNDUP((I32/5),-1)</f>
        <v>620</v>
      </c>
      <c r="N32" s="9" t="s">
        <v>473</v>
      </c>
      <c r="O32" s="1" t="str">
        <f t="shared" ref="O32:O33" si="16">J33&amp;","&amp;J33&amp;","&amp;J33&amp;","&amp;J33&amp;","&amp;J33</f>
        <v>650,650,650,650,650</v>
      </c>
      <c r="P32" s="1" t="str">
        <f t="shared" si="0"/>
        <v>0.13,1.25,3.48,7.93,14.61,22.4,37.97</v>
      </c>
      <c r="Q32" s="9" t="str">
        <f t="shared" si="8"/>
        <v>2106,4212,8424,12636,14742,29484</v>
      </c>
    </row>
    <row r="33" spans="1:23">
      <c r="A33" s="29" t="s">
        <v>91</v>
      </c>
      <c r="B33" s="30">
        <v>30</v>
      </c>
      <c r="G33" s="9" t="s">
        <v>472</v>
      </c>
      <c r="H33" s="9">
        <v>450</v>
      </c>
      <c r="I33" s="9">
        <f t="shared" si="14"/>
        <v>3240</v>
      </c>
      <c r="J33" s="9">
        <f t="shared" si="15"/>
        <v>650</v>
      </c>
      <c r="N33" s="9" t="s">
        <v>491</v>
      </c>
      <c r="O33" s="1" t="str">
        <f t="shared" si="16"/>
        <v>680,680,680,680,680</v>
      </c>
      <c r="P33" s="1" t="str">
        <f t="shared" si="0"/>
        <v>0.13,1.41,3.97,9.08,16.74,25.68,43.56</v>
      </c>
      <c r="Q33" s="9" t="str">
        <f t="shared" si="8"/>
        <v>2313,4625,9250,13875,16187,32374</v>
      </c>
    </row>
    <row r="34" spans="1:23">
      <c r="A34" s="18" t="s">
        <v>92</v>
      </c>
      <c r="B34" s="28">
        <v>35</v>
      </c>
      <c r="G34" s="9" t="s">
        <v>488</v>
      </c>
      <c r="H34" s="9">
        <v>470</v>
      </c>
      <c r="I34" s="9">
        <f t="shared" ref="I34:I35" si="17">H34*$B$9*$B$18*($B$13/100)</f>
        <v>3384</v>
      </c>
      <c r="J34" s="9">
        <f t="shared" ref="J34:J35" si="18">ROUNDUP((I34/5),-1)</f>
        <v>680</v>
      </c>
      <c r="N34" s="9" t="s">
        <v>490</v>
      </c>
      <c r="O34" s="1" t="str">
        <f t="shared" ref="O34:O36" si="19">J35&amp;","&amp;J35&amp;","&amp;J35&amp;","&amp;J35&amp;","&amp;J35</f>
        <v>710,710,710,710,710</v>
      </c>
      <c r="P34" s="1" t="str">
        <f t="shared" ref="P34:P37" si="20">H157&amp;","&amp;I157&amp;","&amp;J157&amp;","&amp;K157&amp;","&amp;L157&amp;","&amp;M157&amp;","&amp;N157</f>
        <v>0.14,1.6,4.52,10.35,19.09,29.29,49.68</v>
      </c>
      <c r="Q34" s="9" t="str">
        <f t="shared" ref="Q34:Q37" si="21">H79&amp;","&amp;I79&amp;","&amp;J79&amp;","&amp;K79&amp;","&amp;L79&amp;","&amp;M79</f>
        <v>2529,5057,10114,15171,17699,35398</v>
      </c>
    </row>
    <row r="35" spans="1:23">
      <c r="A35" s="31" t="s">
        <v>68</v>
      </c>
      <c r="B35" s="28">
        <f>SUM(B30:B34)</f>
        <v>100</v>
      </c>
      <c r="G35" s="9" t="s">
        <v>501</v>
      </c>
      <c r="H35" s="9">
        <v>490</v>
      </c>
      <c r="I35" s="9">
        <f t="shared" si="17"/>
        <v>3528</v>
      </c>
      <c r="J35" s="9">
        <f t="shared" si="18"/>
        <v>710</v>
      </c>
      <c r="N35" s="9" t="s">
        <v>512</v>
      </c>
      <c r="O35" s="1" t="str">
        <f t="shared" si="19"/>
        <v>740,740,740,740,740</v>
      </c>
      <c r="P35" s="1" t="str">
        <f t="shared" si="20"/>
        <v>0.14,1.72,4.88,11.2,20.68,31.74,53.85</v>
      </c>
      <c r="Q35" s="9" t="str">
        <f t="shared" si="21"/>
        <v>2632,5264,10527,15790,18422,36844</v>
      </c>
      <c r="S35" s="1" t="str">
        <f t="shared" ref="S35" si="22">N36&amp;","&amp;N36&amp;","&amp;N36&amp;","&amp;N36&amp;","&amp;N36</f>
        <v>펫29,펫29,펫29,펫29,펫29</v>
      </c>
      <c r="T35" s="1" t="str">
        <f t="shared" ref="T35" si="23">L158&amp;","&amp;M158&amp;","&amp;N158&amp;","&amp;O158&amp;","&amp;P158&amp;","&amp;Q158&amp;","&amp;R158</f>
        <v>20.68,31.74,53.85,,,,</v>
      </c>
      <c r="U35" s="9" t="str">
        <f t="shared" ref="U35" si="24">L80&amp;","&amp;M80&amp;","&amp;N80&amp;","&amp;O80&amp;","&amp;P80&amp;","&amp;Q80</f>
        <v>18422,36844,52635,400,52632,</v>
      </c>
      <c r="W35" s="1" t="str">
        <f t="shared" ref="W35" si="25">R36&amp;","&amp;R36&amp;","&amp;R36&amp;","&amp;R36&amp;","&amp;R36</f>
        <v>,,,,</v>
      </c>
    </row>
    <row r="36" spans="1:23">
      <c r="G36" s="9" t="s">
        <v>511</v>
      </c>
      <c r="H36" s="9">
        <v>510</v>
      </c>
      <c r="I36" s="9">
        <f t="shared" ref="I36:I37" si="26">H36*$B$9*$B$18*($B$13/100)</f>
        <v>3672</v>
      </c>
      <c r="J36" s="9">
        <f t="shared" ref="J36:J37" si="27">ROUNDUP((I36/5),-1)</f>
        <v>740</v>
      </c>
      <c r="N36" s="9" t="s">
        <v>517</v>
      </c>
      <c r="O36" s="1" t="str">
        <f t="shared" si="19"/>
        <v>770,770,770,770,770</v>
      </c>
      <c r="P36" s="1" t="str">
        <f t="shared" si="20"/>
        <v>0.15,1.86,5.28,12.11,22.35,34.3,58.2</v>
      </c>
      <c r="Q36" s="9" t="str">
        <f t="shared" si="21"/>
        <v>2735,5470,10940,16409,19144,38288</v>
      </c>
    </row>
    <row r="37" spans="1:23">
      <c r="A37" s="1" t="s">
        <v>93</v>
      </c>
      <c r="G37" s="9" t="s">
        <v>518</v>
      </c>
      <c r="H37" s="9">
        <v>530</v>
      </c>
      <c r="I37" s="9">
        <f t="shared" si="26"/>
        <v>3816</v>
      </c>
      <c r="J37" s="9">
        <f t="shared" si="27"/>
        <v>770</v>
      </c>
      <c r="N37" s="9" t="s">
        <v>519</v>
      </c>
      <c r="O37" s="1" t="str">
        <f>J38&amp;","&amp;J38&amp;","&amp;J38&amp;","&amp;J38&amp;","&amp;J38</f>
        <v>800,800,800,800,800</v>
      </c>
      <c r="P37" s="1" t="str">
        <f t="shared" si="20"/>
        <v>0.15,1.99,5.67,13.03,24.07,36.95,62.7</v>
      </c>
      <c r="Q37" s="9" t="str">
        <f t="shared" si="21"/>
        <v>2838,5676,11352,17028,19866,39732</v>
      </c>
    </row>
    <row r="38" spans="1:23">
      <c r="G38" s="9" t="s">
        <v>520</v>
      </c>
      <c r="H38" s="9">
        <v>550</v>
      </c>
      <c r="I38" s="9">
        <f>H38*$B$9*$B$18*($B$13/100)</f>
        <v>3960</v>
      </c>
      <c r="J38" s="9">
        <f>ROUNDUP((I38/5),-1)</f>
        <v>800</v>
      </c>
      <c r="N38" s="9" t="s">
        <v>540</v>
      </c>
      <c r="O38" s="1" t="str">
        <f>J39&amp;","&amp;J39&amp;","&amp;J39&amp;","&amp;J39&amp;","&amp;J39</f>
        <v>830,830,830,830,830</v>
      </c>
      <c r="P38" s="1" t="str">
        <f>H161&amp;","&amp;I161&amp;","&amp;J161&amp;","&amp;K161&amp;","&amp;L161&amp;","&amp;M161&amp;","&amp;N161</f>
        <v>0.16,2.14,6.1,14.01,25.87,39.71,67.39</v>
      </c>
      <c r="Q38" s="9" t="str">
        <f>H83&amp;","&amp;I83&amp;","&amp;J83&amp;","&amp;K83&amp;","&amp;L83&amp;","&amp;M83</f>
        <v>2942,5883,11765,17648,20589,41178</v>
      </c>
    </row>
    <row r="39" spans="1:23">
      <c r="A39" s="15" t="s">
        <v>98</v>
      </c>
      <c r="B39" s="16">
        <v>100</v>
      </c>
      <c r="G39" s="9" t="s">
        <v>539</v>
      </c>
      <c r="H39" s="9">
        <v>570</v>
      </c>
      <c r="I39" s="9">
        <f>H39*$B$9*$B$18*($B$13/100)</f>
        <v>4104</v>
      </c>
      <c r="J39" s="9">
        <f>ROUNDUP((I39/5),-1)</f>
        <v>830</v>
      </c>
      <c r="N39" s="9" t="s">
        <v>552</v>
      </c>
      <c r="O39" s="1" t="str">
        <f>J40&amp;","&amp;J40&amp;","&amp;J40&amp;","&amp;J40&amp;","&amp;J40</f>
        <v>850,850,850,850,850</v>
      </c>
      <c r="P39" s="1" t="str">
        <f t="shared" ref="P39" si="28">H162&amp;","&amp;I162&amp;","&amp;J162&amp;","&amp;K162&amp;","&amp;L162&amp;","&amp;M162&amp;","&amp;N162</f>
        <v>0.16,2.28,6.52,15,27.72,42.56,72.23</v>
      </c>
      <c r="Q39" s="9" t="str">
        <f t="shared" ref="Q39" si="29">H84&amp;","&amp;I84&amp;","&amp;J84&amp;","&amp;K84&amp;","&amp;L84&amp;","&amp;M84</f>
        <v>3045,6089,12178,18267,21311,42622</v>
      </c>
    </row>
    <row r="40" spans="1:23">
      <c r="A40" s="15" t="s">
        <v>99</v>
      </c>
      <c r="B40" s="33">
        <v>1.2</v>
      </c>
      <c r="G40" s="9" t="s">
        <v>550</v>
      </c>
      <c r="H40" s="9">
        <v>590</v>
      </c>
      <c r="I40" s="9">
        <f>H40*$B$9*$B$18*($B$13/100)</f>
        <v>4248</v>
      </c>
      <c r="J40" s="9">
        <f>ROUNDUP((I40/5),-1)</f>
        <v>850</v>
      </c>
      <c r="N40" s="9" t="s">
        <v>553</v>
      </c>
      <c r="O40" s="1" t="str">
        <f>J41&amp;","&amp;J41&amp;","&amp;J41&amp;","&amp;J41&amp;","&amp;J41</f>
        <v>880,880,880,880,880</v>
      </c>
      <c r="P40" s="1" t="str">
        <f>H163&amp;","&amp;I163&amp;","&amp;J163&amp;","&amp;K163&amp;","&amp;L163&amp;","&amp;M163&amp;","&amp;N163</f>
        <v>0.17,2.44,6.98,16.05,29.65,45.52,77.25</v>
      </c>
      <c r="Q40" s="9" t="str">
        <f>H85&amp;","&amp;I85&amp;","&amp;J85&amp;","&amp;K85&amp;","&amp;L85&amp;","&amp;M85</f>
        <v>3148,6296,12591,18886,22034,44068</v>
      </c>
    </row>
    <row r="41" spans="1:23">
      <c r="G41" s="9" t="s">
        <v>551</v>
      </c>
      <c r="H41" s="9">
        <v>610</v>
      </c>
      <c r="I41" s="9">
        <f>H41*$B$9*$B$18*($B$13/100)</f>
        <v>4392</v>
      </c>
      <c r="J41" s="9">
        <f>ROUNDUP((I41/5),-1)</f>
        <v>880</v>
      </c>
      <c r="N41" s="9" t="s">
        <v>576</v>
      </c>
      <c r="O41" s="1" t="str">
        <f>J42&amp;","&amp;J42&amp;","&amp;J42&amp;","&amp;J42&amp;","&amp;J42</f>
        <v>910,910,910,910,910</v>
      </c>
      <c r="P41" s="1" t="str">
        <f>H164&amp;","&amp;I164&amp;","&amp;J164&amp;","&amp;K164&amp;","&amp;L164&amp;","&amp;M164&amp;","&amp;N164</f>
        <v>0.2,2.94,8.41,19.34,35.73,54.85,93.09</v>
      </c>
      <c r="Q41" s="9" t="str">
        <f>H86&amp;","&amp;I86&amp;","&amp;J86&amp;","&amp;K86&amp;","&amp;L86&amp;","&amp;M86</f>
        <v>3251,6502,13004,19505,22756,45512</v>
      </c>
    </row>
    <row r="42" spans="1:23">
      <c r="A42" s="1" t="s">
        <v>161</v>
      </c>
      <c r="G42" s="9" t="s">
        <v>575</v>
      </c>
      <c r="H42" s="9">
        <v>630</v>
      </c>
      <c r="I42" s="9">
        <f>H42*$B$9*$B$18*($B$13/100)</f>
        <v>4536</v>
      </c>
      <c r="J42" s="9">
        <f>ROUNDUP((I42/5),-1)</f>
        <v>910</v>
      </c>
    </row>
    <row r="43" spans="1:23">
      <c r="A43" s="15" t="s">
        <v>162</v>
      </c>
      <c r="B43" s="33">
        <v>2</v>
      </c>
      <c r="D43" s="12"/>
    </row>
    <row r="44" spans="1:23">
      <c r="D44" s="9"/>
    </row>
    <row r="45" spans="1:23">
      <c r="D45" s="9"/>
    </row>
    <row r="46" spans="1:23">
      <c r="D46" s="9"/>
    </row>
    <row r="49" spans="7:32">
      <c r="G49" s="9" t="s">
        <v>67</v>
      </c>
      <c r="Q49" s="22" t="s">
        <v>68</v>
      </c>
      <c r="R49" s="23">
        <f t="shared" ref="R49:W49" si="30">SUM(R51:R60)</f>
        <v>16.285714285714285</v>
      </c>
      <c r="S49" s="23">
        <f t="shared" si="30"/>
        <v>13.328571428571429</v>
      </c>
      <c r="T49" s="23">
        <f t="shared" si="30"/>
        <v>10.213240418118467</v>
      </c>
      <c r="U49" s="23">
        <f t="shared" si="30"/>
        <v>8.8857142857142843</v>
      </c>
      <c r="V49" s="23">
        <f t="shared" si="30"/>
        <v>6.4878048780487809</v>
      </c>
      <c r="W49" s="23">
        <f t="shared" si="30"/>
        <v>5.3097560975609763</v>
      </c>
      <c r="X49"/>
      <c r="Y49" s="9" t="s">
        <v>214</v>
      </c>
      <c r="Z49" s="9"/>
      <c r="AA49" s="9"/>
      <c r="AB49" s="9"/>
      <c r="AC49" s="9"/>
      <c r="AD49" s="9"/>
    </row>
    <row r="50" spans="7:32" ht="17.25" thickBot="1">
      <c r="G50" s="24" t="s">
        <v>69</v>
      </c>
      <c r="H50" s="24" t="s">
        <v>70</v>
      </c>
      <c r="I50" s="24" t="s">
        <v>71</v>
      </c>
      <c r="J50" s="24" t="s">
        <v>72</v>
      </c>
      <c r="K50" s="24" t="s">
        <v>73</v>
      </c>
      <c r="L50" s="24" t="s">
        <v>74</v>
      </c>
      <c r="M50" s="24" t="s">
        <v>160</v>
      </c>
      <c r="N50" s="24" t="s">
        <v>75</v>
      </c>
      <c r="O50" s="24" t="s">
        <v>76</v>
      </c>
      <c r="P50" s="24" t="s">
        <v>77</v>
      </c>
      <c r="Q50" s="24" t="s">
        <v>78</v>
      </c>
      <c r="R50" s="25" t="s">
        <v>79</v>
      </c>
      <c r="S50" s="25" t="s">
        <v>80</v>
      </c>
      <c r="T50" s="25" t="s">
        <v>79</v>
      </c>
      <c r="U50" s="25" t="s">
        <v>81</v>
      </c>
      <c r="V50" s="25" t="s">
        <v>79</v>
      </c>
      <c r="W50" s="25" t="s">
        <v>81</v>
      </c>
      <c r="Y50" s="24" t="s">
        <v>69</v>
      </c>
      <c r="Z50" s="24" t="s">
        <v>70</v>
      </c>
      <c r="AA50" s="24" t="s">
        <v>71</v>
      </c>
      <c r="AB50" s="24" t="s">
        <v>72</v>
      </c>
      <c r="AC50" s="24" t="s">
        <v>73</v>
      </c>
      <c r="AD50" s="24" t="s">
        <v>74</v>
      </c>
      <c r="AE50" s="24" t="s">
        <v>77</v>
      </c>
      <c r="AF50" s="24" t="s">
        <v>213</v>
      </c>
    </row>
    <row r="51" spans="7:32" ht="17.25" thickTop="1">
      <c r="G51" s="9" t="s">
        <v>16</v>
      </c>
      <c r="H51" s="9">
        <f>ROUNDUP((P51*$B$30/100),0)</f>
        <v>106</v>
      </c>
      <c r="I51" s="9">
        <f t="shared" ref="I51:I60" si="31">ROUNDUP((P51*$B$31/100),0)</f>
        <v>212</v>
      </c>
      <c r="J51" s="9">
        <f t="shared" ref="J51:J60" si="32">ROUNDUP((P51*$B$32/100),0)</f>
        <v>423</v>
      </c>
      <c r="K51" s="9">
        <f t="shared" ref="K51:K60" si="33">ROUNDUP((P51*$B$33/100),0)</f>
        <v>634</v>
      </c>
      <c r="L51" s="9">
        <f t="shared" ref="L51:L60" si="34">ROUNDUP((P51*$B$34/100),0)</f>
        <v>740</v>
      </c>
      <c r="M51" s="9">
        <f t="shared" ref="M51:M60" si="35">L51*$B$43</f>
        <v>1480</v>
      </c>
      <c r="N51" s="9">
        <f>SUM(H51:L51)</f>
        <v>2115</v>
      </c>
      <c r="O51" s="9">
        <v>50</v>
      </c>
      <c r="P51" s="9">
        <f t="shared" ref="P51:P60" si="36">(H8*$B$9*$B$18)*(O51/100)+I8</f>
        <v>2112</v>
      </c>
      <c r="Q51" s="9">
        <f t="shared" ref="Q51:Q60" si="37">P51-I8</f>
        <v>1320</v>
      </c>
      <c r="R51" s="1">
        <f t="shared" ref="R51:R60" si="38">(Q51/H8)/($B$18*7)</f>
        <v>0.8571428571428571</v>
      </c>
      <c r="S51" s="1">
        <f t="shared" ref="S51:S60" si="39">(Q51/$H$17)/(7*$B$18)</f>
        <v>0.47142857142857142</v>
      </c>
      <c r="T51" s="1">
        <f t="shared" ref="T51:T59" si="40">(Q51/H8)/($B$18*7+$B$21)</f>
        <v>0.5714285714285714</v>
      </c>
      <c r="U51" s="1">
        <f>(Q51/$H$17)/($B$18*7+$B$21)</f>
        <v>0.31428571428571428</v>
      </c>
      <c r="V51" s="1">
        <f t="shared" ref="V51:V60" si="41">(Q51/H8)/(($B$20/7)+$B$18*7+$B$19+$B$21)</f>
        <v>0.34146341463414637</v>
      </c>
      <c r="W51" s="1">
        <f>(Q51/$H$17)/(($B$20/7)+$B$18*7+$B$19+$B$21)</f>
        <v>0.18780487804878049</v>
      </c>
      <c r="Y51" s="9" t="s">
        <v>198</v>
      </c>
      <c r="Z51" s="9">
        <f>ROUNDUP((AE51*$B$30/100),0)</f>
        <v>720</v>
      </c>
      <c r="AA51" s="9">
        <f t="shared" ref="AA51:AA65" si="42">ROUNDUP((AE51*$B$31/100),0)</f>
        <v>1440</v>
      </c>
      <c r="AB51" s="9">
        <f t="shared" ref="AB51:AB65" si="43">ROUNDUP((AE51*$B$32/100),0)</f>
        <v>2880</v>
      </c>
      <c r="AC51" s="9">
        <f t="shared" ref="AC51:AC65" si="44">ROUNDUP((AE51*$B$33/100),0)</f>
        <v>4320</v>
      </c>
      <c r="AD51" s="9">
        <f t="shared" ref="AD51:AD65" si="45">ROUNDUP((AE51*$B$34/100),0)</f>
        <v>5040</v>
      </c>
      <c r="AE51" s="1">
        <f>($H$17*$B$9*$B$18)*(AF51/100)</f>
        <v>14400</v>
      </c>
      <c r="AF51" s="1">
        <v>300</v>
      </c>
    </row>
    <row r="52" spans="7:32">
      <c r="G52" s="9" t="s">
        <v>18</v>
      </c>
      <c r="H52" s="9">
        <f t="shared" ref="H52:H60" si="46">ROUNDUP((P52*$B$30/100),0)</f>
        <v>130</v>
      </c>
      <c r="I52" s="9">
        <f t="shared" si="31"/>
        <v>260</v>
      </c>
      <c r="J52" s="9">
        <f t="shared" si="32"/>
        <v>519</v>
      </c>
      <c r="K52" s="9">
        <f t="shared" si="33"/>
        <v>778</v>
      </c>
      <c r="L52" s="9">
        <f t="shared" si="34"/>
        <v>908</v>
      </c>
      <c r="M52" s="9">
        <f t="shared" si="35"/>
        <v>1816</v>
      </c>
      <c r="N52" s="9">
        <f t="shared" ref="N52:N60" si="47">SUM(H52:L52)</f>
        <v>2595</v>
      </c>
      <c r="O52" s="9">
        <v>60</v>
      </c>
      <c r="P52" s="9">
        <f t="shared" si="36"/>
        <v>2592</v>
      </c>
      <c r="Q52" s="9">
        <f t="shared" si="37"/>
        <v>1728</v>
      </c>
      <c r="R52" s="1">
        <f t="shared" si="38"/>
        <v>1.0285714285714287</v>
      </c>
      <c r="S52" s="1">
        <f t="shared" si="39"/>
        <v>0.61714285714285722</v>
      </c>
      <c r="T52" s="1">
        <f t="shared" si="40"/>
        <v>0.68571428571428572</v>
      </c>
      <c r="U52" s="1">
        <f t="shared" ref="U52:U60" si="48">(Q52/$H$17)/($B$18*7+$B$21)</f>
        <v>0.41142857142857148</v>
      </c>
      <c r="V52" s="1">
        <f t="shared" si="41"/>
        <v>0.40975609756097564</v>
      </c>
      <c r="W52" s="1">
        <f t="shared" ref="W52:W60" si="49">(Q52/$H$17)/(($B$20/7)+$B$18*7+$B$19+$B$21)</f>
        <v>0.24585365853658542</v>
      </c>
      <c r="Y52" s="9" t="s">
        <v>199</v>
      </c>
      <c r="Z52" s="9">
        <f t="shared" ref="Z52:Z65" si="50">ROUNDUP((AE52*$B$30/100),0)</f>
        <v>744</v>
      </c>
      <c r="AA52" s="9">
        <f t="shared" si="42"/>
        <v>1488</v>
      </c>
      <c r="AB52" s="9">
        <f t="shared" si="43"/>
        <v>2976</v>
      </c>
      <c r="AC52" s="9">
        <f t="shared" si="44"/>
        <v>4464</v>
      </c>
      <c r="AD52" s="9">
        <f t="shared" si="45"/>
        <v>5208</v>
      </c>
      <c r="AE52" s="1">
        <f t="shared" ref="AE52:AE65" si="51">($H$17*$B$9*$B$18)*(AF52/100)</f>
        <v>14880</v>
      </c>
      <c r="AF52" s="1">
        <v>310</v>
      </c>
    </row>
    <row r="53" spans="7:32">
      <c r="G53" s="9" t="s">
        <v>19</v>
      </c>
      <c r="H53" s="9">
        <f t="shared" si="46"/>
        <v>156</v>
      </c>
      <c r="I53" s="9">
        <f t="shared" si="31"/>
        <v>312</v>
      </c>
      <c r="J53" s="9">
        <f t="shared" si="32"/>
        <v>624</v>
      </c>
      <c r="K53" s="9">
        <f t="shared" si="33"/>
        <v>936</v>
      </c>
      <c r="L53" s="9">
        <f t="shared" si="34"/>
        <v>1092</v>
      </c>
      <c r="M53" s="9">
        <f t="shared" si="35"/>
        <v>2184</v>
      </c>
      <c r="N53" s="9">
        <f t="shared" si="47"/>
        <v>3120</v>
      </c>
      <c r="O53" s="9">
        <v>70</v>
      </c>
      <c r="P53" s="9">
        <f t="shared" si="36"/>
        <v>3120</v>
      </c>
      <c r="Q53" s="9">
        <f t="shared" si="37"/>
        <v>2184</v>
      </c>
      <c r="R53" s="1">
        <f t="shared" si="38"/>
        <v>1.2</v>
      </c>
      <c r="S53" s="1">
        <f t="shared" si="39"/>
        <v>0.78</v>
      </c>
      <c r="T53" s="1">
        <f t="shared" si="40"/>
        <v>0.8</v>
      </c>
      <c r="U53" s="1">
        <f t="shared" si="48"/>
        <v>0.52</v>
      </c>
      <c r="V53" s="1">
        <f t="shared" si="41"/>
        <v>0.47804878048780497</v>
      </c>
      <c r="W53" s="1">
        <f t="shared" si="49"/>
        <v>0.31073170731707322</v>
      </c>
      <c r="Y53" s="9" t="s">
        <v>200</v>
      </c>
      <c r="Z53" s="9">
        <f t="shared" si="50"/>
        <v>768</v>
      </c>
      <c r="AA53" s="9">
        <f t="shared" si="42"/>
        <v>1536</v>
      </c>
      <c r="AB53" s="9">
        <f t="shared" si="43"/>
        <v>3072</v>
      </c>
      <c r="AC53" s="9">
        <f t="shared" si="44"/>
        <v>4608</v>
      </c>
      <c r="AD53" s="9">
        <f t="shared" si="45"/>
        <v>5376</v>
      </c>
      <c r="AE53" s="1">
        <f t="shared" si="51"/>
        <v>15360</v>
      </c>
      <c r="AF53" s="1">
        <v>320</v>
      </c>
    </row>
    <row r="54" spans="7:32">
      <c r="G54" s="9" t="s">
        <v>85</v>
      </c>
      <c r="H54" s="9">
        <f t="shared" si="46"/>
        <v>185</v>
      </c>
      <c r="I54" s="9">
        <f t="shared" si="31"/>
        <v>370</v>
      </c>
      <c r="J54" s="9">
        <f t="shared" si="32"/>
        <v>740</v>
      </c>
      <c r="K54" s="9">
        <f t="shared" si="33"/>
        <v>1109</v>
      </c>
      <c r="L54" s="9">
        <f t="shared" si="34"/>
        <v>1294</v>
      </c>
      <c r="M54" s="9">
        <f t="shared" si="35"/>
        <v>2588</v>
      </c>
      <c r="N54" s="9">
        <f t="shared" si="47"/>
        <v>3698</v>
      </c>
      <c r="O54" s="9">
        <v>80</v>
      </c>
      <c r="P54" s="9">
        <f t="shared" si="36"/>
        <v>3696</v>
      </c>
      <c r="Q54" s="9">
        <f t="shared" si="37"/>
        <v>2688</v>
      </c>
      <c r="R54" s="1">
        <f t="shared" si="38"/>
        <v>1.3714285714285714</v>
      </c>
      <c r="S54" s="1">
        <f t="shared" si="39"/>
        <v>0.96</v>
      </c>
      <c r="T54" s="1">
        <f t="shared" si="40"/>
        <v>0.91428571428571426</v>
      </c>
      <c r="U54" s="1">
        <f t="shared" si="48"/>
        <v>0.64</v>
      </c>
      <c r="V54" s="1">
        <f t="shared" si="41"/>
        <v>0.54634146341463419</v>
      </c>
      <c r="W54" s="1">
        <f t="shared" si="49"/>
        <v>0.38243902439024391</v>
      </c>
      <c r="Y54" s="9" t="s">
        <v>201</v>
      </c>
      <c r="Z54" s="9">
        <f t="shared" si="50"/>
        <v>792</v>
      </c>
      <c r="AA54" s="9">
        <f t="shared" si="42"/>
        <v>1584</v>
      </c>
      <c r="AB54" s="9">
        <f t="shared" si="43"/>
        <v>3168</v>
      </c>
      <c r="AC54" s="9">
        <f t="shared" si="44"/>
        <v>4752</v>
      </c>
      <c r="AD54" s="9">
        <f t="shared" si="45"/>
        <v>5544</v>
      </c>
      <c r="AE54" s="1">
        <f t="shared" si="51"/>
        <v>15840</v>
      </c>
      <c r="AF54" s="1">
        <v>330</v>
      </c>
    </row>
    <row r="55" spans="7:32">
      <c r="G55" s="9" t="s">
        <v>20</v>
      </c>
      <c r="H55" s="9">
        <f t="shared" si="46"/>
        <v>216</v>
      </c>
      <c r="I55" s="9">
        <f t="shared" si="31"/>
        <v>432</v>
      </c>
      <c r="J55" s="9">
        <f t="shared" si="32"/>
        <v>864</v>
      </c>
      <c r="K55" s="9">
        <f t="shared" si="33"/>
        <v>1296</v>
      </c>
      <c r="L55" s="9">
        <f t="shared" si="34"/>
        <v>1512</v>
      </c>
      <c r="M55" s="9">
        <f t="shared" si="35"/>
        <v>3024</v>
      </c>
      <c r="N55" s="9">
        <f t="shared" si="47"/>
        <v>4320</v>
      </c>
      <c r="O55" s="9">
        <v>90</v>
      </c>
      <c r="P55" s="9">
        <f t="shared" si="36"/>
        <v>4320</v>
      </c>
      <c r="Q55" s="9">
        <f t="shared" si="37"/>
        <v>3240</v>
      </c>
      <c r="R55" s="1">
        <f t="shared" si="38"/>
        <v>1.5428571428571429</v>
      </c>
      <c r="S55" s="1">
        <f t="shared" si="39"/>
        <v>1.157142857142857</v>
      </c>
      <c r="T55" s="1">
        <f t="shared" si="40"/>
        <v>1.0285714285714287</v>
      </c>
      <c r="U55" s="1">
        <f t="shared" si="48"/>
        <v>0.77142857142857135</v>
      </c>
      <c r="V55" s="1">
        <f t="shared" si="41"/>
        <v>0.61463414634146352</v>
      </c>
      <c r="W55" s="1">
        <f t="shared" si="49"/>
        <v>0.46097560975609758</v>
      </c>
      <c r="Y55" s="9" t="s">
        <v>202</v>
      </c>
      <c r="Z55" s="9">
        <f t="shared" si="50"/>
        <v>816</v>
      </c>
      <c r="AA55" s="9">
        <f t="shared" si="42"/>
        <v>1632</v>
      </c>
      <c r="AB55" s="9">
        <f t="shared" si="43"/>
        <v>3264</v>
      </c>
      <c r="AC55" s="9">
        <f t="shared" si="44"/>
        <v>4896</v>
      </c>
      <c r="AD55" s="9">
        <f t="shared" si="45"/>
        <v>5712</v>
      </c>
      <c r="AE55" s="1">
        <f t="shared" si="51"/>
        <v>16320</v>
      </c>
      <c r="AF55" s="1">
        <v>340</v>
      </c>
    </row>
    <row r="56" spans="7:32">
      <c r="G56" s="9" t="s">
        <v>21</v>
      </c>
      <c r="H56" s="9">
        <f t="shared" si="46"/>
        <v>250</v>
      </c>
      <c r="I56" s="9">
        <f t="shared" si="31"/>
        <v>500</v>
      </c>
      <c r="J56" s="9">
        <f t="shared" si="32"/>
        <v>999</v>
      </c>
      <c r="K56" s="9">
        <f t="shared" si="33"/>
        <v>1498</v>
      </c>
      <c r="L56" s="9">
        <f t="shared" si="34"/>
        <v>1748</v>
      </c>
      <c r="M56" s="9">
        <f t="shared" si="35"/>
        <v>3496</v>
      </c>
      <c r="N56" s="9">
        <f t="shared" si="47"/>
        <v>4995</v>
      </c>
      <c r="O56" s="9">
        <v>100</v>
      </c>
      <c r="P56" s="9">
        <f t="shared" si="36"/>
        <v>4992</v>
      </c>
      <c r="Q56" s="9">
        <f t="shared" si="37"/>
        <v>3840</v>
      </c>
      <c r="R56" s="1">
        <f t="shared" si="38"/>
        <v>1.7142857142857142</v>
      </c>
      <c r="S56" s="1">
        <f t="shared" si="39"/>
        <v>1.3714285714285714</v>
      </c>
      <c r="T56" s="1">
        <f t="shared" si="40"/>
        <v>1.1428571428571428</v>
      </c>
      <c r="U56" s="1">
        <f t="shared" si="48"/>
        <v>0.91428571428571426</v>
      </c>
      <c r="V56" s="1">
        <f t="shared" si="41"/>
        <v>0.68292682926829273</v>
      </c>
      <c r="W56" s="1">
        <f t="shared" si="49"/>
        <v>0.54634146341463419</v>
      </c>
      <c r="Y56" s="9" t="s">
        <v>203</v>
      </c>
      <c r="Z56" s="9">
        <f t="shared" si="50"/>
        <v>840</v>
      </c>
      <c r="AA56" s="9">
        <f t="shared" si="42"/>
        <v>1680</v>
      </c>
      <c r="AB56" s="9">
        <f t="shared" si="43"/>
        <v>3360</v>
      </c>
      <c r="AC56" s="9">
        <f t="shared" si="44"/>
        <v>5040</v>
      </c>
      <c r="AD56" s="9">
        <f t="shared" si="45"/>
        <v>5880</v>
      </c>
      <c r="AE56" s="1">
        <f t="shared" si="51"/>
        <v>16800</v>
      </c>
      <c r="AF56" s="1">
        <v>350</v>
      </c>
    </row>
    <row r="57" spans="7:32">
      <c r="G57" s="9" t="s">
        <v>22</v>
      </c>
      <c r="H57" s="9">
        <f t="shared" si="46"/>
        <v>286</v>
      </c>
      <c r="I57" s="9">
        <f t="shared" si="31"/>
        <v>572</v>
      </c>
      <c r="J57" s="9">
        <f t="shared" si="32"/>
        <v>1143</v>
      </c>
      <c r="K57" s="9">
        <f t="shared" si="33"/>
        <v>1714</v>
      </c>
      <c r="L57" s="9">
        <f t="shared" si="34"/>
        <v>2000</v>
      </c>
      <c r="M57" s="9">
        <f t="shared" si="35"/>
        <v>4000</v>
      </c>
      <c r="N57" s="9">
        <f t="shared" si="47"/>
        <v>5715</v>
      </c>
      <c r="O57" s="9">
        <v>110</v>
      </c>
      <c r="P57" s="9">
        <f t="shared" si="36"/>
        <v>5712</v>
      </c>
      <c r="Q57" s="9">
        <f t="shared" si="37"/>
        <v>4488</v>
      </c>
      <c r="R57" s="1">
        <f t="shared" si="38"/>
        <v>1.8857142857142857</v>
      </c>
      <c r="S57" s="1">
        <f t="shared" si="39"/>
        <v>1.602857142857143</v>
      </c>
      <c r="T57" s="1">
        <f t="shared" si="40"/>
        <v>1.2571428571428571</v>
      </c>
      <c r="U57" s="1">
        <f t="shared" si="48"/>
        <v>1.0685714285714287</v>
      </c>
      <c r="V57" s="1">
        <f t="shared" si="41"/>
        <v>0.75121951219512195</v>
      </c>
      <c r="W57" s="1">
        <f t="shared" si="49"/>
        <v>0.63853658536585378</v>
      </c>
      <c r="Y57" s="9" t="s">
        <v>204</v>
      </c>
      <c r="Z57" s="9">
        <f t="shared" si="50"/>
        <v>864</v>
      </c>
      <c r="AA57" s="9">
        <f t="shared" si="42"/>
        <v>1728</v>
      </c>
      <c r="AB57" s="9">
        <f t="shared" si="43"/>
        <v>3456</v>
      </c>
      <c r="AC57" s="9">
        <f t="shared" si="44"/>
        <v>5184</v>
      </c>
      <c r="AD57" s="9">
        <f t="shared" si="45"/>
        <v>6048</v>
      </c>
      <c r="AE57" s="1">
        <f t="shared" si="51"/>
        <v>17280</v>
      </c>
      <c r="AF57" s="1">
        <v>360</v>
      </c>
    </row>
    <row r="58" spans="7:32">
      <c r="G58" s="9" t="s">
        <v>23</v>
      </c>
      <c r="H58" s="9">
        <f t="shared" si="46"/>
        <v>324</v>
      </c>
      <c r="I58" s="9">
        <f t="shared" si="31"/>
        <v>648</v>
      </c>
      <c r="J58" s="9">
        <f t="shared" si="32"/>
        <v>1296</v>
      </c>
      <c r="K58" s="9">
        <f t="shared" si="33"/>
        <v>1944</v>
      </c>
      <c r="L58" s="9">
        <f t="shared" si="34"/>
        <v>2268</v>
      </c>
      <c r="M58" s="9">
        <f t="shared" si="35"/>
        <v>4536</v>
      </c>
      <c r="N58" s="9">
        <f t="shared" si="47"/>
        <v>6480</v>
      </c>
      <c r="O58" s="9">
        <v>120</v>
      </c>
      <c r="P58" s="9">
        <f t="shared" si="36"/>
        <v>6480</v>
      </c>
      <c r="Q58" s="9">
        <f t="shared" si="37"/>
        <v>5184</v>
      </c>
      <c r="R58" s="1">
        <f t="shared" si="38"/>
        <v>2.0571428571428574</v>
      </c>
      <c r="S58" s="1">
        <f t="shared" si="39"/>
        <v>1.8514285714285716</v>
      </c>
      <c r="T58" s="1">
        <f t="shared" si="40"/>
        <v>1.3714285714285714</v>
      </c>
      <c r="U58" s="1">
        <f t="shared" si="48"/>
        <v>1.2342857142857144</v>
      </c>
      <c r="V58" s="1">
        <f t="shared" si="41"/>
        <v>0.81951219512195128</v>
      </c>
      <c r="W58" s="1">
        <f t="shared" si="49"/>
        <v>0.7375609756097562</v>
      </c>
      <c r="Y58" s="9" t="s">
        <v>205</v>
      </c>
      <c r="Z58" s="9">
        <f t="shared" si="50"/>
        <v>888</v>
      </c>
      <c r="AA58" s="9">
        <f t="shared" si="42"/>
        <v>1776</v>
      </c>
      <c r="AB58" s="9">
        <f t="shared" si="43"/>
        <v>3552</v>
      </c>
      <c r="AC58" s="9">
        <f t="shared" si="44"/>
        <v>5328</v>
      </c>
      <c r="AD58" s="9">
        <f t="shared" si="45"/>
        <v>6216</v>
      </c>
      <c r="AE58" s="1">
        <f t="shared" si="51"/>
        <v>17760</v>
      </c>
      <c r="AF58" s="1">
        <v>370</v>
      </c>
    </row>
    <row r="59" spans="7:32">
      <c r="G59" s="9" t="s">
        <v>24</v>
      </c>
      <c r="H59" s="9">
        <f t="shared" si="46"/>
        <v>365</v>
      </c>
      <c r="I59" s="9">
        <f t="shared" si="31"/>
        <v>730</v>
      </c>
      <c r="J59" s="9">
        <f t="shared" si="32"/>
        <v>1460</v>
      </c>
      <c r="K59" s="9">
        <f t="shared" si="33"/>
        <v>2189</v>
      </c>
      <c r="L59" s="9">
        <f t="shared" si="34"/>
        <v>2554</v>
      </c>
      <c r="M59" s="9">
        <f t="shared" si="35"/>
        <v>5108</v>
      </c>
      <c r="N59" s="9">
        <f t="shared" si="47"/>
        <v>7298</v>
      </c>
      <c r="O59" s="9">
        <v>130</v>
      </c>
      <c r="P59" s="9">
        <f t="shared" si="36"/>
        <v>7296</v>
      </c>
      <c r="Q59" s="9">
        <f t="shared" si="37"/>
        <v>5928</v>
      </c>
      <c r="R59" s="1">
        <f t="shared" si="38"/>
        <v>2.2285714285714286</v>
      </c>
      <c r="S59" s="1">
        <f t="shared" si="39"/>
        <v>2.117142857142857</v>
      </c>
      <c r="T59" s="1">
        <f t="shared" si="40"/>
        <v>1.4857142857142858</v>
      </c>
      <c r="U59" s="1">
        <f t="shared" si="48"/>
        <v>1.4114285714285715</v>
      </c>
      <c r="V59" s="1">
        <f t="shared" si="41"/>
        <v>0.88780487804878061</v>
      </c>
      <c r="W59" s="1">
        <f t="shared" si="49"/>
        <v>0.84341463414634155</v>
      </c>
      <c r="Y59" s="9" t="s">
        <v>206</v>
      </c>
      <c r="Z59" s="9">
        <f t="shared" si="50"/>
        <v>1200</v>
      </c>
      <c r="AA59" s="9">
        <f t="shared" si="42"/>
        <v>2400</v>
      </c>
      <c r="AB59" s="9">
        <f t="shared" si="43"/>
        <v>4800</v>
      </c>
      <c r="AC59" s="9">
        <f t="shared" si="44"/>
        <v>7200</v>
      </c>
      <c r="AD59" s="9">
        <f t="shared" si="45"/>
        <v>8400</v>
      </c>
      <c r="AE59" s="1">
        <f>($H$17*$B$9*$B$18)*(AF59/100)</f>
        <v>24000</v>
      </c>
      <c r="AF59" s="1">
        <v>500</v>
      </c>
    </row>
    <row r="60" spans="7:32">
      <c r="G60" s="9" t="s">
        <v>25</v>
      </c>
      <c r="H60" s="9">
        <f t="shared" si="46"/>
        <v>408</v>
      </c>
      <c r="I60" s="9">
        <f t="shared" si="31"/>
        <v>816</v>
      </c>
      <c r="J60" s="9">
        <f t="shared" si="32"/>
        <v>1632</v>
      </c>
      <c r="K60" s="9">
        <f t="shared" si="33"/>
        <v>2448</v>
      </c>
      <c r="L60" s="9">
        <f t="shared" si="34"/>
        <v>2856</v>
      </c>
      <c r="M60" s="9">
        <f t="shared" si="35"/>
        <v>5712</v>
      </c>
      <c r="N60" s="9">
        <f t="shared" si="47"/>
        <v>8160</v>
      </c>
      <c r="O60" s="9">
        <v>140</v>
      </c>
      <c r="P60" s="9">
        <f t="shared" si="36"/>
        <v>8160</v>
      </c>
      <c r="Q60" s="9">
        <f t="shared" si="37"/>
        <v>6720</v>
      </c>
      <c r="R60" s="1">
        <f t="shared" si="38"/>
        <v>2.4</v>
      </c>
      <c r="S60" s="1">
        <f t="shared" si="39"/>
        <v>2.4</v>
      </c>
      <c r="T60" s="1">
        <f>(Q60/H17)/(($B$20/7)+$B$18*7+$B$19+$B$21)</f>
        <v>0.95609756097560994</v>
      </c>
      <c r="U60" s="1">
        <f t="shared" si="48"/>
        <v>1.6</v>
      </c>
      <c r="V60" s="1">
        <f t="shared" si="41"/>
        <v>0.95609756097560994</v>
      </c>
      <c r="W60" s="1">
        <f t="shared" si="49"/>
        <v>0.95609756097560994</v>
      </c>
      <c r="Y60" s="9" t="s">
        <v>207</v>
      </c>
      <c r="Z60" s="9">
        <f t="shared" si="50"/>
        <v>1248</v>
      </c>
      <c r="AA60" s="9">
        <f t="shared" si="42"/>
        <v>2496</v>
      </c>
      <c r="AB60" s="9">
        <f t="shared" si="43"/>
        <v>4992</v>
      </c>
      <c r="AC60" s="9">
        <f t="shared" si="44"/>
        <v>7488</v>
      </c>
      <c r="AD60" s="9">
        <f t="shared" si="45"/>
        <v>8736</v>
      </c>
      <c r="AE60" s="1">
        <f t="shared" si="51"/>
        <v>24960</v>
      </c>
      <c r="AF60" s="1">
        <v>520</v>
      </c>
    </row>
    <row r="61" spans="7:32">
      <c r="G61" s="36" t="s">
        <v>104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9" t="s">
        <v>208</v>
      </c>
      <c r="Z61" s="9">
        <f t="shared" si="50"/>
        <v>1296</v>
      </c>
      <c r="AA61" s="9">
        <f t="shared" si="42"/>
        <v>2592</v>
      </c>
      <c r="AB61" s="9">
        <f t="shared" si="43"/>
        <v>5184</v>
      </c>
      <c r="AC61" s="9">
        <f t="shared" si="44"/>
        <v>7776</v>
      </c>
      <c r="AD61" s="9">
        <f t="shared" si="45"/>
        <v>9072</v>
      </c>
      <c r="AE61" s="1">
        <f t="shared" si="51"/>
        <v>25920</v>
      </c>
      <c r="AF61" s="1">
        <v>540</v>
      </c>
    </row>
    <row r="62" spans="7:32">
      <c r="Q62" s="22" t="s">
        <v>68</v>
      </c>
      <c r="R62" s="23">
        <f>SUM(R63:R64)</f>
        <v>6.8571428571428568</v>
      </c>
      <c r="S62" s="23">
        <f t="shared" ref="S62:W62" si="52">SUM(S63:S64)</f>
        <v>6.7012987012987013</v>
      </c>
      <c r="T62" s="23">
        <f t="shared" si="52"/>
        <v>2.7317073170731709</v>
      </c>
      <c r="U62" s="23">
        <f t="shared" si="52"/>
        <v>4.4675324675324681</v>
      </c>
      <c r="V62" s="23">
        <f t="shared" si="52"/>
        <v>2.7317073170731709</v>
      </c>
      <c r="W62" s="23">
        <f t="shared" si="52"/>
        <v>2.6696230598669626</v>
      </c>
      <c r="X62"/>
      <c r="Y62" s="9" t="s">
        <v>209</v>
      </c>
      <c r="Z62" s="9">
        <f t="shared" si="50"/>
        <v>1440</v>
      </c>
      <c r="AA62" s="9">
        <f t="shared" si="42"/>
        <v>2880</v>
      </c>
      <c r="AB62" s="9">
        <f t="shared" si="43"/>
        <v>5760</v>
      </c>
      <c r="AC62" s="9">
        <f t="shared" si="44"/>
        <v>8640</v>
      </c>
      <c r="AD62" s="9">
        <f t="shared" si="45"/>
        <v>10080</v>
      </c>
      <c r="AE62" s="1">
        <f t="shared" si="51"/>
        <v>28800</v>
      </c>
      <c r="AF62" s="1">
        <v>600</v>
      </c>
    </row>
    <row r="63" spans="7:32">
      <c r="G63" s="9" t="s">
        <v>105</v>
      </c>
      <c r="H63" s="9">
        <f t="shared" ref="H63:H73" si="53">ROUNDUP((P63*$B$30/100),0)</f>
        <v>580</v>
      </c>
      <c r="I63" s="9">
        <f t="shared" ref="I63:I75" si="54">ROUNDUP((P63*$B$31/100),0)</f>
        <v>1160</v>
      </c>
      <c r="J63" s="9">
        <f t="shared" ref="J63:J75" si="55">ROUNDUP((P63*$B$32/100),0)</f>
        <v>2319</v>
      </c>
      <c r="K63" s="9">
        <f t="shared" ref="K63:K75" si="56">ROUNDUP((P63*$B$33/100),0)</f>
        <v>3478</v>
      </c>
      <c r="L63" s="9">
        <f t="shared" ref="L63:L75" si="57">ROUNDUP((P63*$B$34/100),0)</f>
        <v>4058</v>
      </c>
      <c r="M63" s="9">
        <f t="shared" ref="M63:M76" si="58">L63*$B$43</f>
        <v>8116</v>
      </c>
      <c r="N63" s="9">
        <f t="shared" ref="N63" si="59">SUM(H63:L63)</f>
        <v>11595</v>
      </c>
      <c r="O63" s="9">
        <v>200</v>
      </c>
      <c r="P63" s="9">
        <f>(H19*$B$9*$B$18)*(O63/100)+I19</f>
        <v>11592</v>
      </c>
      <c r="Q63" s="9">
        <f>P63-I19</f>
        <v>10080</v>
      </c>
      <c r="R63" s="1">
        <f>(Q63/H19)/($B$18*7)</f>
        <v>3.4285714285714284</v>
      </c>
      <c r="S63" s="1">
        <f>(Q63/$H$20)/(7*$B$18)</f>
        <v>3.2727272727272729</v>
      </c>
      <c r="T63" s="1">
        <f>(Q63/H19)/(($B$20/7)+$B$18*7+$B$19+$B$21)</f>
        <v>1.3658536585365855</v>
      </c>
      <c r="U63" s="1">
        <f>(Q63/$H$20)/($B$18*7+$B$21)</f>
        <v>2.1818181818181821</v>
      </c>
      <c r="V63" s="1">
        <f>(Q63/H19)/(($B$20/7)+$B$18*7+$B$19+$B$21)</f>
        <v>1.3658536585365855</v>
      </c>
      <c r="W63" s="1">
        <f>(Q63/$H$20)/(($B$20/7)+$B$18*7+$B$19+$B$21)</f>
        <v>1.3037694013303771</v>
      </c>
      <c r="Y63" s="9" t="s">
        <v>210</v>
      </c>
      <c r="Z63" s="9">
        <f t="shared" si="50"/>
        <v>1488</v>
      </c>
      <c r="AA63" s="9">
        <f t="shared" si="42"/>
        <v>2976</v>
      </c>
      <c r="AB63" s="9">
        <f t="shared" si="43"/>
        <v>5952</v>
      </c>
      <c r="AC63" s="9">
        <f t="shared" si="44"/>
        <v>8928</v>
      </c>
      <c r="AD63" s="9">
        <f t="shared" si="45"/>
        <v>10416</v>
      </c>
      <c r="AE63" s="1">
        <f t="shared" si="51"/>
        <v>29760</v>
      </c>
      <c r="AF63" s="1">
        <v>620</v>
      </c>
    </row>
    <row r="64" spans="7:32">
      <c r="G64" s="9" t="s">
        <v>106</v>
      </c>
      <c r="H64" s="9">
        <f t="shared" si="53"/>
        <v>608</v>
      </c>
      <c r="I64" s="9">
        <f t="shared" si="54"/>
        <v>1215</v>
      </c>
      <c r="J64" s="9">
        <f t="shared" si="55"/>
        <v>2429</v>
      </c>
      <c r="K64" s="9">
        <f t="shared" si="56"/>
        <v>3644</v>
      </c>
      <c r="L64" s="9">
        <f t="shared" si="57"/>
        <v>4251</v>
      </c>
      <c r="M64" s="9">
        <f t="shared" si="58"/>
        <v>8502</v>
      </c>
      <c r="N64" s="9">
        <f t="shared" ref="N64:N69" si="60">SUM(H64:L64)</f>
        <v>12147</v>
      </c>
      <c r="O64" s="9">
        <v>200</v>
      </c>
      <c r="P64" s="9">
        <f>(H20*$B$9*$B$18)*(O64/100)+I20</f>
        <v>12144</v>
      </c>
      <c r="Q64" s="9">
        <f>P64-I20</f>
        <v>10560</v>
      </c>
      <c r="R64" s="1">
        <f>(Q64/H20)/($B$18*7)</f>
        <v>3.4285714285714284</v>
      </c>
      <c r="S64" s="1">
        <f>(Q64/$H$20)/(7*$B$18)</f>
        <v>3.4285714285714284</v>
      </c>
      <c r="T64" s="1">
        <f>(Q64/H20)/(($B$20/7)+$B$18*7+$B$19+$B$21)</f>
        <v>1.3658536585365855</v>
      </c>
      <c r="U64" s="1">
        <f>(Q64/$H$20)/($B$18*7+$B$21)</f>
        <v>2.2857142857142856</v>
      </c>
      <c r="V64" s="1">
        <f>(Q64/H20)/(($B$20/7)+$B$18*7+$B$19+$B$21)</f>
        <v>1.3658536585365855</v>
      </c>
      <c r="W64" s="1">
        <f>(Q64/$H$20)/(($B$20/7)+$B$18*7+$B$19+$B$21)</f>
        <v>1.3658536585365855</v>
      </c>
      <c r="Y64" s="9" t="s">
        <v>211</v>
      </c>
      <c r="Z64" s="9">
        <f t="shared" si="50"/>
        <v>1536</v>
      </c>
      <c r="AA64" s="9">
        <f t="shared" si="42"/>
        <v>3072</v>
      </c>
      <c r="AB64" s="9">
        <f t="shared" si="43"/>
        <v>6144</v>
      </c>
      <c r="AC64" s="9">
        <f t="shared" si="44"/>
        <v>9216</v>
      </c>
      <c r="AD64" s="9">
        <f t="shared" si="45"/>
        <v>10752</v>
      </c>
      <c r="AE64" s="1">
        <f t="shared" si="51"/>
        <v>30720</v>
      </c>
      <c r="AF64" s="1">
        <v>640</v>
      </c>
    </row>
    <row r="65" spans="7:32">
      <c r="G65" s="9" t="s">
        <v>172</v>
      </c>
      <c r="H65" s="9">
        <f t="shared" si="53"/>
        <v>635</v>
      </c>
      <c r="I65" s="9">
        <f t="shared" si="54"/>
        <v>1270</v>
      </c>
      <c r="J65" s="9">
        <f t="shared" si="55"/>
        <v>2540</v>
      </c>
      <c r="K65" s="9">
        <f t="shared" si="56"/>
        <v>3809</v>
      </c>
      <c r="L65" s="9">
        <f t="shared" si="57"/>
        <v>4444</v>
      </c>
      <c r="M65" s="9">
        <f t="shared" si="58"/>
        <v>8888</v>
      </c>
      <c r="N65" s="9">
        <f t="shared" si="60"/>
        <v>12698</v>
      </c>
      <c r="O65" s="9">
        <v>200</v>
      </c>
      <c r="P65" s="9">
        <f>(H21*$B$9*$B$18)*(O65/100)+I21</f>
        <v>12696</v>
      </c>
      <c r="Y65" s="9" t="s">
        <v>212</v>
      </c>
      <c r="Z65" s="9">
        <f t="shared" si="50"/>
        <v>1584</v>
      </c>
      <c r="AA65" s="9">
        <f t="shared" si="42"/>
        <v>3168</v>
      </c>
      <c r="AB65" s="9">
        <f t="shared" si="43"/>
        <v>6336</v>
      </c>
      <c r="AC65" s="9">
        <f t="shared" si="44"/>
        <v>9504</v>
      </c>
      <c r="AD65" s="9">
        <f t="shared" si="45"/>
        <v>11088</v>
      </c>
      <c r="AE65" s="1">
        <f t="shared" si="51"/>
        <v>31680</v>
      </c>
      <c r="AF65" s="1">
        <v>660</v>
      </c>
    </row>
    <row r="66" spans="7:32">
      <c r="G66" s="9" t="s">
        <v>175</v>
      </c>
      <c r="H66" s="9">
        <f t="shared" si="53"/>
        <v>692</v>
      </c>
      <c r="I66" s="9">
        <f t="shared" si="54"/>
        <v>1383</v>
      </c>
      <c r="J66" s="9">
        <f t="shared" si="55"/>
        <v>2765</v>
      </c>
      <c r="K66" s="9">
        <f t="shared" si="56"/>
        <v>4148</v>
      </c>
      <c r="L66" s="9">
        <f t="shared" si="57"/>
        <v>4839</v>
      </c>
      <c r="M66" s="9">
        <f t="shared" si="58"/>
        <v>9678</v>
      </c>
      <c r="N66" s="9">
        <f t="shared" si="60"/>
        <v>13827</v>
      </c>
      <c r="O66" s="9">
        <v>210</v>
      </c>
      <c r="P66" s="9">
        <f>(H22*$B$9*$B$18)*(O66/100)+I22</f>
        <v>13824</v>
      </c>
    </row>
    <row r="67" spans="7:32">
      <c r="G67" s="9" t="s">
        <v>195</v>
      </c>
      <c r="H67" s="9">
        <f t="shared" si="53"/>
        <v>750</v>
      </c>
      <c r="I67" s="9">
        <f t="shared" si="54"/>
        <v>1500</v>
      </c>
      <c r="J67" s="9">
        <f t="shared" si="55"/>
        <v>3000</v>
      </c>
      <c r="K67" s="9">
        <f t="shared" si="56"/>
        <v>4500</v>
      </c>
      <c r="L67" s="9">
        <f t="shared" si="57"/>
        <v>5250</v>
      </c>
      <c r="M67" s="9">
        <f t="shared" si="58"/>
        <v>10500</v>
      </c>
      <c r="N67" s="9">
        <f t="shared" si="60"/>
        <v>15000</v>
      </c>
      <c r="O67" s="9">
        <v>220</v>
      </c>
      <c r="P67" s="9">
        <f>(H23*$B$9*$B$18)*(O67/100)+I23</f>
        <v>15000.000000000002</v>
      </c>
    </row>
    <row r="68" spans="7:32">
      <c r="G68" s="9" t="s">
        <v>246</v>
      </c>
      <c r="H68" s="9">
        <f t="shared" si="53"/>
        <v>843</v>
      </c>
      <c r="I68" s="9">
        <f t="shared" si="54"/>
        <v>1685</v>
      </c>
      <c r="J68" s="9">
        <f t="shared" si="55"/>
        <v>3370</v>
      </c>
      <c r="K68" s="9">
        <f t="shared" si="56"/>
        <v>5055</v>
      </c>
      <c r="L68" s="9">
        <f t="shared" si="57"/>
        <v>5897</v>
      </c>
      <c r="M68" s="9">
        <f t="shared" si="58"/>
        <v>11794</v>
      </c>
      <c r="N68" s="9">
        <f t="shared" si="60"/>
        <v>16850</v>
      </c>
      <c r="O68" s="9">
        <v>230</v>
      </c>
      <c r="P68" s="9">
        <f>(H24*($B$9)*$B$18)*(O68/100)+I24</f>
        <v>16848</v>
      </c>
    </row>
    <row r="69" spans="7:32">
      <c r="G69" s="9" t="s">
        <v>313</v>
      </c>
      <c r="H69" s="9">
        <f t="shared" si="53"/>
        <v>940</v>
      </c>
      <c r="I69" s="9">
        <f t="shared" si="54"/>
        <v>1880</v>
      </c>
      <c r="J69" s="9">
        <f t="shared" si="55"/>
        <v>3759</v>
      </c>
      <c r="K69" s="9">
        <f t="shared" si="56"/>
        <v>5638</v>
      </c>
      <c r="L69" s="9">
        <f t="shared" si="57"/>
        <v>6578</v>
      </c>
      <c r="M69" s="9">
        <f t="shared" si="58"/>
        <v>13156</v>
      </c>
      <c r="N69" s="9">
        <f t="shared" si="60"/>
        <v>18795</v>
      </c>
      <c r="O69" s="9">
        <v>240</v>
      </c>
      <c r="P69" s="9">
        <f>(H25*$B$9*$B$18)*(O69/100)+I25</f>
        <v>18792</v>
      </c>
      <c r="Y69" s="9" t="s">
        <v>219</v>
      </c>
    </row>
    <row r="70" spans="7:32" ht="17.25" thickBot="1">
      <c r="G70" s="9" t="s">
        <v>368</v>
      </c>
      <c r="H70" s="9">
        <f t="shared" si="53"/>
        <v>1042</v>
      </c>
      <c r="I70" s="9">
        <f t="shared" si="54"/>
        <v>2084</v>
      </c>
      <c r="J70" s="9">
        <f t="shared" si="55"/>
        <v>4167</v>
      </c>
      <c r="K70" s="9">
        <f t="shared" si="56"/>
        <v>6250</v>
      </c>
      <c r="L70" s="9">
        <f t="shared" si="57"/>
        <v>7292</v>
      </c>
      <c r="M70" s="9">
        <f t="shared" si="58"/>
        <v>14584</v>
      </c>
      <c r="N70" s="9">
        <f t="shared" ref="N70" si="61">SUM(H70:L70)</f>
        <v>20835</v>
      </c>
      <c r="O70" s="9">
        <v>250</v>
      </c>
      <c r="P70" s="9">
        <f>(H26*($B$9)*$B$18)*(O70/100)+I26</f>
        <v>20832</v>
      </c>
      <c r="Y70" s="24" t="s">
        <v>197</v>
      </c>
      <c r="Z70" s="24">
        <v>0</v>
      </c>
      <c r="AA70" s="24">
        <v>1</v>
      </c>
      <c r="AB70" s="24">
        <v>2</v>
      </c>
      <c r="AC70" s="24">
        <v>3</v>
      </c>
      <c r="AD70" s="24">
        <v>4</v>
      </c>
      <c r="AE70" s="24">
        <v>5</v>
      </c>
      <c r="AF70" s="24" t="s">
        <v>100</v>
      </c>
    </row>
    <row r="71" spans="7:32" ht="17.25" thickTop="1">
      <c r="G71" s="9" t="s">
        <v>375</v>
      </c>
      <c r="H71" s="9">
        <f t="shared" si="53"/>
        <v>1149</v>
      </c>
      <c r="I71" s="9">
        <f t="shared" si="54"/>
        <v>2297</v>
      </c>
      <c r="J71" s="9">
        <f t="shared" si="55"/>
        <v>4594</v>
      </c>
      <c r="K71" s="9">
        <f t="shared" si="56"/>
        <v>6891</v>
      </c>
      <c r="L71" s="9">
        <f t="shared" si="57"/>
        <v>8039</v>
      </c>
      <c r="M71" s="9">
        <f t="shared" si="58"/>
        <v>16078</v>
      </c>
      <c r="N71" s="9">
        <f t="shared" ref="N71" si="62">SUM(H71:L71)</f>
        <v>22970</v>
      </c>
      <c r="O71" s="9">
        <v>260</v>
      </c>
      <c r="P71" s="9">
        <f>(H27*$B$9*$B$18)*(O71/100)+I27</f>
        <v>22968</v>
      </c>
      <c r="Y71" s="9" t="s">
        <v>198</v>
      </c>
      <c r="Z71" s="9">
        <v>0.01</v>
      </c>
      <c r="AA71" s="9">
        <f t="shared" ref="AA71:AA78" si="63">ROUNDUP(((Z51/$B$39)*$B$40)*((100+AF71)/100),0)/100</f>
        <v>0.22</v>
      </c>
      <c r="AB71" s="9">
        <f t="shared" ref="AB71:AB78" si="64">ROUNDUP(((AA51/$B$39)*$B$40)*((100+AF71)/100),0)/100</f>
        <v>0.44</v>
      </c>
      <c r="AC71" s="9">
        <f t="shared" ref="AC71:AC78" si="65">ROUNDUP(((AB51/$B$39)*$B$40)*((100+AF71)/100),0)/100</f>
        <v>0.87</v>
      </c>
      <c r="AD71" s="9">
        <f t="shared" ref="AD71:AD78" si="66">ROUNDUP(((AC51/$B$39)*$B$40)*((100+AF71)/100),0)/100</f>
        <v>1.3</v>
      </c>
      <c r="AE71" s="9">
        <f t="shared" ref="AE71:AE78" si="67">ROUNDUP(((AD51/$B$39)*$B$40)*((100+AF71)/100),0)/100</f>
        <v>1.52</v>
      </c>
      <c r="AF71" s="1">
        <v>150</v>
      </c>
    </row>
    <row r="72" spans="7:32">
      <c r="G72" s="9" t="s">
        <v>387</v>
      </c>
      <c r="H72" s="9">
        <f t="shared" si="53"/>
        <v>1260</v>
      </c>
      <c r="I72" s="9">
        <f t="shared" si="54"/>
        <v>2520</v>
      </c>
      <c r="J72" s="9">
        <f t="shared" si="55"/>
        <v>5040</v>
      </c>
      <c r="K72" s="9">
        <f t="shared" si="56"/>
        <v>7560</v>
      </c>
      <c r="L72" s="9">
        <f t="shared" si="57"/>
        <v>8820</v>
      </c>
      <c r="M72" s="9">
        <f t="shared" si="58"/>
        <v>17640</v>
      </c>
      <c r="N72" s="9">
        <f t="shared" ref="N72" si="68">SUM(H72:L72)</f>
        <v>25200</v>
      </c>
      <c r="O72" s="9">
        <v>270</v>
      </c>
      <c r="P72" s="9">
        <f>(H28*($B$9)*$B$18)*(O72/100)+I28</f>
        <v>25200</v>
      </c>
      <c r="Y72" s="9" t="s">
        <v>199</v>
      </c>
      <c r="Z72" s="9">
        <v>0.02</v>
      </c>
      <c r="AA72" s="9">
        <f t="shared" si="63"/>
        <v>0.24</v>
      </c>
      <c r="AB72" s="9">
        <f t="shared" si="64"/>
        <v>0.47</v>
      </c>
      <c r="AC72" s="9">
        <f t="shared" si="65"/>
        <v>0.93</v>
      </c>
      <c r="AD72" s="9">
        <f t="shared" si="66"/>
        <v>1.4</v>
      </c>
      <c r="AE72" s="9">
        <f t="shared" si="67"/>
        <v>1.63</v>
      </c>
      <c r="AF72" s="1">
        <v>160</v>
      </c>
    </row>
    <row r="73" spans="7:32">
      <c r="G73" s="9" t="s">
        <v>418</v>
      </c>
      <c r="H73" s="9">
        <f t="shared" si="53"/>
        <v>1377</v>
      </c>
      <c r="I73" s="9">
        <f t="shared" si="54"/>
        <v>2753</v>
      </c>
      <c r="J73" s="9">
        <f t="shared" si="55"/>
        <v>5506</v>
      </c>
      <c r="K73" s="9">
        <f t="shared" si="56"/>
        <v>8259</v>
      </c>
      <c r="L73" s="9">
        <f t="shared" si="57"/>
        <v>9635</v>
      </c>
      <c r="M73" s="9">
        <f t="shared" si="58"/>
        <v>19270</v>
      </c>
      <c r="N73" s="9">
        <f t="shared" ref="N73" si="69">SUM(H73:L73)</f>
        <v>27530</v>
      </c>
      <c r="O73" s="9">
        <v>280</v>
      </c>
      <c r="P73" s="9">
        <f>(H29*$B$9*$B$18)*(O73/100)+I29</f>
        <v>27528</v>
      </c>
      <c r="Y73" s="9" t="s">
        <v>200</v>
      </c>
      <c r="Z73" s="9">
        <v>0.03</v>
      </c>
      <c r="AA73" s="9">
        <f t="shared" si="63"/>
        <v>0.25</v>
      </c>
      <c r="AB73" s="9">
        <f t="shared" si="64"/>
        <v>0.5</v>
      </c>
      <c r="AC73" s="9">
        <f t="shared" si="65"/>
        <v>1</v>
      </c>
      <c r="AD73" s="9">
        <f t="shared" si="66"/>
        <v>1.5</v>
      </c>
      <c r="AE73" s="9">
        <f t="shared" si="67"/>
        <v>1.75</v>
      </c>
      <c r="AF73" s="1">
        <v>170</v>
      </c>
    </row>
    <row r="74" spans="7:32">
      <c r="G74" s="9" t="s">
        <v>431</v>
      </c>
      <c r="H74" s="9">
        <f t="shared" ref="H74:H75" si="70">ROUNDUP((P74*$B$30/100),0)</f>
        <v>1545</v>
      </c>
      <c r="I74" s="9">
        <f t="shared" si="54"/>
        <v>3089</v>
      </c>
      <c r="J74" s="9">
        <f t="shared" si="55"/>
        <v>6178</v>
      </c>
      <c r="K74" s="9">
        <f t="shared" si="56"/>
        <v>9267</v>
      </c>
      <c r="L74" s="9">
        <f t="shared" si="57"/>
        <v>10811</v>
      </c>
      <c r="M74" s="9">
        <f t="shared" si="58"/>
        <v>21622</v>
      </c>
      <c r="N74" s="9">
        <f t="shared" ref="N74" si="71">SUM(H74:L74)</f>
        <v>30890</v>
      </c>
      <c r="O74" s="9">
        <v>300</v>
      </c>
      <c r="P74" s="9">
        <f>(H30*($B$9)*$B$18)*(O74/100)+I30</f>
        <v>30888</v>
      </c>
      <c r="Y74" s="9" t="s">
        <v>201</v>
      </c>
      <c r="Z74" s="9">
        <v>0.04</v>
      </c>
      <c r="AA74" s="9">
        <f t="shared" si="63"/>
        <v>0.27</v>
      </c>
      <c r="AB74" s="9">
        <f t="shared" si="64"/>
        <v>0.54</v>
      </c>
      <c r="AC74" s="9">
        <f t="shared" si="65"/>
        <v>1.07</v>
      </c>
      <c r="AD74" s="9">
        <f t="shared" si="66"/>
        <v>1.6</v>
      </c>
      <c r="AE74" s="9">
        <f t="shared" si="67"/>
        <v>1.87</v>
      </c>
      <c r="AF74" s="1">
        <v>180</v>
      </c>
    </row>
    <row r="75" spans="7:32">
      <c r="G75" s="9" t="s">
        <v>451</v>
      </c>
      <c r="H75" s="9">
        <f t="shared" si="70"/>
        <v>1722</v>
      </c>
      <c r="I75" s="9">
        <f t="shared" si="54"/>
        <v>3444</v>
      </c>
      <c r="J75" s="9">
        <f t="shared" si="55"/>
        <v>6888</v>
      </c>
      <c r="K75" s="9">
        <f t="shared" si="56"/>
        <v>10332</v>
      </c>
      <c r="L75" s="9">
        <f t="shared" si="57"/>
        <v>12054</v>
      </c>
      <c r="M75" s="9">
        <f t="shared" si="58"/>
        <v>24108</v>
      </c>
      <c r="N75" s="9">
        <f t="shared" ref="N75:N76" si="72">SUM(H75:L75)</f>
        <v>34440</v>
      </c>
      <c r="O75" s="9">
        <v>320</v>
      </c>
      <c r="P75" s="9">
        <f>(H31*$B$9*$B$18)*(O75/100)+I31</f>
        <v>34440</v>
      </c>
      <c r="Y75" s="9" t="s">
        <v>202</v>
      </c>
      <c r="Z75" s="9">
        <v>0.05</v>
      </c>
      <c r="AA75" s="9">
        <f t="shared" si="63"/>
        <v>0.3</v>
      </c>
      <c r="AB75" s="9">
        <f t="shared" si="64"/>
        <v>0.59</v>
      </c>
      <c r="AC75" s="9">
        <f t="shared" si="65"/>
        <v>1.18</v>
      </c>
      <c r="AD75" s="9">
        <f t="shared" si="66"/>
        <v>1.77</v>
      </c>
      <c r="AE75" s="9">
        <f t="shared" si="67"/>
        <v>2.06</v>
      </c>
      <c r="AF75" s="1">
        <v>200</v>
      </c>
    </row>
    <row r="76" spans="7:32">
      <c r="G76" s="9" t="s">
        <v>464</v>
      </c>
      <c r="H76" s="9">
        <f t="shared" ref="H76:H77" si="73">ROUNDUP((P76*$B$30/100),0)</f>
        <v>1910</v>
      </c>
      <c r="I76" s="9">
        <f t="shared" ref="I76:I77" si="74">ROUNDUP((P76*$B$31/100),0)</f>
        <v>3819</v>
      </c>
      <c r="J76" s="9">
        <f t="shared" ref="J76:J77" si="75">ROUNDUP((P76*$B$32/100),0)</f>
        <v>7637</v>
      </c>
      <c r="K76" s="9">
        <f t="shared" ref="K76:K77" si="76">ROUNDUP((P76*$B$33/100),0)</f>
        <v>11456</v>
      </c>
      <c r="L76" s="9">
        <f t="shared" ref="L76:L77" si="77">ROUNDUP((P76*$B$34/100),0)</f>
        <v>13365</v>
      </c>
      <c r="M76" s="9">
        <f t="shared" si="58"/>
        <v>26730</v>
      </c>
      <c r="N76" s="9">
        <f t="shared" si="72"/>
        <v>38187</v>
      </c>
      <c r="O76" s="9">
        <v>340</v>
      </c>
      <c r="P76" s="9">
        <f>(H32*($B$9)*$B$18)*(O76/100)+I32</f>
        <v>38184</v>
      </c>
      <c r="Y76" s="9" t="s">
        <v>203</v>
      </c>
      <c r="Z76" s="9">
        <v>0.06</v>
      </c>
      <c r="AA76" s="9">
        <f t="shared" si="63"/>
        <v>0.33</v>
      </c>
      <c r="AB76" s="9">
        <f t="shared" si="64"/>
        <v>0.65</v>
      </c>
      <c r="AC76" s="9">
        <f t="shared" si="65"/>
        <v>1.3</v>
      </c>
      <c r="AD76" s="9">
        <f t="shared" si="66"/>
        <v>1.94</v>
      </c>
      <c r="AE76" s="9">
        <f t="shared" si="67"/>
        <v>2.2599999999999998</v>
      </c>
      <c r="AF76" s="1">
        <v>220</v>
      </c>
    </row>
    <row r="77" spans="7:32">
      <c r="G77" s="9" t="s">
        <v>473</v>
      </c>
      <c r="H77" s="9">
        <f t="shared" si="73"/>
        <v>2106</v>
      </c>
      <c r="I77" s="9">
        <f t="shared" si="74"/>
        <v>4212</v>
      </c>
      <c r="J77" s="9">
        <f t="shared" si="75"/>
        <v>8424</v>
      </c>
      <c r="K77" s="9">
        <f t="shared" si="76"/>
        <v>12636</v>
      </c>
      <c r="L77" s="9">
        <f t="shared" si="77"/>
        <v>14742</v>
      </c>
      <c r="M77" s="9">
        <f t="shared" ref="M77:M78" si="78">L77*$B$43</f>
        <v>29484</v>
      </c>
      <c r="N77" s="9">
        <f t="shared" ref="N77:N78" si="79">SUM(H77:L77)</f>
        <v>42120</v>
      </c>
      <c r="O77" s="9">
        <v>360</v>
      </c>
      <c r="P77" s="9">
        <f>(H33*$B$9*$B$18)*(O77/100)+I33</f>
        <v>42120</v>
      </c>
      <c r="Y77" s="9" t="s">
        <v>204</v>
      </c>
      <c r="Z77" s="9">
        <v>7.0000000000000007E-2</v>
      </c>
      <c r="AA77" s="9">
        <f t="shared" si="63"/>
        <v>0.36</v>
      </c>
      <c r="AB77" s="9">
        <f t="shared" si="64"/>
        <v>0.71</v>
      </c>
      <c r="AC77" s="9">
        <f t="shared" si="65"/>
        <v>1.42</v>
      </c>
      <c r="AD77" s="9">
        <f t="shared" si="66"/>
        <v>2.12</v>
      </c>
      <c r="AE77" s="9">
        <f t="shared" si="67"/>
        <v>2.4700000000000002</v>
      </c>
      <c r="AF77" s="1">
        <v>240</v>
      </c>
    </row>
    <row r="78" spans="7:32">
      <c r="G78" s="9" t="s">
        <v>489</v>
      </c>
      <c r="H78" s="9">
        <f t="shared" ref="H78:H79" si="80">ROUNDUP((P78*$B$30/100),0)</f>
        <v>2313</v>
      </c>
      <c r="I78" s="9">
        <f t="shared" ref="I78:I79" si="81">ROUNDUP((P78*$B$31/100),0)</f>
        <v>4625</v>
      </c>
      <c r="J78" s="9">
        <f t="shared" ref="J78:J79" si="82">ROUNDUP((P78*$B$32/100),0)</f>
        <v>9250</v>
      </c>
      <c r="K78" s="9">
        <f t="shared" ref="K78:K79" si="83">ROUNDUP((P78*$B$33/100),0)</f>
        <v>13875</v>
      </c>
      <c r="L78" s="9">
        <f t="shared" ref="L78:L79" si="84">ROUNDUP((P78*$B$34/100),0)</f>
        <v>16187</v>
      </c>
      <c r="M78" s="9">
        <f t="shared" si="78"/>
        <v>32374</v>
      </c>
      <c r="N78" s="9">
        <f t="shared" si="79"/>
        <v>46250</v>
      </c>
      <c r="O78" s="9">
        <v>380</v>
      </c>
      <c r="P78" s="9">
        <f>(H34*($B$9)*$B$18)*(O78/100)+I34</f>
        <v>46248</v>
      </c>
      <c r="Y78" s="9" t="s">
        <v>205</v>
      </c>
      <c r="Z78" s="9">
        <v>0.08</v>
      </c>
      <c r="AA78" s="9">
        <f t="shared" si="63"/>
        <v>0.4</v>
      </c>
      <c r="AB78" s="9">
        <f t="shared" si="64"/>
        <v>0.79</v>
      </c>
      <c r="AC78" s="9">
        <f t="shared" si="65"/>
        <v>1.58</v>
      </c>
      <c r="AD78" s="9">
        <f t="shared" si="66"/>
        <v>2.37</v>
      </c>
      <c r="AE78" s="9">
        <f t="shared" si="67"/>
        <v>2.76</v>
      </c>
      <c r="AF78" s="1">
        <v>270</v>
      </c>
    </row>
    <row r="79" spans="7:32">
      <c r="G79" s="9" t="s">
        <v>490</v>
      </c>
      <c r="H79" s="9">
        <f t="shared" si="80"/>
        <v>2529</v>
      </c>
      <c r="I79" s="9">
        <f t="shared" si="81"/>
        <v>5057</v>
      </c>
      <c r="J79" s="9">
        <f t="shared" si="82"/>
        <v>10114</v>
      </c>
      <c r="K79" s="9">
        <f t="shared" si="83"/>
        <v>15171</v>
      </c>
      <c r="L79" s="9">
        <f t="shared" si="84"/>
        <v>17699</v>
      </c>
      <c r="M79" s="9">
        <f t="shared" ref="M79:M80" si="85">L79*$B$43</f>
        <v>35398</v>
      </c>
      <c r="N79" s="9">
        <f t="shared" ref="N79:N80" si="86">SUM(H79:L79)</f>
        <v>50570</v>
      </c>
      <c r="O79" s="9">
        <v>400</v>
      </c>
      <c r="P79" s="9">
        <f>(H35*$B$9*$B$18)*(O79/100)+I35</f>
        <v>50568</v>
      </c>
      <c r="Y79" s="9" t="s">
        <v>206</v>
      </c>
      <c r="Z79" s="9">
        <v>0.09</v>
      </c>
      <c r="AA79" s="9">
        <f t="shared" ref="AA79:AA83" si="87">ROUNDUP(((Z59/$B$39)*$B$40)*((100+AF79)/100),0)/100</f>
        <v>0.57999999999999996</v>
      </c>
      <c r="AB79" s="9">
        <f t="shared" ref="AB79:AB83" si="88">ROUNDUP(((AA59/$B$39)*$B$40)*((100+AF79)/100),0)/100</f>
        <v>1.1599999999999999</v>
      </c>
      <c r="AC79" s="9">
        <f t="shared" ref="AC79:AC83" si="89">ROUNDUP(((AB59/$B$39)*$B$40)*((100+AF79)/100),0)/100</f>
        <v>2.31</v>
      </c>
      <c r="AD79" s="9">
        <f t="shared" ref="AD79:AD83" si="90">ROUNDUP(((AC59/$B$39)*$B$40)*((100+AF79)/100),0)/100</f>
        <v>3.46</v>
      </c>
      <c r="AE79" s="9">
        <f t="shared" ref="AE79:AE83" si="91">ROUNDUP(((AD59/$B$39)*$B$40)*((100+AF79)/100),0)/100</f>
        <v>4.04</v>
      </c>
      <c r="AF79" s="1">
        <v>300</v>
      </c>
    </row>
    <row r="80" spans="7:32">
      <c r="G80" s="9" t="s">
        <v>512</v>
      </c>
      <c r="H80" s="9">
        <f t="shared" ref="H80:H81" si="92">ROUNDUP((P80*$B$30/100),0)</f>
        <v>2632</v>
      </c>
      <c r="I80" s="9">
        <f t="shared" ref="I80:I81" si="93">ROUNDUP((P80*$B$31/100),0)</f>
        <v>5264</v>
      </c>
      <c r="J80" s="9">
        <f t="shared" ref="J80:J81" si="94">ROUNDUP((P80*$B$32/100),0)</f>
        <v>10527</v>
      </c>
      <c r="K80" s="9">
        <f t="shared" ref="K80:K81" si="95">ROUNDUP((P80*$B$33/100),0)</f>
        <v>15790</v>
      </c>
      <c r="L80" s="9">
        <f t="shared" ref="L80:L81" si="96">ROUNDUP((P80*$B$34/100),0)</f>
        <v>18422</v>
      </c>
      <c r="M80" s="9">
        <f t="shared" si="85"/>
        <v>36844</v>
      </c>
      <c r="N80" s="9">
        <f t="shared" si="86"/>
        <v>52635</v>
      </c>
      <c r="O80" s="9">
        <v>400</v>
      </c>
      <c r="P80" s="9">
        <f>(H36*($B$9)*$B$18)*(O80/100)+I36</f>
        <v>52632</v>
      </c>
      <c r="Y80" s="9" t="s">
        <v>207</v>
      </c>
      <c r="Z80" s="9">
        <v>0.1</v>
      </c>
      <c r="AA80" s="9">
        <f t="shared" si="87"/>
        <v>0.65</v>
      </c>
      <c r="AB80" s="9">
        <f t="shared" si="88"/>
        <v>1.29</v>
      </c>
      <c r="AC80" s="9">
        <f t="shared" si="89"/>
        <v>2.58</v>
      </c>
      <c r="AD80" s="9">
        <f t="shared" si="90"/>
        <v>3.87</v>
      </c>
      <c r="AE80" s="9">
        <f t="shared" si="91"/>
        <v>4.51</v>
      </c>
      <c r="AF80" s="1">
        <v>330</v>
      </c>
    </row>
    <row r="81" spans="7:32">
      <c r="G81" s="9" t="s">
        <v>517</v>
      </c>
      <c r="H81" s="9">
        <f t="shared" si="92"/>
        <v>2735</v>
      </c>
      <c r="I81" s="9">
        <f t="shared" si="93"/>
        <v>5470</v>
      </c>
      <c r="J81" s="9">
        <f t="shared" si="94"/>
        <v>10940</v>
      </c>
      <c r="K81" s="9">
        <f t="shared" si="95"/>
        <v>16409</v>
      </c>
      <c r="L81" s="9">
        <f t="shared" si="96"/>
        <v>19144</v>
      </c>
      <c r="M81" s="9">
        <f t="shared" ref="M81:M82" si="97">L81*$B$43</f>
        <v>38288</v>
      </c>
      <c r="N81" s="9">
        <f t="shared" ref="N81:N82" si="98">SUM(H81:L81)</f>
        <v>54698</v>
      </c>
      <c r="O81" s="9">
        <v>400</v>
      </c>
      <c r="P81" s="9">
        <f>(H37*$B$9*$B$18)*(O81/100)+I37</f>
        <v>54696</v>
      </c>
      <c r="Y81" s="9" t="s">
        <v>208</v>
      </c>
      <c r="Z81" s="9">
        <v>0.11</v>
      </c>
      <c r="AA81" s="9">
        <f t="shared" si="87"/>
        <v>0.72</v>
      </c>
      <c r="AB81" s="9">
        <f t="shared" si="88"/>
        <v>1.44</v>
      </c>
      <c r="AC81" s="9">
        <f t="shared" si="89"/>
        <v>2.87</v>
      </c>
      <c r="AD81" s="9">
        <f t="shared" si="90"/>
        <v>4.3</v>
      </c>
      <c r="AE81" s="9">
        <f t="shared" si="91"/>
        <v>5.01</v>
      </c>
      <c r="AF81" s="1">
        <v>360</v>
      </c>
    </row>
    <row r="82" spans="7:32">
      <c r="G82" s="9" t="s">
        <v>519</v>
      </c>
      <c r="H82" s="9">
        <f t="shared" ref="H82:H83" si="99">ROUNDUP((P82*$B$30/100),0)</f>
        <v>2838</v>
      </c>
      <c r="I82" s="9">
        <f t="shared" ref="I82:I83" si="100">ROUNDUP((P82*$B$31/100),0)</f>
        <v>5676</v>
      </c>
      <c r="J82" s="9">
        <f t="shared" ref="J82:J83" si="101">ROUNDUP((P82*$B$32/100),0)</f>
        <v>11352</v>
      </c>
      <c r="K82" s="9">
        <f t="shared" ref="K82:K83" si="102">ROUNDUP((P82*$B$33/100),0)</f>
        <v>17028</v>
      </c>
      <c r="L82" s="9">
        <f t="shared" ref="L82:L83" si="103">ROUNDUP((P82*$B$34/100),0)</f>
        <v>19866</v>
      </c>
      <c r="M82" s="9">
        <f t="shared" si="97"/>
        <v>39732</v>
      </c>
      <c r="N82" s="9">
        <f t="shared" si="98"/>
        <v>56760</v>
      </c>
      <c r="O82" s="9">
        <v>400</v>
      </c>
      <c r="P82" s="9">
        <f>(H38*($B$9)*$B$18)*(O82/100)+I38</f>
        <v>56760</v>
      </c>
      <c r="Y82" s="9" t="s">
        <v>209</v>
      </c>
      <c r="Z82" s="9">
        <v>0.12</v>
      </c>
      <c r="AA82" s="9">
        <f t="shared" si="87"/>
        <v>0.85</v>
      </c>
      <c r="AB82" s="9">
        <f t="shared" si="88"/>
        <v>1.7</v>
      </c>
      <c r="AC82" s="9">
        <f t="shared" si="89"/>
        <v>3.39</v>
      </c>
      <c r="AD82" s="9">
        <f t="shared" si="90"/>
        <v>5.09</v>
      </c>
      <c r="AE82" s="9">
        <f t="shared" si="91"/>
        <v>5.93</v>
      </c>
      <c r="AF82" s="1">
        <v>390</v>
      </c>
    </row>
    <row r="83" spans="7:32">
      <c r="G83" s="9" t="s">
        <v>540</v>
      </c>
      <c r="H83" s="9">
        <f t="shared" si="99"/>
        <v>2942</v>
      </c>
      <c r="I83" s="9">
        <f t="shared" si="100"/>
        <v>5883</v>
      </c>
      <c r="J83" s="9">
        <f t="shared" si="101"/>
        <v>11765</v>
      </c>
      <c r="K83" s="9">
        <f t="shared" si="102"/>
        <v>17648</v>
      </c>
      <c r="L83" s="9">
        <f t="shared" si="103"/>
        <v>20589</v>
      </c>
      <c r="M83" s="9">
        <f t="shared" ref="M83:M84" si="104">L83*$B$43</f>
        <v>41178</v>
      </c>
      <c r="N83" s="9">
        <f t="shared" ref="N83:N84" si="105">SUM(H83:L83)</f>
        <v>58827</v>
      </c>
      <c r="O83" s="9">
        <v>400</v>
      </c>
      <c r="P83" s="9">
        <f>(H39*$B$9*$B$18)*(O83/100)+I39</f>
        <v>58824</v>
      </c>
      <c r="Y83" s="9" t="s">
        <v>210</v>
      </c>
      <c r="Z83" s="9">
        <v>0.13</v>
      </c>
      <c r="AA83" s="9">
        <f t="shared" si="87"/>
        <v>0.93</v>
      </c>
      <c r="AB83" s="9">
        <f t="shared" si="88"/>
        <v>1.86</v>
      </c>
      <c r="AC83" s="9">
        <f t="shared" si="89"/>
        <v>3.72</v>
      </c>
      <c r="AD83" s="9">
        <f t="shared" si="90"/>
        <v>5.58</v>
      </c>
      <c r="AE83" s="9">
        <f t="shared" si="91"/>
        <v>6.5</v>
      </c>
      <c r="AF83" s="1">
        <v>420</v>
      </c>
    </row>
    <row r="84" spans="7:32">
      <c r="G84" s="9" t="s">
        <v>552</v>
      </c>
      <c r="H84" s="9">
        <f t="shared" ref="H84:H85" si="106">ROUNDUP((P84*$B$30/100),0)</f>
        <v>3045</v>
      </c>
      <c r="I84" s="9">
        <f t="shared" ref="I84:I85" si="107">ROUNDUP((P84*$B$31/100),0)</f>
        <v>6089</v>
      </c>
      <c r="J84" s="9">
        <f t="shared" ref="J84:J85" si="108">ROUNDUP((P84*$B$32/100),0)</f>
        <v>12178</v>
      </c>
      <c r="K84" s="9">
        <f t="shared" ref="K84:K85" si="109">ROUNDUP((P84*$B$33/100),0)</f>
        <v>18267</v>
      </c>
      <c r="L84" s="9">
        <f t="shared" ref="L84:L85" si="110">ROUNDUP((P84*$B$34/100),0)</f>
        <v>21311</v>
      </c>
      <c r="M84" s="9">
        <f t="shared" si="104"/>
        <v>42622</v>
      </c>
      <c r="N84" s="9">
        <f t="shared" si="105"/>
        <v>60890</v>
      </c>
      <c r="O84" s="9">
        <v>400</v>
      </c>
      <c r="P84" s="9">
        <f>(H40*($B$9)*$B$18)*(O84/100)+I40</f>
        <v>60888</v>
      </c>
      <c r="Y84" s="9" t="s">
        <v>211</v>
      </c>
      <c r="Z84" s="9">
        <v>0.14000000000000001</v>
      </c>
      <c r="AA84" s="9">
        <f>ROUNDUP(((Z64/$B$39)*$B$40)*((100+AF84)/100),0)/100</f>
        <v>1.02</v>
      </c>
      <c r="AB84" s="9">
        <f>ROUNDUP(((AA64/$B$39)*$B$40)*((100+AF84)/100),0)/100</f>
        <v>2.0299999999999998</v>
      </c>
      <c r="AC84" s="9">
        <f>ROUNDUP(((AB64/$B$39)*$B$40)*((100+AF84)/100),0)/100</f>
        <v>4.0599999999999996</v>
      </c>
      <c r="AD84" s="9">
        <f>ROUNDUP(((AC64/$B$39)*$B$40)*((100+AF84)/100),0)/100</f>
        <v>6.09</v>
      </c>
      <c r="AE84" s="9">
        <f>ROUNDUP(((AD64/$B$39)*$B$40)*((100+AF84)/100),0)/100</f>
        <v>7.1</v>
      </c>
      <c r="AF84" s="1">
        <v>450</v>
      </c>
    </row>
    <row r="85" spans="7:32">
      <c r="G85" s="9" t="s">
        <v>553</v>
      </c>
      <c r="H85" s="9">
        <f t="shared" si="106"/>
        <v>3148</v>
      </c>
      <c r="I85" s="9">
        <f t="shared" si="107"/>
        <v>6296</v>
      </c>
      <c r="J85" s="9">
        <f t="shared" si="108"/>
        <v>12591</v>
      </c>
      <c r="K85" s="9">
        <f t="shared" si="109"/>
        <v>18886</v>
      </c>
      <c r="L85" s="9">
        <f t="shared" si="110"/>
        <v>22034</v>
      </c>
      <c r="M85" s="9">
        <f t="shared" ref="M85:M86" si="111">L85*$B$43</f>
        <v>44068</v>
      </c>
      <c r="N85" s="9">
        <f t="shared" ref="N85" si="112">SUM(H85:L85)</f>
        <v>62955</v>
      </c>
      <c r="O85" s="9">
        <v>400</v>
      </c>
      <c r="P85" s="9">
        <f>(H41*$B$9*$B$18)*(O85/100)+I41</f>
        <v>62952</v>
      </c>
      <c r="Y85" s="9" t="s">
        <v>212</v>
      </c>
      <c r="Z85" s="9">
        <v>0.15</v>
      </c>
      <c r="AA85" s="9">
        <f>ROUNDUP(((Z65/$B$39)*$B$40)*((100+AF85)/100),0)/100</f>
        <v>1.1100000000000001</v>
      </c>
      <c r="AB85" s="9">
        <f>ROUNDUP(((AA65/$B$39)*$B$40)*((100+AF85)/100),0)/100</f>
        <v>2.21</v>
      </c>
      <c r="AC85" s="9">
        <f>ROUNDUP(((AB65/$B$39)*$B$40)*((100+AF85)/100),0)/100</f>
        <v>4.41</v>
      </c>
      <c r="AD85" s="9">
        <f>ROUNDUP(((AC65/$B$39)*$B$40)*((100+AF85)/100),0)/100</f>
        <v>6.62</v>
      </c>
      <c r="AE85" s="9">
        <f>ROUNDUP(((AD65/$B$39)*$B$40)*((100+AF85)/100),0)/100</f>
        <v>7.72</v>
      </c>
      <c r="AF85" s="1">
        <v>480</v>
      </c>
    </row>
    <row r="86" spans="7:32">
      <c r="G86" s="9" t="s">
        <v>576</v>
      </c>
      <c r="H86" s="9">
        <f t="shared" ref="H86" si="113">ROUNDUP((P86*$B$30/100),0)</f>
        <v>3251</v>
      </c>
      <c r="I86" s="9">
        <f t="shared" ref="I86" si="114">ROUNDUP((P86*$B$31/100),0)</f>
        <v>6502</v>
      </c>
      <c r="J86" s="9">
        <f t="shared" ref="J86" si="115">ROUNDUP((P86*$B$32/100),0)</f>
        <v>13004</v>
      </c>
      <c r="K86" s="9">
        <f t="shared" ref="K86" si="116">ROUNDUP((P86*$B$33/100),0)</f>
        <v>19505</v>
      </c>
      <c r="L86" s="9">
        <f t="shared" ref="L86" si="117">ROUNDUP((P86*$B$34/100),0)</f>
        <v>22756</v>
      </c>
      <c r="M86" s="9">
        <f t="shared" si="111"/>
        <v>45512</v>
      </c>
      <c r="N86" s="9">
        <f t="shared" ref="N86" si="118">SUM(H86:L86)</f>
        <v>65018</v>
      </c>
      <c r="O86" s="9">
        <v>400</v>
      </c>
      <c r="P86" s="9">
        <f>(H42*($B$9)*$B$18)*(O86/100)+I42</f>
        <v>65016</v>
      </c>
      <c r="Y86" s="9"/>
      <c r="Z86" s="9"/>
      <c r="AA86" s="9"/>
      <c r="AB86" s="9"/>
      <c r="AC86" s="9"/>
      <c r="AD86" s="9"/>
      <c r="AE86" s="9"/>
    </row>
    <row r="88" spans="7:32">
      <c r="G88" s="9" t="s">
        <v>143</v>
      </c>
      <c r="O88" s="22" t="s">
        <v>68</v>
      </c>
      <c r="P88" s="32">
        <f>SUM(P90:P100)+SUM(Q90:Q100)</f>
        <v>22.09</v>
      </c>
      <c r="Q88" s="21" t="s">
        <v>145</v>
      </c>
    </row>
    <row r="89" spans="7:32" ht="17.25" thickBot="1">
      <c r="G89" s="24" t="s">
        <v>69</v>
      </c>
      <c r="H89" s="24">
        <v>0</v>
      </c>
      <c r="I89" s="24">
        <v>1</v>
      </c>
      <c r="J89" s="24">
        <v>2</v>
      </c>
      <c r="K89" s="24">
        <v>3</v>
      </c>
      <c r="L89" s="24">
        <v>4</v>
      </c>
      <c r="M89" s="24">
        <v>5</v>
      </c>
      <c r="N89" s="24" t="s">
        <v>160</v>
      </c>
      <c r="O89" s="24" t="s">
        <v>100</v>
      </c>
      <c r="P89" s="24" t="s">
        <v>94</v>
      </c>
      <c r="Q89" s="24" t="s">
        <v>163</v>
      </c>
      <c r="R89" s="24" t="s">
        <v>95</v>
      </c>
    </row>
    <row r="90" spans="7:32" ht="17.25" thickTop="1">
      <c r="G90" s="9" t="s">
        <v>16</v>
      </c>
      <c r="H90" s="9">
        <v>0.01</v>
      </c>
      <c r="I90" s="9">
        <f t="shared" ref="I90:I99" si="119">ROUNDUP(((H51/$B$39)*$B$40)*((100+O90)/100),0)/100</f>
        <v>0.02</v>
      </c>
      <c r="J90" s="9">
        <f t="shared" ref="J90:J99" si="120">ROUNDUP(((I51/$B$39)*$B$40)*((100+O90)/100),0)/100</f>
        <v>0.03</v>
      </c>
      <c r="K90" s="9">
        <f t="shared" ref="K90:K99" si="121">ROUNDUP(((J51/$B$39)*$B$40)*((100+O90)/100),0)/100</f>
        <v>0.06</v>
      </c>
      <c r="L90" s="9">
        <f t="shared" ref="L90:L99" si="122">ROUNDUP(((K51/$B$39)*$B$40)*((100+O90)/100),0)/100</f>
        <v>0.09</v>
      </c>
      <c r="M90" s="9">
        <f t="shared" ref="M90:M99" si="123">ROUNDUP(((L51/$B$39)*$B$40)*((100+O90)/100),0)/100</f>
        <v>0.1</v>
      </c>
      <c r="N90" s="9">
        <f t="shared" ref="N90:N99" si="124">ROUNDUP(((M51/$B$39)*$B$40)*((100+O90)/100),0)/100</f>
        <v>0.2</v>
      </c>
      <c r="O90" s="10">
        <v>10</v>
      </c>
      <c r="P90" s="10">
        <f t="shared" ref="P90:P102" si="125">SUM(H90:M90)</f>
        <v>0.31</v>
      </c>
      <c r="Q90" s="9">
        <f>N90</f>
        <v>0.2</v>
      </c>
      <c r="R90" s="10">
        <f t="shared" ref="R90:R119" si="126">((P90+Q90)/$P$88)*100</f>
        <v>2.3087369850611137</v>
      </c>
    </row>
    <row r="91" spans="7:32">
      <c r="G91" s="9" t="s">
        <v>18</v>
      </c>
      <c r="H91" s="9">
        <v>0.01</v>
      </c>
      <c r="I91" s="9">
        <f t="shared" si="119"/>
        <v>0.02</v>
      </c>
      <c r="J91" s="9">
        <f t="shared" si="120"/>
        <v>0.04</v>
      </c>
      <c r="K91" s="9">
        <f t="shared" si="121"/>
        <v>0.08</v>
      </c>
      <c r="L91" s="9">
        <f t="shared" si="122"/>
        <v>0.12</v>
      </c>
      <c r="M91" s="9">
        <f t="shared" si="123"/>
        <v>0.14000000000000001</v>
      </c>
      <c r="N91" s="9">
        <f t="shared" si="124"/>
        <v>0.27</v>
      </c>
      <c r="O91" s="10">
        <v>20</v>
      </c>
      <c r="P91" s="10">
        <f t="shared" si="125"/>
        <v>0.41000000000000003</v>
      </c>
      <c r="Q91" s="9">
        <f t="shared" ref="Q91:Q110" si="127">N91</f>
        <v>0.27</v>
      </c>
      <c r="R91" s="10">
        <f t="shared" si="126"/>
        <v>3.0783159800814848</v>
      </c>
    </row>
    <row r="92" spans="7:32">
      <c r="G92" s="9" t="s">
        <v>19</v>
      </c>
      <c r="H92" s="9">
        <v>0.02</v>
      </c>
      <c r="I92" s="9">
        <f t="shared" si="119"/>
        <v>0.03</v>
      </c>
      <c r="J92" s="9">
        <f t="shared" si="120"/>
        <v>0.05</v>
      </c>
      <c r="K92" s="9">
        <f t="shared" si="121"/>
        <v>0.1</v>
      </c>
      <c r="L92" s="9">
        <f t="shared" si="122"/>
        <v>0.15</v>
      </c>
      <c r="M92" s="9">
        <f t="shared" si="123"/>
        <v>0.18</v>
      </c>
      <c r="N92" s="9">
        <f t="shared" si="124"/>
        <v>0.35</v>
      </c>
      <c r="O92" s="10">
        <v>30</v>
      </c>
      <c r="P92" s="10">
        <f t="shared" si="125"/>
        <v>0.53</v>
      </c>
      <c r="Q92" s="9">
        <f t="shared" si="127"/>
        <v>0.35</v>
      </c>
      <c r="R92" s="10">
        <f t="shared" si="126"/>
        <v>3.9837030330466274</v>
      </c>
    </row>
    <row r="93" spans="7:32">
      <c r="G93" s="9" t="s">
        <v>85</v>
      </c>
      <c r="H93" s="9">
        <v>0.02</v>
      </c>
      <c r="I93" s="9">
        <f t="shared" si="119"/>
        <v>0.04</v>
      </c>
      <c r="J93" s="9">
        <f t="shared" si="120"/>
        <v>7.0000000000000007E-2</v>
      </c>
      <c r="K93" s="9">
        <f t="shared" si="121"/>
        <v>0.13</v>
      </c>
      <c r="L93" s="9">
        <f t="shared" si="122"/>
        <v>0.19</v>
      </c>
      <c r="M93" s="9">
        <f t="shared" si="123"/>
        <v>0.22</v>
      </c>
      <c r="N93" s="9">
        <f t="shared" si="124"/>
        <v>0.44</v>
      </c>
      <c r="O93" s="10">
        <v>40</v>
      </c>
      <c r="P93" s="10">
        <f t="shared" si="125"/>
        <v>0.67</v>
      </c>
      <c r="Q93" s="9">
        <f t="shared" si="127"/>
        <v>0.44</v>
      </c>
      <c r="R93" s="10">
        <f t="shared" si="126"/>
        <v>5.0248981439565421</v>
      </c>
    </row>
    <row r="94" spans="7:32">
      <c r="G94" s="9" t="s">
        <v>20</v>
      </c>
      <c r="H94" s="9">
        <v>0.03</v>
      </c>
      <c r="I94" s="9">
        <f t="shared" si="119"/>
        <v>0.04</v>
      </c>
      <c r="J94" s="9">
        <f t="shared" si="120"/>
        <v>0.08</v>
      </c>
      <c r="K94" s="9">
        <f t="shared" si="121"/>
        <v>0.16</v>
      </c>
      <c r="L94" s="9">
        <f t="shared" si="122"/>
        <v>0.24</v>
      </c>
      <c r="M94" s="9">
        <f t="shared" si="123"/>
        <v>0.28000000000000003</v>
      </c>
      <c r="N94" s="9">
        <f t="shared" si="124"/>
        <v>0.55000000000000004</v>
      </c>
      <c r="O94" s="10">
        <v>50</v>
      </c>
      <c r="P94" s="10">
        <f t="shared" si="125"/>
        <v>0.83000000000000007</v>
      </c>
      <c r="Q94" s="9">
        <f t="shared" si="127"/>
        <v>0.55000000000000004</v>
      </c>
      <c r="R94" s="10">
        <f t="shared" si="126"/>
        <v>6.2471706654594845</v>
      </c>
    </row>
    <row r="95" spans="7:32">
      <c r="G95" s="9" t="s">
        <v>21</v>
      </c>
      <c r="H95" s="9">
        <v>0.03</v>
      </c>
      <c r="I95" s="9">
        <f t="shared" si="119"/>
        <v>0.05</v>
      </c>
      <c r="J95" s="9">
        <f t="shared" si="120"/>
        <v>0.1</v>
      </c>
      <c r="K95" s="9">
        <f t="shared" si="121"/>
        <v>0.2</v>
      </c>
      <c r="L95" s="9">
        <f t="shared" si="122"/>
        <v>0.28999999999999998</v>
      </c>
      <c r="M95" s="9">
        <f t="shared" si="123"/>
        <v>0.34</v>
      </c>
      <c r="N95" s="9">
        <f t="shared" si="124"/>
        <v>0.68</v>
      </c>
      <c r="O95" s="10">
        <v>60</v>
      </c>
      <c r="P95" s="10">
        <f t="shared" si="125"/>
        <v>1.01</v>
      </c>
      <c r="Q95" s="9">
        <f t="shared" si="127"/>
        <v>0.68</v>
      </c>
      <c r="R95" s="10">
        <f t="shared" si="126"/>
        <v>7.6505205975554542</v>
      </c>
    </row>
    <row r="96" spans="7:32">
      <c r="G96" s="9" t="s">
        <v>22</v>
      </c>
      <c r="H96" s="9">
        <v>0.04</v>
      </c>
      <c r="I96" s="9">
        <f t="shared" si="119"/>
        <v>0.06</v>
      </c>
      <c r="J96" s="9">
        <f t="shared" si="120"/>
        <v>0.12</v>
      </c>
      <c r="K96" s="9">
        <f t="shared" si="121"/>
        <v>0.24</v>
      </c>
      <c r="L96" s="9">
        <f t="shared" si="122"/>
        <v>0.35</v>
      </c>
      <c r="M96" s="9">
        <f t="shared" si="123"/>
        <v>0.41</v>
      </c>
      <c r="N96" s="9">
        <f t="shared" si="124"/>
        <v>0.82</v>
      </c>
      <c r="O96" s="10">
        <v>70</v>
      </c>
      <c r="P96" s="10">
        <f t="shared" si="125"/>
        <v>1.22</v>
      </c>
      <c r="Q96" s="9">
        <f t="shared" si="127"/>
        <v>0.82</v>
      </c>
      <c r="R96" s="10">
        <f t="shared" si="126"/>
        <v>9.2349479402444548</v>
      </c>
      <c r="Y96" s="9" t="s">
        <v>220</v>
      </c>
      <c r="Z96" s="9"/>
      <c r="AA96" s="9"/>
      <c r="AB96" s="9"/>
      <c r="AC96" s="9"/>
      <c r="AD96" s="9"/>
      <c r="AE96" s="9"/>
    </row>
    <row r="97" spans="7:31" ht="17.25" thickBot="1">
      <c r="G97" s="9" t="s">
        <v>23</v>
      </c>
      <c r="H97" s="9">
        <v>0.04</v>
      </c>
      <c r="I97" s="9">
        <f t="shared" si="119"/>
        <v>7.0000000000000007E-2</v>
      </c>
      <c r="J97" s="9">
        <f t="shared" si="120"/>
        <v>0.14000000000000001</v>
      </c>
      <c r="K97" s="9">
        <f t="shared" si="121"/>
        <v>0.28000000000000003</v>
      </c>
      <c r="L97" s="9">
        <f t="shared" si="122"/>
        <v>0.42</v>
      </c>
      <c r="M97" s="9">
        <f t="shared" si="123"/>
        <v>0.49</v>
      </c>
      <c r="N97" s="9">
        <f t="shared" si="124"/>
        <v>0.98</v>
      </c>
      <c r="O97" s="10">
        <v>80</v>
      </c>
      <c r="P97" s="10">
        <f t="shared" si="125"/>
        <v>1.44</v>
      </c>
      <c r="Q97" s="9">
        <f t="shared" si="127"/>
        <v>0.98</v>
      </c>
      <c r="R97" s="10">
        <f t="shared" si="126"/>
        <v>10.955183340878225</v>
      </c>
      <c r="Y97" s="24" t="s">
        <v>69</v>
      </c>
      <c r="Z97" s="24">
        <v>0</v>
      </c>
      <c r="AA97" s="24">
        <v>1</v>
      </c>
      <c r="AB97" s="24">
        <v>2</v>
      </c>
      <c r="AC97" s="24">
        <v>3</v>
      </c>
      <c r="AD97" s="24">
        <v>4</v>
      </c>
      <c r="AE97" s="24">
        <v>5</v>
      </c>
    </row>
    <row r="98" spans="7:31" ht="17.25" thickTop="1">
      <c r="G98" s="9" t="s">
        <v>24</v>
      </c>
      <c r="H98" s="9">
        <v>0.05</v>
      </c>
      <c r="I98" s="9">
        <f t="shared" si="119"/>
        <v>0.09</v>
      </c>
      <c r="J98" s="9">
        <f t="shared" si="120"/>
        <v>0.17</v>
      </c>
      <c r="K98" s="9">
        <f t="shared" si="121"/>
        <v>0.34</v>
      </c>
      <c r="L98" s="9">
        <f t="shared" si="122"/>
        <v>0.5</v>
      </c>
      <c r="M98" s="9">
        <f t="shared" si="123"/>
        <v>0.59</v>
      </c>
      <c r="N98" s="9">
        <f t="shared" si="124"/>
        <v>1.17</v>
      </c>
      <c r="O98" s="10">
        <v>90</v>
      </c>
      <c r="P98" s="10">
        <f t="shared" si="125"/>
        <v>1.7400000000000002</v>
      </c>
      <c r="Q98" s="9">
        <f t="shared" si="127"/>
        <v>1.17</v>
      </c>
      <c r="R98" s="10">
        <f t="shared" si="126"/>
        <v>13.173381620642827</v>
      </c>
      <c r="Y98" s="9" t="s">
        <v>198</v>
      </c>
      <c r="Z98" s="9">
        <f t="shared" ref="Z98:Z112" si="128">Z71</f>
        <v>0.01</v>
      </c>
      <c r="AA98" s="9">
        <f t="shared" ref="AA98:AE112" si="129">Z98+AA71</f>
        <v>0.23</v>
      </c>
      <c r="AB98" s="9">
        <f t="shared" si="129"/>
        <v>0.67</v>
      </c>
      <c r="AC98" s="9">
        <f t="shared" si="129"/>
        <v>1.54</v>
      </c>
      <c r="AD98" s="9">
        <f t="shared" si="129"/>
        <v>2.84</v>
      </c>
      <c r="AE98" s="9">
        <f t="shared" si="129"/>
        <v>4.3599999999999994</v>
      </c>
    </row>
    <row r="99" spans="7:31">
      <c r="G99" s="9" t="s">
        <v>25</v>
      </c>
      <c r="H99" s="9">
        <v>0.05</v>
      </c>
      <c r="I99" s="9">
        <f t="shared" si="119"/>
        <v>0.1</v>
      </c>
      <c r="J99" s="9">
        <f t="shared" si="120"/>
        <v>0.2</v>
      </c>
      <c r="K99" s="9">
        <f t="shared" si="121"/>
        <v>0.4</v>
      </c>
      <c r="L99" s="9">
        <f t="shared" si="122"/>
        <v>0.59</v>
      </c>
      <c r="M99" s="9">
        <f t="shared" si="123"/>
        <v>0.69</v>
      </c>
      <c r="N99" s="9">
        <f t="shared" si="124"/>
        <v>1.38</v>
      </c>
      <c r="O99" s="10">
        <v>100</v>
      </c>
      <c r="P99" s="10">
        <f t="shared" si="125"/>
        <v>2.0299999999999998</v>
      </c>
      <c r="Q99" s="9">
        <f t="shared" si="127"/>
        <v>1.38</v>
      </c>
      <c r="R99" s="10">
        <f t="shared" si="126"/>
        <v>15.436849253055678</v>
      </c>
      <c r="Y99" s="9" t="s">
        <v>199</v>
      </c>
      <c r="Z99" s="9">
        <f t="shared" si="128"/>
        <v>0.02</v>
      </c>
      <c r="AA99" s="9">
        <f t="shared" si="129"/>
        <v>0.26</v>
      </c>
      <c r="AB99" s="9">
        <f t="shared" si="129"/>
        <v>0.73</v>
      </c>
      <c r="AC99" s="9">
        <f t="shared" si="129"/>
        <v>1.6600000000000001</v>
      </c>
      <c r="AD99" s="9">
        <f t="shared" si="129"/>
        <v>3.06</v>
      </c>
      <c r="AE99" s="9">
        <f t="shared" si="129"/>
        <v>4.6899999999999995</v>
      </c>
    </row>
    <row r="100" spans="7:31">
      <c r="G100" s="9" t="s">
        <v>105</v>
      </c>
      <c r="H100" s="9">
        <v>0.06</v>
      </c>
      <c r="I100" s="9">
        <f t="shared" ref="I100:I114" si="130">ROUNDUP(((H63/$B$39)*$B$40)*((100+O100)/100),0)/100</f>
        <v>0.15</v>
      </c>
      <c r="J100" s="9">
        <f t="shared" ref="J100:J114" si="131">ROUNDUP(((I63/$B$39)*$B$40)*((100+O100)/100),0)/100</f>
        <v>0.3</v>
      </c>
      <c r="K100" s="9">
        <f t="shared" ref="K100:K114" si="132">ROUNDUP(((J63/$B$39)*$B$40)*((100+O100)/100),0)/100</f>
        <v>0.59</v>
      </c>
      <c r="L100" s="9">
        <f t="shared" ref="L100:L114" si="133">ROUNDUP(((K63/$B$39)*$B$40)*((100+O100)/100),0)/100</f>
        <v>0.88</v>
      </c>
      <c r="M100" s="9">
        <f t="shared" ref="M100:M114" si="134">ROUNDUP(((L63/$B$39)*$B$40)*((100+O100)/100),0)/100</f>
        <v>1.03</v>
      </c>
      <c r="N100" s="9">
        <f t="shared" ref="N100:N121" si="135">ROUNDUP(((M63/$B$39)*$B$40)*((100+O100)/100),0)/100</f>
        <v>2.0499999999999998</v>
      </c>
      <c r="O100" s="10">
        <v>110</v>
      </c>
      <c r="P100" s="10">
        <f t="shared" si="125"/>
        <v>3.01</v>
      </c>
      <c r="Q100" s="9">
        <f t="shared" si="127"/>
        <v>2.0499999999999998</v>
      </c>
      <c r="R100" s="10">
        <f t="shared" si="126"/>
        <v>22.906292440018106</v>
      </c>
      <c r="Y100" s="9" t="s">
        <v>200</v>
      </c>
      <c r="Z100" s="9">
        <f t="shared" si="128"/>
        <v>0.03</v>
      </c>
      <c r="AA100" s="9">
        <f t="shared" si="129"/>
        <v>0.28000000000000003</v>
      </c>
      <c r="AB100" s="9">
        <f t="shared" si="129"/>
        <v>0.78</v>
      </c>
      <c r="AC100" s="9">
        <f t="shared" si="129"/>
        <v>1.78</v>
      </c>
      <c r="AD100" s="9">
        <f t="shared" si="129"/>
        <v>3.2800000000000002</v>
      </c>
      <c r="AE100" s="9">
        <f t="shared" si="129"/>
        <v>5.03</v>
      </c>
    </row>
    <row r="101" spans="7:31">
      <c r="G101" s="9" t="s">
        <v>106</v>
      </c>
      <c r="H101" s="9">
        <v>0.06</v>
      </c>
      <c r="I101" s="9">
        <f t="shared" si="130"/>
        <v>0.17</v>
      </c>
      <c r="J101" s="9">
        <f t="shared" si="131"/>
        <v>0.33</v>
      </c>
      <c r="K101" s="9">
        <f t="shared" si="132"/>
        <v>0.65</v>
      </c>
      <c r="L101" s="9">
        <f t="shared" si="133"/>
        <v>0.97</v>
      </c>
      <c r="M101" s="9">
        <f t="shared" si="134"/>
        <v>1.1299999999999999</v>
      </c>
      <c r="N101" s="9">
        <f t="shared" si="135"/>
        <v>2.25</v>
      </c>
      <c r="O101" s="10">
        <v>120</v>
      </c>
      <c r="P101" s="10">
        <f t="shared" si="125"/>
        <v>3.3099999999999996</v>
      </c>
      <c r="Q101" s="9">
        <f t="shared" si="127"/>
        <v>2.25</v>
      </c>
      <c r="R101" s="10">
        <f t="shared" si="126"/>
        <v>25.169760072430964</v>
      </c>
      <c r="Y101" s="9" t="s">
        <v>201</v>
      </c>
      <c r="Z101" s="9">
        <f t="shared" si="128"/>
        <v>0.04</v>
      </c>
      <c r="AA101" s="9">
        <f t="shared" si="129"/>
        <v>0.31</v>
      </c>
      <c r="AB101" s="9">
        <f t="shared" si="129"/>
        <v>0.85000000000000009</v>
      </c>
      <c r="AC101" s="9">
        <f t="shared" si="129"/>
        <v>1.9200000000000002</v>
      </c>
      <c r="AD101" s="9">
        <f t="shared" si="129"/>
        <v>3.5200000000000005</v>
      </c>
      <c r="AE101" s="9">
        <f t="shared" si="129"/>
        <v>5.3900000000000006</v>
      </c>
    </row>
    <row r="102" spans="7:31">
      <c r="G102" s="9" t="s">
        <v>172</v>
      </c>
      <c r="H102" s="9">
        <v>7.0000000000000007E-2</v>
      </c>
      <c r="I102" s="9">
        <f t="shared" si="130"/>
        <v>0.18</v>
      </c>
      <c r="J102" s="9">
        <f t="shared" si="131"/>
        <v>0.36</v>
      </c>
      <c r="K102" s="9">
        <f t="shared" si="132"/>
        <v>0.71</v>
      </c>
      <c r="L102" s="9">
        <f t="shared" si="133"/>
        <v>1.06</v>
      </c>
      <c r="M102" s="9">
        <f t="shared" si="134"/>
        <v>1.23</v>
      </c>
      <c r="N102" s="9">
        <f t="shared" si="135"/>
        <v>2.46</v>
      </c>
      <c r="O102" s="10">
        <v>130</v>
      </c>
      <c r="P102" s="10">
        <f t="shared" si="125"/>
        <v>3.61</v>
      </c>
      <c r="Q102" s="9">
        <f t="shared" si="127"/>
        <v>2.46</v>
      </c>
      <c r="R102" s="10">
        <f t="shared" si="126"/>
        <v>27.478497057492078</v>
      </c>
      <c r="Y102" s="9" t="s">
        <v>202</v>
      </c>
      <c r="Z102" s="9">
        <f t="shared" si="128"/>
        <v>0.05</v>
      </c>
      <c r="AA102" s="9">
        <f t="shared" si="129"/>
        <v>0.35</v>
      </c>
      <c r="AB102" s="9">
        <f t="shared" si="129"/>
        <v>0.94</v>
      </c>
      <c r="AC102" s="9">
        <f t="shared" si="129"/>
        <v>2.12</v>
      </c>
      <c r="AD102" s="9">
        <f t="shared" si="129"/>
        <v>3.89</v>
      </c>
      <c r="AE102" s="9">
        <f t="shared" si="129"/>
        <v>5.95</v>
      </c>
    </row>
    <row r="103" spans="7:31">
      <c r="G103" s="9" t="s">
        <v>175</v>
      </c>
      <c r="H103" s="9">
        <v>7.0000000000000007E-2</v>
      </c>
      <c r="I103" s="9">
        <f t="shared" si="130"/>
        <v>0.2</v>
      </c>
      <c r="J103" s="9">
        <f t="shared" si="131"/>
        <v>0.4</v>
      </c>
      <c r="K103" s="9">
        <f t="shared" si="132"/>
        <v>0.8</v>
      </c>
      <c r="L103" s="9">
        <f t="shared" si="133"/>
        <v>1.2</v>
      </c>
      <c r="M103" s="9">
        <f t="shared" si="134"/>
        <v>1.4</v>
      </c>
      <c r="N103" s="9">
        <f t="shared" si="135"/>
        <v>2.79</v>
      </c>
      <c r="O103" s="10">
        <v>140</v>
      </c>
      <c r="P103" s="10">
        <f t="shared" ref="P103:P106" si="136">SUM(H103:M103)</f>
        <v>4.07</v>
      </c>
      <c r="Q103" s="9">
        <f t="shared" si="127"/>
        <v>2.79</v>
      </c>
      <c r="R103" s="10">
        <f t="shared" si="126"/>
        <v>31.05477591670439</v>
      </c>
      <c r="Y103" s="9" t="s">
        <v>203</v>
      </c>
      <c r="Z103" s="9">
        <f t="shared" si="128"/>
        <v>0.06</v>
      </c>
      <c r="AA103" s="9">
        <f t="shared" si="129"/>
        <v>0.39</v>
      </c>
      <c r="AB103" s="9">
        <f t="shared" si="129"/>
        <v>1.04</v>
      </c>
      <c r="AC103" s="9">
        <f t="shared" si="129"/>
        <v>2.34</v>
      </c>
      <c r="AD103" s="9">
        <f t="shared" si="129"/>
        <v>4.2799999999999994</v>
      </c>
      <c r="AE103" s="9">
        <f t="shared" si="129"/>
        <v>6.5399999999999991</v>
      </c>
    </row>
    <row r="104" spans="7:31">
      <c r="G104" s="9" t="s">
        <v>195</v>
      </c>
      <c r="H104" s="9">
        <v>0.08</v>
      </c>
      <c r="I104" s="9">
        <f t="shared" si="130"/>
        <v>0.23</v>
      </c>
      <c r="J104" s="9">
        <f t="shared" si="131"/>
        <v>0.45</v>
      </c>
      <c r="K104" s="9">
        <f t="shared" si="132"/>
        <v>0.9</v>
      </c>
      <c r="L104" s="9">
        <f t="shared" si="133"/>
        <v>1.35</v>
      </c>
      <c r="M104" s="9">
        <f t="shared" si="134"/>
        <v>1.58</v>
      </c>
      <c r="N104" s="9">
        <f t="shared" si="135"/>
        <v>3.15</v>
      </c>
      <c r="O104" s="10">
        <v>150</v>
      </c>
      <c r="P104" s="10">
        <f t="shared" si="136"/>
        <v>4.59</v>
      </c>
      <c r="Q104" s="9">
        <f t="shared" si="127"/>
        <v>3.15</v>
      </c>
      <c r="R104" s="10">
        <f t="shared" si="126"/>
        <v>35.038478949751017</v>
      </c>
      <c r="Y104" s="9" t="s">
        <v>204</v>
      </c>
      <c r="Z104" s="9">
        <f t="shared" si="128"/>
        <v>7.0000000000000007E-2</v>
      </c>
      <c r="AA104" s="9">
        <f t="shared" si="129"/>
        <v>0.43</v>
      </c>
      <c r="AB104" s="9">
        <f t="shared" si="129"/>
        <v>1.1399999999999999</v>
      </c>
      <c r="AC104" s="9">
        <f t="shared" si="129"/>
        <v>2.5599999999999996</v>
      </c>
      <c r="AD104" s="9">
        <f t="shared" si="129"/>
        <v>4.68</v>
      </c>
      <c r="AE104" s="9">
        <f t="shared" si="129"/>
        <v>7.15</v>
      </c>
    </row>
    <row r="105" spans="7:31">
      <c r="G105" s="9" t="s">
        <v>246</v>
      </c>
      <c r="H105" s="9">
        <v>0.08</v>
      </c>
      <c r="I105" s="9">
        <f t="shared" si="130"/>
        <v>0.27</v>
      </c>
      <c r="J105" s="9">
        <f t="shared" si="131"/>
        <v>0.53</v>
      </c>
      <c r="K105" s="9">
        <f t="shared" si="132"/>
        <v>1.06</v>
      </c>
      <c r="L105" s="9">
        <f t="shared" si="133"/>
        <v>1.58</v>
      </c>
      <c r="M105" s="9">
        <f t="shared" si="134"/>
        <v>1.84</v>
      </c>
      <c r="N105" s="9">
        <f t="shared" si="135"/>
        <v>3.68</v>
      </c>
      <c r="O105" s="10">
        <v>160</v>
      </c>
      <c r="P105" s="10">
        <f t="shared" si="136"/>
        <v>5.36</v>
      </c>
      <c r="Q105" s="9">
        <f t="shared" si="127"/>
        <v>3.68</v>
      </c>
      <c r="R105" s="10">
        <f t="shared" si="126"/>
        <v>40.92349479402445</v>
      </c>
      <c r="Y105" s="9" t="s">
        <v>205</v>
      </c>
      <c r="Z105" s="9">
        <f t="shared" si="128"/>
        <v>0.08</v>
      </c>
      <c r="AA105" s="9">
        <f t="shared" si="129"/>
        <v>0.48000000000000004</v>
      </c>
      <c r="AB105" s="9">
        <f t="shared" si="129"/>
        <v>1.27</v>
      </c>
      <c r="AC105" s="9">
        <f t="shared" si="129"/>
        <v>2.85</v>
      </c>
      <c r="AD105" s="9">
        <f t="shared" si="129"/>
        <v>5.2200000000000006</v>
      </c>
      <c r="AE105" s="9">
        <f t="shared" si="129"/>
        <v>7.98</v>
      </c>
    </row>
    <row r="106" spans="7:31">
      <c r="G106" s="9" t="s">
        <v>313</v>
      </c>
      <c r="H106" s="9">
        <v>0.09</v>
      </c>
      <c r="I106" s="9">
        <f t="shared" si="130"/>
        <v>0.32</v>
      </c>
      <c r="J106" s="9">
        <f t="shared" si="131"/>
        <v>0.64</v>
      </c>
      <c r="K106" s="9">
        <f t="shared" si="132"/>
        <v>1.27</v>
      </c>
      <c r="L106" s="9">
        <f t="shared" si="133"/>
        <v>1.9</v>
      </c>
      <c r="M106" s="9">
        <f t="shared" si="134"/>
        <v>2.2200000000000002</v>
      </c>
      <c r="N106" s="9">
        <f t="shared" si="135"/>
        <v>4.43</v>
      </c>
      <c r="O106" s="10">
        <v>180</v>
      </c>
      <c r="P106" s="10">
        <f t="shared" si="136"/>
        <v>6.4400000000000013</v>
      </c>
      <c r="Q106" s="9">
        <f t="shared" si="127"/>
        <v>4.43</v>
      </c>
      <c r="R106" s="10">
        <f t="shared" si="126"/>
        <v>49.207786328655509</v>
      </c>
      <c r="S106" s="9" t="s">
        <v>313</v>
      </c>
      <c r="T106" s="9">
        <v>0.09</v>
      </c>
      <c r="U106" s="9">
        <f>ROUNDUP(((T69/$B$39)*$B$40)*((100+AA101)/100),0)/100</f>
        <v>0</v>
      </c>
      <c r="V106" s="9">
        <f>ROUNDUP(((U69/$B$39)*$B$40)*((100+AA101)/100),0)/100</f>
        <v>0</v>
      </c>
      <c r="W106" s="9">
        <f>ROUNDUP(((V69/$B$39)*$B$40)*((100+AA101)/100),0)/100</f>
        <v>0</v>
      </c>
      <c r="Y106" s="9" t="s">
        <v>206</v>
      </c>
      <c r="Z106" s="9">
        <f t="shared" si="128"/>
        <v>0.09</v>
      </c>
      <c r="AA106" s="9">
        <f t="shared" si="129"/>
        <v>0.66999999999999993</v>
      </c>
      <c r="AB106" s="9">
        <f t="shared" si="129"/>
        <v>1.8299999999999998</v>
      </c>
      <c r="AC106" s="9">
        <f t="shared" si="129"/>
        <v>4.1399999999999997</v>
      </c>
      <c r="AD106" s="9">
        <f t="shared" si="129"/>
        <v>7.6</v>
      </c>
      <c r="AE106" s="9">
        <f t="shared" si="129"/>
        <v>11.64</v>
      </c>
    </row>
    <row r="107" spans="7:31">
      <c r="G107" s="9" t="s">
        <v>368</v>
      </c>
      <c r="H107" s="9">
        <v>0.09</v>
      </c>
      <c r="I107" s="9">
        <f t="shared" si="130"/>
        <v>0.38</v>
      </c>
      <c r="J107" s="9">
        <f t="shared" si="131"/>
        <v>0.76</v>
      </c>
      <c r="K107" s="9">
        <f t="shared" si="132"/>
        <v>1.51</v>
      </c>
      <c r="L107" s="9">
        <f t="shared" si="133"/>
        <v>2.25</v>
      </c>
      <c r="M107" s="9">
        <f t="shared" si="134"/>
        <v>2.63</v>
      </c>
      <c r="N107" s="9">
        <f t="shared" si="135"/>
        <v>5.26</v>
      </c>
      <c r="O107" s="10">
        <v>200</v>
      </c>
      <c r="P107" s="10">
        <f t="shared" ref="P107:P109" si="137">SUM(H107:M107)</f>
        <v>7.62</v>
      </c>
      <c r="Q107" s="9">
        <f t="shared" si="127"/>
        <v>5.26</v>
      </c>
      <c r="R107" s="10">
        <f t="shared" si="126"/>
        <v>58.306926210955176</v>
      </c>
      <c r="S107" s="9" t="s">
        <v>368</v>
      </c>
      <c r="T107" s="9">
        <v>0.09</v>
      </c>
      <c r="U107" s="9">
        <f>ROUNDUP(((T70/$B$39)*$B$40)*((100+AA102)/100),0)/100</f>
        <v>0</v>
      </c>
      <c r="V107" s="9">
        <f>ROUNDUP(((U70/$B$39)*$B$40)*((100+AA102)/100),0)/100</f>
        <v>0</v>
      </c>
      <c r="W107" s="9">
        <f>ROUNDUP(((V70/$B$39)*$B$40)*((100+AA102)/100),0)/100</f>
        <v>0</v>
      </c>
      <c r="Y107" s="9" t="s">
        <v>207</v>
      </c>
      <c r="Z107" s="9">
        <f t="shared" si="128"/>
        <v>0.1</v>
      </c>
      <c r="AA107" s="9">
        <f t="shared" si="129"/>
        <v>0.75</v>
      </c>
      <c r="AB107" s="9">
        <f t="shared" si="129"/>
        <v>2.04</v>
      </c>
      <c r="AC107" s="9">
        <f t="shared" si="129"/>
        <v>4.62</v>
      </c>
      <c r="AD107" s="9">
        <f t="shared" si="129"/>
        <v>8.49</v>
      </c>
      <c r="AE107" s="9">
        <f t="shared" si="129"/>
        <v>13</v>
      </c>
    </row>
    <row r="108" spans="7:31">
      <c r="G108" s="9" t="s">
        <v>375</v>
      </c>
      <c r="H108" s="9">
        <v>0.1</v>
      </c>
      <c r="I108" s="9">
        <f t="shared" si="130"/>
        <v>0.45</v>
      </c>
      <c r="J108" s="9">
        <f t="shared" si="131"/>
        <v>0.89</v>
      </c>
      <c r="K108" s="9">
        <f t="shared" si="132"/>
        <v>1.77</v>
      </c>
      <c r="L108" s="9">
        <f t="shared" si="133"/>
        <v>2.65</v>
      </c>
      <c r="M108" s="9">
        <f t="shared" si="134"/>
        <v>3.09</v>
      </c>
      <c r="N108" s="9">
        <f t="shared" si="135"/>
        <v>6.18</v>
      </c>
      <c r="O108" s="10">
        <v>220</v>
      </c>
      <c r="P108" s="10">
        <f t="shared" si="137"/>
        <v>8.9499999999999993</v>
      </c>
      <c r="Q108" s="9">
        <f t="shared" si="127"/>
        <v>6.18</v>
      </c>
      <c r="R108" s="10">
        <f t="shared" si="126"/>
        <v>68.492530556813037</v>
      </c>
      <c r="Y108" s="9" t="s">
        <v>208</v>
      </c>
      <c r="Z108" s="9">
        <f t="shared" si="128"/>
        <v>0.11</v>
      </c>
      <c r="AA108" s="9">
        <f t="shared" si="129"/>
        <v>0.83</v>
      </c>
      <c r="AB108" s="9">
        <f t="shared" si="129"/>
        <v>2.27</v>
      </c>
      <c r="AC108" s="9">
        <f t="shared" si="129"/>
        <v>5.1400000000000006</v>
      </c>
      <c r="AD108" s="9">
        <f t="shared" si="129"/>
        <v>9.4400000000000013</v>
      </c>
      <c r="AE108" s="9">
        <f t="shared" si="129"/>
        <v>14.450000000000001</v>
      </c>
    </row>
    <row r="109" spans="7:31">
      <c r="G109" s="9" t="s">
        <v>387</v>
      </c>
      <c r="H109" s="9">
        <v>0.1</v>
      </c>
      <c r="I109" s="9">
        <f t="shared" si="130"/>
        <v>0.52</v>
      </c>
      <c r="J109" s="9">
        <f t="shared" si="131"/>
        <v>1.03</v>
      </c>
      <c r="K109" s="9">
        <f t="shared" si="132"/>
        <v>2.06</v>
      </c>
      <c r="L109" s="9">
        <f t="shared" si="133"/>
        <v>3.09</v>
      </c>
      <c r="M109" s="9">
        <f t="shared" si="134"/>
        <v>3.6</v>
      </c>
      <c r="N109" s="9">
        <f t="shared" si="135"/>
        <v>7.2</v>
      </c>
      <c r="O109" s="10">
        <v>240</v>
      </c>
      <c r="P109" s="10">
        <f t="shared" si="137"/>
        <v>10.4</v>
      </c>
      <c r="Q109" s="9">
        <f t="shared" si="127"/>
        <v>7.2</v>
      </c>
      <c r="R109" s="10">
        <f t="shared" si="126"/>
        <v>79.674060660932554</v>
      </c>
      <c r="Y109" s="9" t="s">
        <v>209</v>
      </c>
      <c r="Z109" s="9">
        <f t="shared" si="128"/>
        <v>0.12</v>
      </c>
      <c r="AA109" s="9">
        <f t="shared" si="129"/>
        <v>0.97</v>
      </c>
      <c r="AB109" s="9">
        <f t="shared" si="129"/>
        <v>2.67</v>
      </c>
      <c r="AC109" s="9">
        <f t="shared" si="129"/>
        <v>6.0600000000000005</v>
      </c>
      <c r="AD109" s="9">
        <f t="shared" si="129"/>
        <v>11.15</v>
      </c>
      <c r="AE109" s="9">
        <f t="shared" si="129"/>
        <v>17.079999999999998</v>
      </c>
    </row>
    <row r="110" spans="7:31">
      <c r="G110" s="9" t="s">
        <v>418</v>
      </c>
      <c r="H110" s="9">
        <v>0.11</v>
      </c>
      <c r="I110" s="9">
        <f t="shared" si="130"/>
        <v>0.6</v>
      </c>
      <c r="J110" s="9">
        <f t="shared" si="131"/>
        <v>1.19</v>
      </c>
      <c r="K110" s="9">
        <f t="shared" si="132"/>
        <v>2.38</v>
      </c>
      <c r="L110" s="9">
        <f t="shared" si="133"/>
        <v>3.57</v>
      </c>
      <c r="M110" s="9">
        <f t="shared" si="134"/>
        <v>4.17</v>
      </c>
      <c r="N110" s="9">
        <f t="shared" si="135"/>
        <v>8.33</v>
      </c>
      <c r="O110" s="10">
        <v>260</v>
      </c>
      <c r="P110" s="10">
        <f t="shared" ref="P110:P111" si="138">SUM(H110:M110)</f>
        <v>12.02</v>
      </c>
      <c r="Q110" s="9">
        <f t="shared" si="127"/>
        <v>8.33</v>
      </c>
      <c r="R110" s="10">
        <f t="shared" si="126"/>
        <v>92.123132639203263</v>
      </c>
      <c r="Y110" s="9" t="s">
        <v>210</v>
      </c>
      <c r="Z110" s="9">
        <f t="shared" si="128"/>
        <v>0.13</v>
      </c>
      <c r="AA110" s="9">
        <f t="shared" si="129"/>
        <v>1.06</v>
      </c>
      <c r="AB110" s="9">
        <f t="shared" si="129"/>
        <v>2.92</v>
      </c>
      <c r="AC110" s="9">
        <f t="shared" si="129"/>
        <v>6.6400000000000006</v>
      </c>
      <c r="AD110" s="9">
        <f t="shared" si="129"/>
        <v>12.22</v>
      </c>
      <c r="AE110" s="9">
        <f t="shared" si="129"/>
        <v>18.72</v>
      </c>
    </row>
    <row r="111" spans="7:31">
      <c r="G111" s="9" t="s">
        <v>431</v>
      </c>
      <c r="H111" s="9">
        <v>0.11</v>
      </c>
      <c r="I111" s="9">
        <f t="shared" si="130"/>
        <v>0.71</v>
      </c>
      <c r="J111" s="9">
        <f t="shared" si="131"/>
        <v>1.41</v>
      </c>
      <c r="K111" s="9">
        <f t="shared" si="132"/>
        <v>2.82</v>
      </c>
      <c r="L111" s="9">
        <f t="shared" si="133"/>
        <v>4.2300000000000004</v>
      </c>
      <c r="M111" s="9">
        <f t="shared" si="134"/>
        <v>4.93</v>
      </c>
      <c r="N111" s="9">
        <f t="shared" si="135"/>
        <v>9.86</v>
      </c>
      <c r="O111" s="10">
        <v>280</v>
      </c>
      <c r="P111" s="10">
        <f t="shared" si="138"/>
        <v>14.21</v>
      </c>
      <c r="Q111" s="9">
        <f t="shared" ref="Q111:Q112" si="139">N111</f>
        <v>9.86</v>
      </c>
      <c r="R111" s="10">
        <f t="shared" si="126"/>
        <v>108.96333182435491</v>
      </c>
      <c r="S111" s="9" t="s">
        <v>431</v>
      </c>
      <c r="T111" s="9">
        <v>0.11</v>
      </c>
      <c r="U111" s="9">
        <f>ROUNDUP(((T74/$B$39)*$B$40)*((100+AA106)/100),0)/100</f>
        <v>0</v>
      </c>
      <c r="V111" s="9">
        <f>ROUNDUP(((U74/$B$39)*$B$40)*((100+AA106)/100),0)/100</f>
        <v>0</v>
      </c>
      <c r="W111" s="9">
        <f>ROUNDUP(((V74/$B$39)*$B$40)*((100+AA106)/100),0)/100</f>
        <v>0</v>
      </c>
      <c r="Y111" s="9" t="s">
        <v>211</v>
      </c>
      <c r="Z111" s="9">
        <f t="shared" si="128"/>
        <v>0.14000000000000001</v>
      </c>
      <c r="AA111" s="9">
        <f t="shared" si="129"/>
        <v>1.1600000000000001</v>
      </c>
      <c r="AB111" s="9">
        <f t="shared" si="129"/>
        <v>3.19</v>
      </c>
      <c r="AC111" s="9">
        <f t="shared" si="129"/>
        <v>7.25</v>
      </c>
      <c r="AD111" s="9">
        <f t="shared" si="129"/>
        <v>13.34</v>
      </c>
      <c r="AE111" s="9">
        <f t="shared" si="129"/>
        <v>20.439999999999998</v>
      </c>
    </row>
    <row r="112" spans="7:31">
      <c r="G112" s="9" t="s">
        <v>450</v>
      </c>
      <c r="H112" s="9">
        <v>0.12</v>
      </c>
      <c r="I112" s="9">
        <f t="shared" si="130"/>
        <v>0.83</v>
      </c>
      <c r="J112" s="9">
        <f t="shared" si="131"/>
        <v>1.66</v>
      </c>
      <c r="K112" s="9">
        <f t="shared" si="132"/>
        <v>3.31</v>
      </c>
      <c r="L112" s="9">
        <f t="shared" si="133"/>
        <v>4.96</v>
      </c>
      <c r="M112" s="9">
        <f t="shared" si="134"/>
        <v>5.79</v>
      </c>
      <c r="N112" s="9">
        <f t="shared" si="135"/>
        <v>11.58</v>
      </c>
      <c r="O112" s="10">
        <v>300</v>
      </c>
      <c r="P112" s="10">
        <f t="shared" ref="P112:P113" si="140">SUM(H112:M112)</f>
        <v>16.669999999999998</v>
      </c>
      <c r="Q112" s="9">
        <f t="shared" si="139"/>
        <v>11.58</v>
      </c>
      <c r="R112" s="10">
        <f t="shared" si="126"/>
        <v>127.88592123132638</v>
      </c>
      <c r="S112" s="9" t="s">
        <v>450</v>
      </c>
      <c r="T112" s="9">
        <v>0.12</v>
      </c>
      <c r="U112" s="9">
        <f>ROUNDUP(((T75/$B$39)*$B$40)*((100+AA107)/100),0)/100</f>
        <v>0</v>
      </c>
      <c r="V112" s="9">
        <f>ROUNDUP(((U75/$B$39)*$B$40)*((100+AA107)/100),0)/100</f>
        <v>0</v>
      </c>
      <c r="W112" s="9">
        <f>ROUNDUP(((V75/$B$39)*$B$40)*((100+AA107)/100),0)/100</f>
        <v>0</v>
      </c>
      <c r="Y112" s="9" t="s">
        <v>212</v>
      </c>
      <c r="Z112" s="9">
        <f t="shared" si="128"/>
        <v>0.15</v>
      </c>
      <c r="AA112" s="9">
        <f t="shared" si="129"/>
        <v>1.26</v>
      </c>
      <c r="AB112" s="9">
        <f t="shared" si="129"/>
        <v>3.4699999999999998</v>
      </c>
      <c r="AC112" s="9">
        <f t="shared" si="129"/>
        <v>7.88</v>
      </c>
      <c r="AD112" s="9">
        <f t="shared" si="129"/>
        <v>14.5</v>
      </c>
      <c r="AE112" s="9">
        <f t="shared" si="129"/>
        <v>22.22</v>
      </c>
    </row>
    <row r="113" spans="7:32">
      <c r="G113" s="9" t="s">
        <v>464</v>
      </c>
      <c r="H113" s="9">
        <v>0.12</v>
      </c>
      <c r="I113" s="9">
        <f t="shared" si="130"/>
        <v>0.97</v>
      </c>
      <c r="J113" s="9">
        <f t="shared" si="131"/>
        <v>1.93</v>
      </c>
      <c r="K113" s="9">
        <f t="shared" si="132"/>
        <v>3.85</v>
      </c>
      <c r="L113" s="9">
        <f t="shared" si="133"/>
        <v>5.78</v>
      </c>
      <c r="M113" s="9">
        <f t="shared" si="134"/>
        <v>6.74</v>
      </c>
      <c r="N113" s="9">
        <f t="shared" si="135"/>
        <v>13.48</v>
      </c>
      <c r="O113" s="10">
        <v>320</v>
      </c>
      <c r="P113" s="10">
        <f t="shared" si="140"/>
        <v>19.39</v>
      </c>
      <c r="Q113" s="9">
        <f t="shared" ref="Q113:Q114" si="141">N113</f>
        <v>13.48</v>
      </c>
      <c r="R113" s="10">
        <f t="shared" si="126"/>
        <v>148.80036215482119</v>
      </c>
    </row>
    <row r="114" spans="7:32">
      <c r="G114" s="9" t="s">
        <v>473</v>
      </c>
      <c r="H114" s="9">
        <v>0.13</v>
      </c>
      <c r="I114" s="9">
        <f t="shared" si="130"/>
        <v>1.1200000000000001</v>
      </c>
      <c r="J114" s="9">
        <f t="shared" si="131"/>
        <v>2.23</v>
      </c>
      <c r="K114" s="9">
        <f t="shared" si="132"/>
        <v>4.45</v>
      </c>
      <c r="L114" s="9">
        <f t="shared" si="133"/>
        <v>6.68</v>
      </c>
      <c r="M114" s="9">
        <f t="shared" si="134"/>
        <v>7.79</v>
      </c>
      <c r="N114" s="9">
        <f t="shared" si="135"/>
        <v>15.57</v>
      </c>
      <c r="O114" s="10">
        <v>340</v>
      </c>
      <c r="P114" s="10">
        <f t="shared" ref="P114:P115" si="142">SUM(H114:M114)</f>
        <v>22.4</v>
      </c>
      <c r="Q114" s="9">
        <f t="shared" si="141"/>
        <v>15.57</v>
      </c>
      <c r="R114" s="10">
        <f t="shared" si="126"/>
        <v>171.88773200543233</v>
      </c>
    </row>
    <row r="115" spans="7:32">
      <c r="G115" s="9" t="s">
        <v>489</v>
      </c>
      <c r="H115" s="9">
        <v>0.13</v>
      </c>
      <c r="I115" s="9">
        <f t="shared" ref="I115" si="143">ROUNDUP(((H78/$B$39)*$B$40)*((100+O115)/100),0)/100</f>
        <v>1.28</v>
      </c>
      <c r="J115" s="9">
        <f t="shared" ref="J115" si="144">ROUNDUP(((I78/$B$39)*$B$40)*((100+O115)/100),0)/100</f>
        <v>2.56</v>
      </c>
      <c r="K115" s="9">
        <f t="shared" ref="K115" si="145">ROUNDUP(((J78/$B$39)*$B$40)*((100+O115)/100),0)/100</f>
        <v>5.1100000000000003</v>
      </c>
      <c r="L115" s="9">
        <f t="shared" ref="L115" si="146">ROUNDUP(((K78/$B$39)*$B$40)*((100+O115)/100),0)/100</f>
        <v>7.66</v>
      </c>
      <c r="M115" s="9">
        <f t="shared" ref="M115" si="147">ROUNDUP(((L78/$B$39)*$B$40)*((100+O115)/100),0)/100</f>
        <v>8.94</v>
      </c>
      <c r="N115" s="9">
        <f t="shared" si="135"/>
        <v>17.88</v>
      </c>
      <c r="O115" s="10">
        <v>360</v>
      </c>
      <c r="P115" s="10">
        <f t="shared" si="142"/>
        <v>25.68</v>
      </c>
      <c r="Q115" s="9">
        <f t="shared" ref="Q115:Q116" si="148">N115</f>
        <v>17.88</v>
      </c>
      <c r="R115" s="10">
        <f t="shared" si="126"/>
        <v>197.19330013580807</v>
      </c>
    </row>
    <row r="116" spans="7:32">
      <c r="G116" s="9" t="s">
        <v>490</v>
      </c>
      <c r="H116" s="9">
        <v>0.14000000000000001</v>
      </c>
      <c r="I116" s="9">
        <f>ROUNDUP(((H79/$B$39)*$B$40)*((100+O116)/100),0)/100</f>
        <v>1.46</v>
      </c>
      <c r="J116" s="9">
        <f>ROUNDUP(((I79/$B$39)*$B$40)*((100+O116)/100),0)/100</f>
        <v>2.92</v>
      </c>
      <c r="K116" s="9">
        <f>ROUNDUP(((J79/$B$39)*$B$40)*((100+O116)/100),0)/100</f>
        <v>5.83</v>
      </c>
      <c r="L116" s="9">
        <f>ROUNDUP(((K79/$B$39)*$B$40)*((100+O116)/100),0)/100</f>
        <v>8.74</v>
      </c>
      <c r="M116" s="9">
        <f>ROUNDUP(((L79/$B$39)*$B$40)*((100+O116)/100),0)/100</f>
        <v>10.199999999999999</v>
      </c>
      <c r="N116" s="9">
        <f t="shared" si="135"/>
        <v>20.39</v>
      </c>
      <c r="O116" s="10">
        <v>380</v>
      </c>
      <c r="P116" s="10">
        <f t="shared" ref="P116:P117" si="149">SUM(H116:M116)</f>
        <v>29.29</v>
      </c>
      <c r="Q116" s="9">
        <f t="shared" si="148"/>
        <v>20.39</v>
      </c>
      <c r="R116" s="10">
        <f t="shared" si="126"/>
        <v>224.89814395654145</v>
      </c>
    </row>
    <row r="117" spans="7:32">
      <c r="G117" s="9" t="s">
        <v>512</v>
      </c>
      <c r="H117" s="9">
        <v>0.14000000000000001</v>
      </c>
      <c r="I117" s="9">
        <f t="shared" ref="I117" si="150">ROUNDUP(((H80/$B$39)*$B$40)*((100+O117)/100),0)/100</f>
        <v>1.58</v>
      </c>
      <c r="J117" s="9">
        <f t="shared" ref="J117" si="151">ROUNDUP(((I80/$B$39)*$B$40)*((100+O117)/100),0)/100</f>
        <v>3.16</v>
      </c>
      <c r="K117" s="9">
        <f t="shared" ref="K117" si="152">ROUNDUP(((J80/$B$39)*$B$40)*((100+O117)/100),0)/100</f>
        <v>6.32</v>
      </c>
      <c r="L117" s="9">
        <f t="shared" ref="L117" si="153">ROUNDUP(((K80/$B$39)*$B$40)*((100+O117)/100),0)/100</f>
        <v>9.48</v>
      </c>
      <c r="M117" s="9">
        <f t="shared" ref="M117" si="154">ROUNDUP(((L80/$B$39)*$B$40)*((100+O117)/100),0)/100</f>
        <v>11.06</v>
      </c>
      <c r="N117" s="9">
        <f t="shared" si="135"/>
        <v>22.11</v>
      </c>
      <c r="O117" s="10">
        <v>400</v>
      </c>
      <c r="P117" s="10">
        <f t="shared" si="149"/>
        <v>31.740000000000002</v>
      </c>
      <c r="Q117" s="9">
        <f t="shared" ref="Q117:Q118" si="155">N117</f>
        <v>22.11</v>
      </c>
      <c r="R117" s="10">
        <f t="shared" si="126"/>
        <v>243.77546401086465</v>
      </c>
    </row>
    <row r="118" spans="7:32">
      <c r="G118" s="9" t="s">
        <v>517</v>
      </c>
      <c r="H118" s="9">
        <v>0.15</v>
      </c>
      <c r="I118" s="9">
        <f>ROUNDUP(((H81/$B$39)*$B$40)*((100+O118)/100),0)/100</f>
        <v>1.71</v>
      </c>
      <c r="J118" s="9">
        <f>ROUNDUP(((I81/$B$39)*$B$40)*((100+O118)/100),0)/100</f>
        <v>3.42</v>
      </c>
      <c r="K118" s="9">
        <f>ROUNDUP(((J81/$B$39)*$B$40)*((100+O118)/100),0)/100</f>
        <v>6.83</v>
      </c>
      <c r="L118" s="9">
        <f>ROUNDUP(((K81/$B$39)*$B$40)*((100+O118)/100),0)/100</f>
        <v>10.24</v>
      </c>
      <c r="M118" s="9">
        <f>ROUNDUP(((L81/$B$39)*$B$40)*((100+O118)/100),0)/100</f>
        <v>11.95</v>
      </c>
      <c r="N118" s="9">
        <f t="shared" si="135"/>
        <v>23.9</v>
      </c>
      <c r="O118" s="10">
        <v>420</v>
      </c>
      <c r="P118" s="10">
        <f t="shared" ref="P118:P119" si="156">SUM(H118:M118)</f>
        <v>34.299999999999997</v>
      </c>
      <c r="Q118" s="9">
        <f t="shared" si="155"/>
        <v>23.9</v>
      </c>
      <c r="R118" s="10">
        <f t="shared" si="126"/>
        <v>263.46763241285646</v>
      </c>
      <c r="Y118" s="9"/>
      <c r="Z118" s="9"/>
      <c r="AA118" s="9"/>
      <c r="AB118" s="9"/>
      <c r="AC118" s="9"/>
      <c r="AD118" s="9"/>
      <c r="AE118" s="9"/>
    </row>
    <row r="119" spans="7:32">
      <c r="G119" s="9" t="s">
        <v>519</v>
      </c>
      <c r="H119" s="9">
        <v>0.15</v>
      </c>
      <c r="I119" s="9">
        <f t="shared" ref="I119" si="157">ROUNDUP(((H82/$B$39)*$B$40)*((100+O119)/100),0)/100</f>
        <v>1.84</v>
      </c>
      <c r="J119" s="9">
        <f t="shared" ref="J119" si="158">ROUNDUP(((I82/$B$39)*$B$40)*((100+O119)/100),0)/100</f>
        <v>3.68</v>
      </c>
      <c r="K119" s="9">
        <f t="shared" ref="K119" si="159">ROUNDUP(((J82/$B$39)*$B$40)*((100+O119)/100),0)/100</f>
        <v>7.36</v>
      </c>
      <c r="L119" s="9">
        <f t="shared" ref="L119" si="160">ROUNDUP(((K82/$B$39)*$B$40)*((100+O119)/100),0)/100</f>
        <v>11.04</v>
      </c>
      <c r="M119" s="9">
        <f t="shared" ref="M119" si="161">ROUNDUP(((L82/$B$39)*$B$40)*((100+O119)/100),0)/100</f>
        <v>12.88</v>
      </c>
      <c r="N119" s="9">
        <f t="shared" si="135"/>
        <v>25.75</v>
      </c>
      <c r="O119" s="10">
        <v>440</v>
      </c>
      <c r="P119" s="10">
        <f t="shared" si="156"/>
        <v>36.950000000000003</v>
      </c>
      <c r="Q119" s="9">
        <f t="shared" ref="Q119:Q120" si="162">N119</f>
        <v>25.75</v>
      </c>
      <c r="R119" s="10">
        <f t="shared" si="126"/>
        <v>283.83884110457223</v>
      </c>
    </row>
    <row r="120" spans="7:32">
      <c r="G120" s="9" t="s">
        <v>540</v>
      </c>
      <c r="H120" s="9">
        <v>0.16</v>
      </c>
      <c r="I120" s="9">
        <f>ROUNDUP(((H83/$B$39)*$B$40)*((100+O120)/100),0)/100</f>
        <v>1.98</v>
      </c>
      <c r="J120" s="9">
        <f>ROUNDUP(((I83/$B$39)*$B$40)*((100+O120)/100),0)/100</f>
        <v>3.96</v>
      </c>
      <c r="K120" s="9">
        <f>ROUNDUP(((J83/$B$39)*$B$40)*((100+O120)/100),0)/100</f>
        <v>7.91</v>
      </c>
      <c r="L120" s="9">
        <f>ROUNDUP(((K83/$B$39)*$B$40)*((100+O120)/100),0)/100</f>
        <v>11.86</v>
      </c>
      <c r="M120" s="9">
        <f>ROUNDUP(((L83/$B$39)*$B$40)*((100+O120)/100),0)/100</f>
        <v>13.84</v>
      </c>
      <c r="N120" s="9">
        <f t="shared" si="135"/>
        <v>27.68</v>
      </c>
      <c r="O120" s="10">
        <v>460</v>
      </c>
      <c r="P120" s="10">
        <f t="shared" ref="P120:P121" si="163">SUM(H120:M120)</f>
        <v>39.709999999999994</v>
      </c>
      <c r="Q120" s="9">
        <f t="shared" si="162"/>
        <v>27.68</v>
      </c>
      <c r="R120" s="10">
        <f t="shared" ref="R120:R121" si="164">((P120+Q120)/$P$88)*100</f>
        <v>305.07016749660477</v>
      </c>
    </row>
    <row r="121" spans="7:32">
      <c r="G121" s="9" t="s">
        <v>552</v>
      </c>
      <c r="H121" s="9">
        <v>0.16</v>
      </c>
      <c r="I121" s="9">
        <f>ROUNDUP(((H84/$B$39)*$B$40)*((100+O121)/100),0)/100</f>
        <v>2.12</v>
      </c>
      <c r="J121" s="9">
        <f>ROUNDUP(((I84/$B$39)*$B$40)*((100+O121)/100),0)/100</f>
        <v>4.24</v>
      </c>
      <c r="K121" s="9">
        <f>ROUNDUP(((J84/$B$39)*$B$40)*((100+O121)/100),0)/100</f>
        <v>8.48</v>
      </c>
      <c r="L121" s="9">
        <f>ROUNDUP(((K84/$B$39)*$B$40)*((100+O121)/100),0)/100</f>
        <v>12.72</v>
      </c>
      <c r="M121" s="9">
        <f>ROUNDUP(((L84/$B$39)*$B$40)*((100+O121)/100),0)/100</f>
        <v>14.84</v>
      </c>
      <c r="N121" s="9">
        <f t="shared" si="135"/>
        <v>29.67</v>
      </c>
      <c r="O121" s="10">
        <v>480</v>
      </c>
      <c r="P121" s="10">
        <f t="shared" si="163"/>
        <v>42.56</v>
      </c>
      <c r="Q121" s="9">
        <f t="shared" ref="Q121:Q122" si="165">N121</f>
        <v>29.67</v>
      </c>
      <c r="R121" s="10">
        <f t="shared" si="164"/>
        <v>326.98053417836127</v>
      </c>
    </row>
    <row r="122" spans="7:32">
      <c r="G122" s="9" t="s">
        <v>553</v>
      </c>
      <c r="H122" s="9">
        <v>0.17</v>
      </c>
      <c r="I122" s="9">
        <f>ROUNDUP(((H85/$B$39)*$B$40)*((100+O122)/100),0)/100</f>
        <v>2.27</v>
      </c>
      <c r="J122" s="9">
        <f>ROUNDUP(((I85/$B$39)*$B$40)*((100+O122)/100),0)/100</f>
        <v>4.54</v>
      </c>
      <c r="K122" s="9">
        <f>ROUNDUP(((J85/$B$39)*$B$40)*((100+O122)/100),0)/100</f>
        <v>9.07</v>
      </c>
      <c r="L122" s="9">
        <f>ROUNDUP(((K85/$B$39)*$B$40)*((100+O122)/100),0)/100</f>
        <v>13.6</v>
      </c>
      <c r="M122" s="9">
        <f>ROUNDUP(((L85/$B$39)*$B$40)*((100+O122)/100),0)/100</f>
        <v>15.87</v>
      </c>
      <c r="N122" s="9">
        <f t="shared" ref="N122" si="166">ROUNDUP(((M85/$B$39)*$B$40)*((100+O122)/100),0)/100</f>
        <v>31.73</v>
      </c>
      <c r="O122" s="10">
        <v>500</v>
      </c>
      <c r="P122" s="10">
        <f t="shared" ref="P122:P123" si="167">SUM(H122:M122)</f>
        <v>45.519999999999996</v>
      </c>
      <c r="Q122" s="9">
        <f t="shared" si="165"/>
        <v>31.73</v>
      </c>
      <c r="R122" s="10">
        <f t="shared" ref="R122:R123" si="168">((P122+Q122)/$P$88)*100</f>
        <v>349.70574920778631</v>
      </c>
    </row>
    <row r="123" spans="7:32">
      <c r="G123" s="9" t="s">
        <v>576</v>
      </c>
      <c r="H123" s="9">
        <v>0.2</v>
      </c>
      <c r="I123" s="9">
        <f>ROUNDUP(((H86/$B$39)*$B$40)*((100+O123)/100),0)/100</f>
        <v>2.74</v>
      </c>
      <c r="J123" s="9">
        <f>ROUNDUP(((I86/$B$39)*$B$40)*((100+O123)/100),0)/100</f>
        <v>5.47</v>
      </c>
      <c r="K123" s="9">
        <f>ROUNDUP(((J86/$B$39)*$B$40)*((100+O123)/100),0)/100</f>
        <v>10.93</v>
      </c>
      <c r="L123" s="9">
        <f>ROUNDUP(((K86/$B$39)*$B$40)*((100+O123)/100),0)/100</f>
        <v>16.39</v>
      </c>
      <c r="M123" s="9">
        <f>ROUNDUP(((L86/$B$39)*$B$40)*((100+O123)/100),0)/100</f>
        <v>19.12</v>
      </c>
      <c r="N123" s="9">
        <f>ROUNDUP(((M86/$B$39)*$B$40)*((100+O123)/100),0)/100</f>
        <v>38.24</v>
      </c>
      <c r="O123" s="10">
        <v>600</v>
      </c>
      <c r="P123" s="10">
        <f t="shared" si="167"/>
        <v>54.850000000000009</v>
      </c>
      <c r="Q123" s="9">
        <f t="shared" ref="Q123" si="169">N123</f>
        <v>38.24</v>
      </c>
      <c r="R123" s="10">
        <f t="shared" si="168"/>
        <v>421.4124038026257</v>
      </c>
    </row>
    <row r="126" spans="7:32">
      <c r="AF126" s="9"/>
    </row>
    <row r="129" spans="7:14">
      <c r="G129" s="9" t="s">
        <v>144</v>
      </c>
    </row>
    <row r="130" spans="7:14" ht="17.25" thickBot="1">
      <c r="G130" s="24" t="s">
        <v>69</v>
      </c>
      <c r="H130" s="24">
        <v>0</v>
      </c>
      <c r="I130" s="24">
        <v>1</v>
      </c>
      <c r="J130" s="24">
        <v>2</v>
      </c>
      <c r="K130" s="24">
        <v>3</v>
      </c>
      <c r="L130" s="24">
        <v>4</v>
      </c>
      <c r="M130" s="24">
        <v>5</v>
      </c>
      <c r="N130" s="24" t="s">
        <v>160</v>
      </c>
    </row>
    <row r="131" spans="7:14" ht="17.25" thickTop="1">
      <c r="G131" s="9" t="s">
        <v>16</v>
      </c>
      <c r="H131" s="9">
        <f t="shared" ref="H131:H164" si="170">H90</f>
        <v>0.01</v>
      </c>
      <c r="I131" s="9">
        <f t="shared" ref="I131:N140" si="171">I90+H131</f>
        <v>0.03</v>
      </c>
      <c r="J131" s="9">
        <f t="shared" si="171"/>
        <v>0.06</v>
      </c>
      <c r="K131" s="9">
        <f t="shared" si="171"/>
        <v>0.12</v>
      </c>
      <c r="L131" s="9">
        <f t="shared" si="171"/>
        <v>0.21</v>
      </c>
      <c r="M131" s="9">
        <f t="shared" si="171"/>
        <v>0.31</v>
      </c>
      <c r="N131" s="9">
        <f t="shared" si="171"/>
        <v>0.51</v>
      </c>
    </row>
    <row r="132" spans="7:14">
      <c r="G132" s="9" t="s">
        <v>18</v>
      </c>
      <c r="H132" s="9">
        <f t="shared" si="170"/>
        <v>0.01</v>
      </c>
      <c r="I132" s="9">
        <f t="shared" si="171"/>
        <v>0.03</v>
      </c>
      <c r="J132" s="9">
        <f t="shared" si="171"/>
        <v>7.0000000000000007E-2</v>
      </c>
      <c r="K132" s="9">
        <f t="shared" si="171"/>
        <v>0.15000000000000002</v>
      </c>
      <c r="L132" s="9">
        <f t="shared" si="171"/>
        <v>0.27</v>
      </c>
      <c r="M132" s="9">
        <f t="shared" si="171"/>
        <v>0.41000000000000003</v>
      </c>
      <c r="N132" s="9">
        <f t="shared" si="171"/>
        <v>0.68</v>
      </c>
    </row>
    <row r="133" spans="7:14">
      <c r="G133" s="9" t="s">
        <v>19</v>
      </c>
      <c r="H133" s="9">
        <f t="shared" si="170"/>
        <v>0.02</v>
      </c>
      <c r="I133" s="9">
        <f t="shared" si="171"/>
        <v>0.05</v>
      </c>
      <c r="J133" s="9">
        <f t="shared" si="171"/>
        <v>0.1</v>
      </c>
      <c r="K133" s="9">
        <f t="shared" si="171"/>
        <v>0.2</v>
      </c>
      <c r="L133" s="9">
        <f t="shared" si="171"/>
        <v>0.35</v>
      </c>
      <c r="M133" s="9">
        <f t="shared" si="171"/>
        <v>0.53</v>
      </c>
      <c r="N133" s="9">
        <f t="shared" si="171"/>
        <v>0.88</v>
      </c>
    </row>
    <row r="134" spans="7:14">
      <c r="G134" s="9" t="s">
        <v>85</v>
      </c>
      <c r="H134" s="9">
        <f t="shared" si="170"/>
        <v>0.02</v>
      </c>
      <c r="I134" s="9">
        <f t="shared" si="171"/>
        <v>0.06</v>
      </c>
      <c r="J134" s="9">
        <f t="shared" si="171"/>
        <v>0.13</v>
      </c>
      <c r="K134" s="9">
        <f t="shared" si="171"/>
        <v>0.26</v>
      </c>
      <c r="L134" s="9">
        <f t="shared" si="171"/>
        <v>0.45</v>
      </c>
      <c r="M134" s="9">
        <f t="shared" si="171"/>
        <v>0.67</v>
      </c>
      <c r="N134" s="9">
        <f t="shared" si="171"/>
        <v>1.1100000000000001</v>
      </c>
    </row>
    <row r="135" spans="7:14">
      <c r="G135" s="9" t="s">
        <v>20</v>
      </c>
      <c r="H135" s="9">
        <f t="shared" si="170"/>
        <v>0.03</v>
      </c>
      <c r="I135" s="9">
        <f t="shared" si="171"/>
        <v>7.0000000000000007E-2</v>
      </c>
      <c r="J135" s="9">
        <f t="shared" si="171"/>
        <v>0.15000000000000002</v>
      </c>
      <c r="K135" s="9">
        <f t="shared" si="171"/>
        <v>0.31000000000000005</v>
      </c>
      <c r="L135" s="9">
        <f t="shared" si="171"/>
        <v>0.55000000000000004</v>
      </c>
      <c r="M135" s="9">
        <f t="shared" si="171"/>
        <v>0.83000000000000007</v>
      </c>
      <c r="N135" s="9">
        <f t="shared" si="171"/>
        <v>1.3800000000000001</v>
      </c>
    </row>
    <row r="136" spans="7:14">
      <c r="G136" s="9" t="s">
        <v>21</v>
      </c>
      <c r="H136" s="9">
        <f t="shared" si="170"/>
        <v>0.03</v>
      </c>
      <c r="I136" s="9">
        <f t="shared" si="171"/>
        <v>0.08</v>
      </c>
      <c r="J136" s="9">
        <f t="shared" si="171"/>
        <v>0.18</v>
      </c>
      <c r="K136" s="9">
        <f t="shared" si="171"/>
        <v>0.38</v>
      </c>
      <c r="L136" s="9">
        <f t="shared" si="171"/>
        <v>0.66999999999999993</v>
      </c>
      <c r="M136" s="9">
        <f t="shared" si="171"/>
        <v>1.01</v>
      </c>
      <c r="N136" s="9">
        <f t="shared" si="171"/>
        <v>1.69</v>
      </c>
    </row>
    <row r="137" spans="7:14">
      <c r="G137" s="9" t="s">
        <v>22</v>
      </c>
      <c r="H137" s="9">
        <f t="shared" si="170"/>
        <v>0.04</v>
      </c>
      <c r="I137" s="9">
        <f t="shared" si="171"/>
        <v>0.1</v>
      </c>
      <c r="J137" s="9">
        <f t="shared" si="171"/>
        <v>0.22</v>
      </c>
      <c r="K137" s="9">
        <f t="shared" si="171"/>
        <v>0.45999999999999996</v>
      </c>
      <c r="L137" s="9">
        <f t="shared" si="171"/>
        <v>0.80999999999999994</v>
      </c>
      <c r="M137" s="9">
        <f t="shared" si="171"/>
        <v>1.22</v>
      </c>
      <c r="N137" s="9">
        <f t="shared" si="171"/>
        <v>2.04</v>
      </c>
    </row>
    <row r="138" spans="7:14">
      <c r="G138" s="9" t="s">
        <v>23</v>
      </c>
      <c r="H138" s="9">
        <f t="shared" si="170"/>
        <v>0.04</v>
      </c>
      <c r="I138" s="9">
        <f t="shared" si="171"/>
        <v>0.11000000000000001</v>
      </c>
      <c r="J138" s="9">
        <f t="shared" si="171"/>
        <v>0.25</v>
      </c>
      <c r="K138" s="9">
        <f t="shared" si="171"/>
        <v>0.53</v>
      </c>
      <c r="L138" s="9">
        <f t="shared" si="171"/>
        <v>0.95</v>
      </c>
      <c r="M138" s="9">
        <f t="shared" si="171"/>
        <v>1.44</v>
      </c>
      <c r="N138" s="9">
        <f t="shared" si="171"/>
        <v>2.42</v>
      </c>
    </row>
    <row r="139" spans="7:14">
      <c r="G139" s="9" t="s">
        <v>24</v>
      </c>
      <c r="H139" s="9">
        <f t="shared" si="170"/>
        <v>0.05</v>
      </c>
      <c r="I139" s="9">
        <f t="shared" si="171"/>
        <v>0.14000000000000001</v>
      </c>
      <c r="J139" s="9">
        <f t="shared" si="171"/>
        <v>0.31000000000000005</v>
      </c>
      <c r="K139" s="9">
        <f t="shared" si="171"/>
        <v>0.65000000000000013</v>
      </c>
      <c r="L139" s="9">
        <f t="shared" si="171"/>
        <v>1.1500000000000001</v>
      </c>
      <c r="M139" s="9">
        <f t="shared" si="171"/>
        <v>1.7400000000000002</v>
      </c>
      <c r="N139" s="9">
        <f t="shared" si="171"/>
        <v>2.91</v>
      </c>
    </row>
    <row r="140" spans="7:14">
      <c r="G140" s="9" t="s">
        <v>25</v>
      </c>
      <c r="H140" s="9">
        <f t="shared" si="170"/>
        <v>0.05</v>
      </c>
      <c r="I140" s="9">
        <f t="shared" si="171"/>
        <v>0.15000000000000002</v>
      </c>
      <c r="J140" s="9">
        <f t="shared" si="171"/>
        <v>0.35000000000000003</v>
      </c>
      <c r="K140" s="9">
        <f t="shared" si="171"/>
        <v>0.75</v>
      </c>
      <c r="L140" s="9">
        <f t="shared" si="171"/>
        <v>1.3399999999999999</v>
      </c>
      <c r="M140" s="9">
        <f t="shared" si="171"/>
        <v>2.0299999999999998</v>
      </c>
      <c r="N140" s="9">
        <f t="shared" si="171"/>
        <v>3.4099999999999997</v>
      </c>
    </row>
    <row r="141" spans="7:14">
      <c r="G141" s="9" t="s">
        <v>105</v>
      </c>
      <c r="H141" s="9">
        <f t="shared" si="170"/>
        <v>0.06</v>
      </c>
      <c r="I141" s="9">
        <f t="shared" ref="I141:N150" si="172">I100+H141</f>
        <v>0.21</v>
      </c>
      <c r="J141" s="9">
        <f t="shared" si="172"/>
        <v>0.51</v>
      </c>
      <c r="K141" s="9">
        <f t="shared" si="172"/>
        <v>1.1000000000000001</v>
      </c>
      <c r="L141" s="9">
        <f t="shared" si="172"/>
        <v>1.98</v>
      </c>
      <c r="M141" s="9">
        <f t="shared" si="172"/>
        <v>3.01</v>
      </c>
      <c r="N141" s="9">
        <f t="shared" si="172"/>
        <v>5.0599999999999996</v>
      </c>
    </row>
    <row r="142" spans="7:14">
      <c r="G142" s="9" t="s">
        <v>106</v>
      </c>
      <c r="H142" s="9">
        <f t="shared" si="170"/>
        <v>0.06</v>
      </c>
      <c r="I142" s="9">
        <f t="shared" si="172"/>
        <v>0.23</v>
      </c>
      <c r="J142" s="9">
        <f t="shared" si="172"/>
        <v>0.56000000000000005</v>
      </c>
      <c r="K142" s="9">
        <f t="shared" si="172"/>
        <v>1.21</v>
      </c>
      <c r="L142" s="9">
        <f t="shared" si="172"/>
        <v>2.1799999999999997</v>
      </c>
      <c r="M142" s="9">
        <f t="shared" si="172"/>
        <v>3.3099999999999996</v>
      </c>
      <c r="N142" s="9">
        <f t="shared" si="172"/>
        <v>5.56</v>
      </c>
    </row>
    <row r="143" spans="7:14">
      <c r="G143" s="9" t="s">
        <v>172</v>
      </c>
      <c r="H143" s="9">
        <f t="shared" si="170"/>
        <v>7.0000000000000007E-2</v>
      </c>
      <c r="I143" s="9">
        <f t="shared" si="172"/>
        <v>0.25</v>
      </c>
      <c r="J143" s="9">
        <f t="shared" si="172"/>
        <v>0.61</v>
      </c>
      <c r="K143" s="9">
        <f t="shared" si="172"/>
        <v>1.3199999999999998</v>
      </c>
      <c r="L143" s="9">
        <f t="shared" si="172"/>
        <v>2.38</v>
      </c>
      <c r="M143" s="9">
        <f t="shared" si="172"/>
        <v>3.61</v>
      </c>
      <c r="N143" s="9">
        <f t="shared" si="172"/>
        <v>6.07</v>
      </c>
    </row>
    <row r="144" spans="7:14">
      <c r="G144" s="9" t="s">
        <v>174</v>
      </c>
      <c r="H144" s="9">
        <f t="shared" si="170"/>
        <v>7.0000000000000007E-2</v>
      </c>
      <c r="I144" s="9">
        <f t="shared" si="172"/>
        <v>0.27</v>
      </c>
      <c r="J144" s="9">
        <f t="shared" si="172"/>
        <v>0.67</v>
      </c>
      <c r="K144" s="9">
        <f t="shared" si="172"/>
        <v>1.4700000000000002</v>
      </c>
      <c r="L144" s="9">
        <f t="shared" si="172"/>
        <v>2.67</v>
      </c>
      <c r="M144" s="9">
        <f t="shared" si="172"/>
        <v>4.07</v>
      </c>
      <c r="N144" s="9">
        <f t="shared" si="172"/>
        <v>6.86</v>
      </c>
    </row>
    <row r="145" spans="7:14">
      <c r="G145" s="9" t="s">
        <v>195</v>
      </c>
      <c r="H145" s="9">
        <f t="shared" si="170"/>
        <v>0.08</v>
      </c>
      <c r="I145" s="9">
        <f t="shared" si="172"/>
        <v>0.31</v>
      </c>
      <c r="J145" s="9">
        <f t="shared" si="172"/>
        <v>0.76</v>
      </c>
      <c r="K145" s="9">
        <f t="shared" si="172"/>
        <v>1.6600000000000001</v>
      </c>
      <c r="L145" s="9">
        <f t="shared" si="172"/>
        <v>3.0100000000000002</v>
      </c>
      <c r="M145" s="9">
        <f t="shared" si="172"/>
        <v>4.59</v>
      </c>
      <c r="N145" s="9">
        <f t="shared" si="172"/>
        <v>7.74</v>
      </c>
    </row>
    <row r="146" spans="7:14">
      <c r="G146" s="9" t="s">
        <v>246</v>
      </c>
      <c r="H146" s="9">
        <f t="shared" si="170"/>
        <v>0.08</v>
      </c>
      <c r="I146" s="9">
        <f t="shared" si="172"/>
        <v>0.35000000000000003</v>
      </c>
      <c r="J146" s="9">
        <f t="shared" si="172"/>
        <v>0.88000000000000012</v>
      </c>
      <c r="K146" s="9">
        <f t="shared" si="172"/>
        <v>1.9400000000000002</v>
      </c>
      <c r="L146" s="9">
        <f t="shared" si="172"/>
        <v>3.5200000000000005</v>
      </c>
      <c r="M146" s="9">
        <f t="shared" si="172"/>
        <v>5.36</v>
      </c>
      <c r="N146" s="9">
        <f t="shared" si="172"/>
        <v>9.0400000000000009</v>
      </c>
    </row>
    <row r="147" spans="7:14">
      <c r="G147" s="9" t="s">
        <v>313</v>
      </c>
      <c r="H147" s="9">
        <f t="shared" si="170"/>
        <v>0.09</v>
      </c>
      <c r="I147" s="9">
        <f t="shared" si="172"/>
        <v>0.41000000000000003</v>
      </c>
      <c r="J147" s="9">
        <f t="shared" si="172"/>
        <v>1.05</v>
      </c>
      <c r="K147" s="9">
        <f t="shared" si="172"/>
        <v>2.3200000000000003</v>
      </c>
      <c r="L147" s="9">
        <f t="shared" si="172"/>
        <v>4.2200000000000006</v>
      </c>
      <c r="M147" s="9">
        <f t="shared" si="172"/>
        <v>6.4400000000000013</v>
      </c>
      <c r="N147" s="9">
        <f t="shared" si="172"/>
        <v>10.870000000000001</v>
      </c>
    </row>
    <row r="148" spans="7:14">
      <c r="G148" s="9" t="s">
        <v>368</v>
      </c>
      <c r="H148" s="9">
        <f t="shared" si="170"/>
        <v>0.09</v>
      </c>
      <c r="I148" s="9">
        <f t="shared" si="172"/>
        <v>0.47</v>
      </c>
      <c r="J148" s="9">
        <f t="shared" si="172"/>
        <v>1.23</v>
      </c>
      <c r="K148" s="9">
        <f t="shared" si="172"/>
        <v>2.74</v>
      </c>
      <c r="L148" s="9">
        <f t="shared" si="172"/>
        <v>4.99</v>
      </c>
      <c r="M148" s="9">
        <f t="shared" si="172"/>
        <v>7.62</v>
      </c>
      <c r="N148" s="9">
        <f t="shared" si="172"/>
        <v>12.879999999999999</v>
      </c>
    </row>
    <row r="149" spans="7:14">
      <c r="G149" s="9" t="s">
        <v>375</v>
      </c>
      <c r="H149" s="9">
        <f t="shared" si="170"/>
        <v>0.1</v>
      </c>
      <c r="I149" s="9">
        <f t="shared" si="172"/>
        <v>0.55000000000000004</v>
      </c>
      <c r="J149" s="9">
        <f t="shared" si="172"/>
        <v>1.44</v>
      </c>
      <c r="K149" s="9">
        <f t="shared" si="172"/>
        <v>3.21</v>
      </c>
      <c r="L149" s="9">
        <f t="shared" si="172"/>
        <v>5.8599999999999994</v>
      </c>
      <c r="M149" s="9">
        <f t="shared" si="172"/>
        <v>8.9499999999999993</v>
      </c>
      <c r="N149" s="9">
        <f t="shared" si="172"/>
        <v>15.129999999999999</v>
      </c>
    </row>
    <row r="150" spans="7:14">
      <c r="G150" s="9" t="s">
        <v>387</v>
      </c>
      <c r="H150" s="9">
        <f t="shared" si="170"/>
        <v>0.1</v>
      </c>
      <c r="I150" s="9">
        <f t="shared" si="172"/>
        <v>0.62</v>
      </c>
      <c r="J150" s="9">
        <f t="shared" si="172"/>
        <v>1.65</v>
      </c>
      <c r="K150" s="9">
        <f t="shared" si="172"/>
        <v>3.71</v>
      </c>
      <c r="L150" s="9">
        <f t="shared" si="172"/>
        <v>6.8</v>
      </c>
      <c r="M150" s="9">
        <f t="shared" si="172"/>
        <v>10.4</v>
      </c>
      <c r="N150" s="9">
        <f t="shared" si="172"/>
        <v>17.600000000000001</v>
      </c>
    </row>
    <row r="151" spans="7:14">
      <c r="G151" s="9" t="s">
        <v>418</v>
      </c>
      <c r="H151" s="9">
        <f t="shared" si="170"/>
        <v>0.11</v>
      </c>
      <c r="I151" s="9">
        <f t="shared" ref="I151:N160" si="173">I110+H151</f>
        <v>0.71</v>
      </c>
      <c r="J151" s="9">
        <f t="shared" si="173"/>
        <v>1.9</v>
      </c>
      <c r="K151" s="9">
        <f t="shared" si="173"/>
        <v>4.2799999999999994</v>
      </c>
      <c r="L151" s="9">
        <f t="shared" si="173"/>
        <v>7.85</v>
      </c>
      <c r="M151" s="9">
        <f t="shared" si="173"/>
        <v>12.02</v>
      </c>
      <c r="N151" s="9">
        <f t="shared" si="173"/>
        <v>20.350000000000001</v>
      </c>
    </row>
    <row r="152" spans="7:14">
      <c r="G152" s="9" t="s">
        <v>431</v>
      </c>
      <c r="H152" s="9">
        <f t="shared" si="170"/>
        <v>0.11</v>
      </c>
      <c r="I152" s="9">
        <f t="shared" si="173"/>
        <v>0.82</v>
      </c>
      <c r="J152" s="9">
        <f t="shared" si="173"/>
        <v>2.23</v>
      </c>
      <c r="K152" s="9">
        <f t="shared" si="173"/>
        <v>5.05</v>
      </c>
      <c r="L152" s="9">
        <f t="shared" si="173"/>
        <v>9.2800000000000011</v>
      </c>
      <c r="M152" s="9">
        <f t="shared" si="173"/>
        <v>14.21</v>
      </c>
      <c r="N152" s="9">
        <f t="shared" si="173"/>
        <v>24.07</v>
      </c>
    </row>
    <row r="153" spans="7:14">
      <c r="G153" s="9" t="s">
        <v>450</v>
      </c>
      <c r="H153" s="9">
        <f t="shared" si="170"/>
        <v>0.12</v>
      </c>
      <c r="I153" s="9">
        <f t="shared" si="173"/>
        <v>0.95</v>
      </c>
      <c r="J153" s="9">
        <f t="shared" si="173"/>
        <v>2.61</v>
      </c>
      <c r="K153" s="9">
        <f t="shared" si="173"/>
        <v>5.92</v>
      </c>
      <c r="L153" s="9">
        <f t="shared" si="173"/>
        <v>10.879999999999999</v>
      </c>
      <c r="M153" s="9">
        <f t="shared" si="173"/>
        <v>16.669999999999998</v>
      </c>
      <c r="N153" s="9">
        <f t="shared" si="173"/>
        <v>28.25</v>
      </c>
    </row>
    <row r="154" spans="7:14">
      <c r="G154" s="9" t="s">
        <v>464</v>
      </c>
      <c r="H154" s="9">
        <f t="shared" si="170"/>
        <v>0.12</v>
      </c>
      <c r="I154" s="9">
        <f t="shared" si="173"/>
        <v>1.0899999999999999</v>
      </c>
      <c r="J154" s="9">
        <f t="shared" si="173"/>
        <v>3.0199999999999996</v>
      </c>
      <c r="K154" s="9">
        <f t="shared" si="173"/>
        <v>6.8699999999999992</v>
      </c>
      <c r="L154" s="9">
        <f t="shared" si="173"/>
        <v>12.649999999999999</v>
      </c>
      <c r="M154" s="9">
        <f t="shared" si="173"/>
        <v>19.39</v>
      </c>
      <c r="N154" s="9">
        <f t="shared" si="173"/>
        <v>32.870000000000005</v>
      </c>
    </row>
    <row r="155" spans="7:14">
      <c r="G155" s="9" t="s">
        <v>473</v>
      </c>
      <c r="H155" s="9">
        <f t="shared" si="170"/>
        <v>0.13</v>
      </c>
      <c r="I155" s="9">
        <f t="shared" si="173"/>
        <v>1.25</v>
      </c>
      <c r="J155" s="9">
        <f t="shared" si="173"/>
        <v>3.48</v>
      </c>
      <c r="K155" s="9">
        <f t="shared" si="173"/>
        <v>7.93</v>
      </c>
      <c r="L155" s="9">
        <f t="shared" si="173"/>
        <v>14.61</v>
      </c>
      <c r="M155" s="9">
        <f t="shared" si="173"/>
        <v>22.4</v>
      </c>
      <c r="N155" s="9">
        <f t="shared" si="173"/>
        <v>37.97</v>
      </c>
    </row>
    <row r="156" spans="7:14">
      <c r="G156" s="9" t="s">
        <v>489</v>
      </c>
      <c r="H156" s="9">
        <f t="shared" si="170"/>
        <v>0.13</v>
      </c>
      <c r="I156" s="9">
        <f t="shared" si="173"/>
        <v>1.4100000000000001</v>
      </c>
      <c r="J156" s="9">
        <f t="shared" si="173"/>
        <v>3.97</v>
      </c>
      <c r="K156" s="9">
        <f t="shared" si="173"/>
        <v>9.08</v>
      </c>
      <c r="L156" s="9">
        <f t="shared" si="173"/>
        <v>16.740000000000002</v>
      </c>
      <c r="M156" s="9">
        <f t="shared" si="173"/>
        <v>25.68</v>
      </c>
      <c r="N156" s="9">
        <f t="shared" si="173"/>
        <v>43.56</v>
      </c>
    </row>
    <row r="157" spans="7:14">
      <c r="G157" s="9" t="s">
        <v>490</v>
      </c>
      <c r="H157" s="9">
        <f t="shared" si="170"/>
        <v>0.14000000000000001</v>
      </c>
      <c r="I157" s="9">
        <f t="shared" si="173"/>
        <v>1.6</v>
      </c>
      <c r="J157" s="9">
        <f t="shared" si="173"/>
        <v>4.5199999999999996</v>
      </c>
      <c r="K157" s="9">
        <f t="shared" si="173"/>
        <v>10.35</v>
      </c>
      <c r="L157" s="9">
        <f t="shared" si="173"/>
        <v>19.09</v>
      </c>
      <c r="M157" s="9">
        <f t="shared" si="173"/>
        <v>29.29</v>
      </c>
      <c r="N157" s="9">
        <f t="shared" si="173"/>
        <v>49.68</v>
      </c>
    </row>
    <row r="158" spans="7:14">
      <c r="G158" s="9" t="s">
        <v>512</v>
      </c>
      <c r="H158" s="9">
        <f t="shared" si="170"/>
        <v>0.14000000000000001</v>
      </c>
      <c r="I158" s="9">
        <f t="shared" si="173"/>
        <v>1.7200000000000002</v>
      </c>
      <c r="J158" s="9">
        <f t="shared" si="173"/>
        <v>4.8800000000000008</v>
      </c>
      <c r="K158" s="9">
        <f t="shared" si="173"/>
        <v>11.200000000000001</v>
      </c>
      <c r="L158" s="9">
        <f t="shared" si="173"/>
        <v>20.68</v>
      </c>
      <c r="M158" s="9">
        <f t="shared" si="173"/>
        <v>31.740000000000002</v>
      </c>
      <c r="N158" s="9">
        <f t="shared" si="173"/>
        <v>53.85</v>
      </c>
    </row>
    <row r="159" spans="7:14">
      <c r="G159" s="9" t="s">
        <v>517</v>
      </c>
      <c r="H159" s="9">
        <f t="shared" si="170"/>
        <v>0.15</v>
      </c>
      <c r="I159" s="9">
        <f t="shared" si="173"/>
        <v>1.8599999999999999</v>
      </c>
      <c r="J159" s="9">
        <f t="shared" si="173"/>
        <v>5.2799999999999994</v>
      </c>
      <c r="K159" s="9">
        <f t="shared" si="173"/>
        <v>12.11</v>
      </c>
      <c r="L159" s="9">
        <f t="shared" si="173"/>
        <v>22.35</v>
      </c>
      <c r="M159" s="9">
        <f t="shared" si="173"/>
        <v>34.299999999999997</v>
      </c>
      <c r="N159" s="9">
        <f t="shared" si="173"/>
        <v>58.199999999999996</v>
      </c>
    </row>
    <row r="160" spans="7:14">
      <c r="G160" s="9" t="s">
        <v>519</v>
      </c>
      <c r="H160" s="9">
        <f t="shared" si="170"/>
        <v>0.15</v>
      </c>
      <c r="I160" s="9">
        <f t="shared" si="173"/>
        <v>1.99</v>
      </c>
      <c r="J160" s="9">
        <f t="shared" si="173"/>
        <v>5.67</v>
      </c>
      <c r="K160" s="9">
        <f t="shared" si="173"/>
        <v>13.030000000000001</v>
      </c>
      <c r="L160" s="9">
        <f t="shared" si="173"/>
        <v>24.07</v>
      </c>
      <c r="M160" s="9">
        <f t="shared" si="173"/>
        <v>36.950000000000003</v>
      </c>
      <c r="N160" s="9">
        <f t="shared" si="173"/>
        <v>62.7</v>
      </c>
    </row>
    <row r="161" spans="7:14">
      <c r="G161" s="9" t="s">
        <v>540</v>
      </c>
      <c r="H161" s="9">
        <f t="shared" si="170"/>
        <v>0.16</v>
      </c>
      <c r="I161" s="9">
        <f t="shared" ref="I161:N163" si="174">I120+H161</f>
        <v>2.14</v>
      </c>
      <c r="J161" s="9">
        <f t="shared" si="174"/>
        <v>6.1</v>
      </c>
      <c r="K161" s="9">
        <f t="shared" si="174"/>
        <v>14.01</v>
      </c>
      <c r="L161" s="9">
        <f t="shared" si="174"/>
        <v>25.869999999999997</v>
      </c>
      <c r="M161" s="9">
        <f t="shared" si="174"/>
        <v>39.709999999999994</v>
      </c>
      <c r="N161" s="9">
        <f t="shared" si="174"/>
        <v>67.389999999999986</v>
      </c>
    </row>
    <row r="162" spans="7:14">
      <c r="G162" s="9" t="s">
        <v>552</v>
      </c>
      <c r="H162" s="9">
        <f t="shared" si="170"/>
        <v>0.16</v>
      </c>
      <c r="I162" s="9">
        <f t="shared" si="174"/>
        <v>2.2800000000000002</v>
      </c>
      <c r="J162" s="9">
        <f t="shared" si="174"/>
        <v>6.5200000000000005</v>
      </c>
      <c r="K162" s="9">
        <f t="shared" si="174"/>
        <v>15</v>
      </c>
      <c r="L162" s="9">
        <f t="shared" si="174"/>
        <v>27.72</v>
      </c>
      <c r="M162" s="9">
        <f t="shared" si="174"/>
        <v>42.56</v>
      </c>
      <c r="N162" s="9">
        <f t="shared" si="174"/>
        <v>72.23</v>
      </c>
    </row>
    <row r="163" spans="7:14">
      <c r="G163" s="9" t="s">
        <v>553</v>
      </c>
      <c r="H163" s="9">
        <f t="shared" si="170"/>
        <v>0.17</v>
      </c>
      <c r="I163" s="9">
        <f t="shared" si="174"/>
        <v>2.44</v>
      </c>
      <c r="J163" s="9">
        <f t="shared" si="174"/>
        <v>6.98</v>
      </c>
      <c r="K163" s="9">
        <f t="shared" si="174"/>
        <v>16.05</v>
      </c>
      <c r="L163" s="9">
        <f t="shared" si="174"/>
        <v>29.65</v>
      </c>
      <c r="M163" s="9">
        <f t="shared" si="174"/>
        <v>45.519999999999996</v>
      </c>
      <c r="N163" s="9">
        <f t="shared" si="174"/>
        <v>77.25</v>
      </c>
    </row>
    <row r="164" spans="7:14">
      <c r="G164" s="9" t="s">
        <v>576</v>
      </c>
      <c r="H164" s="9">
        <f t="shared" si="170"/>
        <v>0.2</v>
      </c>
      <c r="I164" s="9">
        <f t="shared" ref="I164" si="175">I123+H164</f>
        <v>2.9400000000000004</v>
      </c>
      <c r="J164" s="9">
        <f t="shared" ref="J164" si="176">J123+I164</f>
        <v>8.41</v>
      </c>
      <c r="K164" s="9">
        <f t="shared" ref="K164" si="177">K123+J164</f>
        <v>19.34</v>
      </c>
      <c r="L164" s="9">
        <f t="shared" ref="L164" si="178">L123+K164</f>
        <v>35.730000000000004</v>
      </c>
      <c r="M164" s="9">
        <f t="shared" ref="M164" si="179">M123+L164</f>
        <v>54.850000000000009</v>
      </c>
      <c r="N164" s="9">
        <f t="shared" ref="N164" si="180">N123+M164</f>
        <v>93.09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65"/>
  <sheetViews>
    <sheetView topLeftCell="A44" workbookViewId="0">
      <selection activeCell="D53" sqref="D53:E53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 t="shared" ref="Q4:Q40" si="5">VLOOKUP(H4,T:W,4,FALSE)</f>
        <v>1E+60</v>
      </c>
      <c r="T4" t="s">
        <v>110</v>
      </c>
      <c r="U4">
        <v>8</v>
      </c>
      <c r="V4">
        <f t="shared" ref="V4:V37" si="6">POWER(10,U4)</f>
        <v>100000000</v>
      </c>
      <c r="W4" t="str">
        <f t="shared" ref="W4:W37" si="7">RIGHT(V4,U4)</f>
        <v>00000000</v>
      </c>
    </row>
    <row r="5" spans="1:23">
      <c r="A5">
        <v>2</v>
      </c>
      <c r="B5" s="2" t="str">
        <f t="shared" ref="B5:B24" si="8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9">L5&amp;","&amp;M5&amp;","&amp;N5&amp;","&amp;O5&amp;","&amp;P5</f>
        <v>1E+65,2E+65,5E+65,1E+66,2E+66</v>
      </c>
      <c r="L5">
        <f t="shared" ref="L5:L24" si="10">$C$3*Q5</f>
        <v>9.9999999999999999E+64</v>
      </c>
      <c r="M5">
        <f t="shared" ref="M5:M24" si="11">$D$3*Q5</f>
        <v>2E+65</v>
      </c>
      <c r="N5">
        <f t="shared" ref="N5:N24" si="12">$E$3*Q5</f>
        <v>4.9999999999999997E+65</v>
      </c>
      <c r="O5">
        <f t="shared" ref="O5:O24" si="13">$F$3*Q5</f>
        <v>9.9999999999999995E+65</v>
      </c>
      <c r="P5">
        <f t="shared" ref="P5:P24" si="14">$G$3*Q5</f>
        <v>1.9999999999999999E+66</v>
      </c>
      <c r="Q5" t="str">
        <f t="shared" si="5"/>
        <v>1E+64</v>
      </c>
      <c r="T5" t="s">
        <v>111</v>
      </c>
      <c r="U5">
        <v>12</v>
      </c>
      <c r="V5">
        <f t="shared" si="6"/>
        <v>1000000000000</v>
      </c>
      <c r="W5" t="str">
        <f t="shared" si="7"/>
        <v>000000000000</v>
      </c>
    </row>
    <row r="6" spans="1:23">
      <c r="A6">
        <v>3</v>
      </c>
      <c r="B6" s="2" t="str">
        <f t="shared" si="8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9"/>
        <v>1E+69,2E+69,5E+69,1E+70,2E+70</v>
      </c>
      <c r="L6">
        <f t="shared" si="10"/>
        <v>9.9999999999999988E+68</v>
      </c>
      <c r="M6">
        <f t="shared" si="11"/>
        <v>1.9999999999999998E+69</v>
      </c>
      <c r="N6">
        <f t="shared" si="12"/>
        <v>4.9999999999999996E+69</v>
      </c>
      <c r="O6">
        <f t="shared" si="13"/>
        <v>9.9999999999999992E+69</v>
      </c>
      <c r="P6">
        <f t="shared" si="14"/>
        <v>1.9999999999999998E+70</v>
      </c>
      <c r="Q6" t="str">
        <f t="shared" si="5"/>
        <v>1E+68</v>
      </c>
      <c r="T6" t="s">
        <v>112</v>
      </c>
      <c r="U6">
        <v>16</v>
      </c>
      <c r="V6">
        <f t="shared" si="6"/>
        <v>1E+16</v>
      </c>
      <c r="W6" t="str">
        <f t="shared" si="7"/>
        <v>0000000000000000</v>
      </c>
    </row>
    <row r="7" spans="1:23">
      <c r="A7">
        <v>4</v>
      </c>
      <c r="B7" s="2" t="str">
        <f t="shared" si="8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9"/>
        <v>1E+73,2E+73,5E+73,1E+74,2E+74</v>
      </c>
      <c r="L7">
        <f t="shared" si="10"/>
        <v>9.9999999999999998E+72</v>
      </c>
      <c r="M7">
        <f t="shared" si="11"/>
        <v>2E+73</v>
      </c>
      <c r="N7">
        <f t="shared" si="12"/>
        <v>4.9999999999999998E+73</v>
      </c>
      <c r="O7">
        <f t="shared" si="13"/>
        <v>9.9999999999999995E+73</v>
      </c>
      <c r="P7">
        <f t="shared" si="14"/>
        <v>1.9999999999999999E+74</v>
      </c>
      <c r="Q7" t="str">
        <f t="shared" si="5"/>
        <v>1E+72</v>
      </c>
      <c r="T7" t="s">
        <v>113</v>
      </c>
      <c r="U7">
        <v>20</v>
      </c>
      <c r="V7">
        <f t="shared" si="6"/>
        <v>1E+20</v>
      </c>
      <c r="W7" t="str">
        <f t="shared" si="7"/>
        <v>1E+20</v>
      </c>
    </row>
    <row r="8" spans="1:23">
      <c r="A8">
        <v>5</v>
      </c>
      <c r="B8" s="2" t="str">
        <f t="shared" si="8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9"/>
        <v>1E+77,2E+77,5E+77,1E+78,2E+78</v>
      </c>
      <c r="L8">
        <f t="shared" si="10"/>
        <v>1.0000000000000001E+77</v>
      </c>
      <c r="M8">
        <f t="shared" si="11"/>
        <v>2.0000000000000002E+77</v>
      </c>
      <c r="N8">
        <f t="shared" si="12"/>
        <v>5E+77</v>
      </c>
      <c r="O8">
        <f t="shared" si="13"/>
        <v>1E+78</v>
      </c>
      <c r="P8">
        <f t="shared" si="14"/>
        <v>2E+78</v>
      </c>
      <c r="Q8" t="str">
        <f t="shared" si="5"/>
        <v>1E+76</v>
      </c>
      <c r="T8" t="s">
        <v>114</v>
      </c>
      <c r="U8">
        <v>24</v>
      </c>
      <c r="V8">
        <f t="shared" si="6"/>
        <v>9.9999999999999998E+23</v>
      </c>
      <c r="W8" t="str">
        <f t="shared" si="7"/>
        <v>1E+24</v>
      </c>
    </row>
    <row r="9" spans="1:23">
      <c r="A9">
        <v>6</v>
      </c>
      <c r="B9" s="2" t="str">
        <f t="shared" si="8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9"/>
        <v>1E+81,2E+81,5E+81,1E+82,2E+82</v>
      </c>
      <c r="L9">
        <f t="shared" si="10"/>
        <v>9.9999999999999992E+80</v>
      </c>
      <c r="M9">
        <f t="shared" si="11"/>
        <v>1.9999999999999998E+81</v>
      </c>
      <c r="N9">
        <f t="shared" si="12"/>
        <v>4.9999999999999998E+81</v>
      </c>
      <c r="O9">
        <f t="shared" si="13"/>
        <v>9.9999999999999996E+81</v>
      </c>
      <c r="P9">
        <f t="shared" si="14"/>
        <v>1.9999999999999999E+82</v>
      </c>
      <c r="Q9" t="str">
        <f t="shared" si="5"/>
        <v>1E+80</v>
      </c>
      <c r="T9" t="s">
        <v>115</v>
      </c>
      <c r="U9">
        <v>28</v>
      </c>
      <c r="V9">
        <f t="shared" si="6"/>
        <v>9.9999999999999996E+27</v>
      </c>
      <c r="W9" t="str">
        <f t="shared" si="7"/>
        <v>1E+28</v>
      </c>
    </row>
    <row r="10" spans="1:23">
      <c r="A10">
        <v>7</v>
      </c>
      <c r="B10" s="2" t="str">
        <f t="shared" si="8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9"/>
        <v>1E+85,2E+85,5E+85,1E+86,2E+86</v>
      </c>
      <c r="L10">
        <f t="shared" si="10"/>
        <v>1E+85</v>
      </c>
      <c r="M10">
        <f t="shared" si="11"/>
        <v>2E+85</v>
      </c>
      <c r="N10">
        <f t="shared" si="12"/>
        <v>5.0000000000000001E+85</v>
      </c>
      <c r="O10">
        <f t="shared" si="13"/>
        <v>1E+86</v>
      </c>
      <c r="P10">
        <f t="shared" si="14"/>
        <v>2E+86</v>
      </c>
      <c r="Q10" t="str">
        <f t="shared" si="5"/>
        <v>1E+84</v>
      </c>
      <c r="T10" t="s">
        <v>116</v>
      </c>
      <c r="U10">
        <v>32</v>
      </c>
      <c r="V10">
        <f t="shared" si="6"/>
        <v>1.0000000000000001E+32</v>
      </c>
      <c r="W10" t="str">
        <f t="shared" si="7"/>
        <v>1E+32</v>
      </c>
    </row>
    <row r="11" spans="1:23">
      <c r="A11">
        <v>8</v>
      </c>
      <c r="B11" s="2" t="str">
        <f t="shared" si="8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9"/>
        <v>1E+89,2E+89,5E+89,1E+90,2E+90</v>
      </c>
      <c r="L11">
        <f t="shared" si="10"/>
        <v>9.9999999999999999E+88</v>
      </c>
      <c r="M11">
        <f t="shared" si="11"/>
        <v>2E+89</v>
      </c>
      <c r="N11">
        <f t="shared" si="12"/>
        <v>4.9999999999999998E+89</v>
      </c>
      <c r="O11">
        <f t="shared" si="13"/>
        <v>9.9999999999999997E+89</v>
      </c>
      <c r="P11">
        <f t="shared" si="14"/>
        <v>1.9999999999999999E+90</v>
      </c>
      <c r="Q11" t="str">
        <f t="shared" si="5"/>
        <v>1E+88</v>
      </c>
      <c r="T11" t="s">
        <v>117</v>
      </c>
      <c r="U11">
        <v>36</v>
      </c>
      <c r="V11">
        <f t="shared" si="6"/>
        <v>1E+36</v>
      </c>
      <c r="W11" t="str">
        <f t="shared" si="7"/>
        <v>1E+36</v>
      </c>
    </row>
    <row r="12" spans="1:23">
      <c r="A12">
        <v>9</v>
      </c>
      <c r="B12" s="2" t="str">
        <f t="shared" si="8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9"/>
        <v>1E+93,2E+93,5E+93,1E+94,2E+94</v>
      </c>
      <c r="L12">
        <f t="shared" si="10"/>
        <v>1E+93</v>
      </c>
      <c r="M12">
        <f t="shared" si="11"/>
        <v>2.0000000000000001E+93</v>
      </c>
      <c r="N12">
        <f t="shared" si="12"/>
        <v>5.0000000000000001E+93</v>
      </c>
      <c r="O12">
        <f t="shared" si="13"/>
        <v>1E+94</v>
      </c>
      <c r="P12">
        <f t="shared" si="14"/>
        <v>2E+94</v>
      </c>
      <c r="Q12" t="str">
        <f t="shared" si="5"/>
        <v>1E+92</v>
      </c>
      <c r="T12" t="s">
        <v>118</v>
      </c>
      <c r="U12">
        <v>40</v>
      </c>
      <c r="V12">
        <f t="shared" si="6"/>
        <v>1E+40</v>
      </c>
      <c r="W12" t="str">
        <f t="shared" si="7"/>
        <v>1E+40</v>
      </c>
    </row>
    <row r="13" spans="1:23">
      <c r="A13">
        <v>10</v>
      </c>
      <c r="B13" s="2" t="str">
        <f t="shared" si="8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9"/>
        <v>1E+97,2E+97,5E+97,1E+98,2E+98</v>
      </c>
      <c r="L13">
        <f t="shared" si="10"/>
        <v>1.0000000000000001E+97</v>
      </c>
      <c r="M13">
        <f t="shared" si="11"/>
        <v>2.0000000000000001E+97</v>
      </c>
      <c r="N13">
        <f t="shared" si="12"/>
        <v>5E+97</v>
      </c>
      <c r="O13">
        <f t="shared" si="13"/>
        <v>1E+98</v>
      </c>
      <c r="P13">
        <f t="shared" si="14"/>
        <v>2E+98</v>
      </c>
      <c r="Q13" t="str">
        <f t="shared" si="5"/>
        <v>1E+96</v>
      </c>
      <c r="T13" t="s">
        <v>119</v>
      </c>
      <c r="U13">
        <v>44</v>
      </c>
      <c r="V13">
        <f t="shared" si="6"/>
        <v>1.0000000000000001E+44</v>
      </c>
      <c r="W13" t="str">
        <f t="shared" si="7"/>
        <v>1E+44</v>
      </c>
    </row>
    <row r="14" spans="1:23">
      <c r="A14">
        <v>11</v>
      </c>
      <c r="B14" s="2" t="str">
        <f t="shared" si="8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9"/>
        <v>1E+101,2E+101,5E+101,1E+102,2E+102</v>
      </c>
      <c r="L14">
        <f t="shared" si="10"/>
        <v>9.9999999999999998E+100</v>
      </c>
      <c r="M14">
        <f t="shared" si="11"/>
        <v>2E+101</v>
      </c>
      <c r="N14">
        <f t="shared" si="12"/>
        <v>4.9999999999999999E+101</v>
      </c>
      <c r="O14">
        <f t="shared" si="13"/>
        <v>9.9999999999999998E+101</v>
      </c>
      <c r="P14">
        <f t="shared" si="14"/>
        <v>2E+102</v>
      </c>
      <c r="Q14" t="str">
        <f t="shared" si="5"/>
        <v>1E+100</v>
      </c>
      <c r="T14" t="s">
        <v>120</v>
      </c>
      <c r="U14">
        <v>48</v>
      </c>
      <c r="V14">
        <f t="shared" si="6"/>
        <v>1E+48</v>
      </c>
      <c r="W14" t="str">
        <f t="shared" si="7"/>
        <v>1E+48</v>
      </c>
    </row>
    <row r="15" spans="1:23">
      <c r="A15">
        <v>12</v>
      </c>
      <c r="B15" s="2" t="str">
        <f t="shared" si="8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9"/>
        <v>1E+105,2E+105,5E+105,1E+106,2E+106</v>
      </c>
      <c r="L15">
        <f t="shared" si="10"/>
        <v>9.9999999999999994E+104</v>
      </c>
      <c r="M15">
        <f t="shared" si="11"/>
        <v>1.9999999999999999E+105</v>
      </c>
      <c r="N15">
        <f t="shared" si="12"/>
        <v>5.0000000000000005E+105</v>
      </c>
      <c r="O15">
        <f t="shared" si="13"/>
        <v>1.0000000000000001E+106</v>
      </c>
      <c r="P15">
        <f t="shared" si="14"/>
        <v>2.0000000000000002E+106</v>
      </c>
      <c r="Q15" t="str">
        <f t="shared" si="5"/>
        <v>1E+104</v>
      </c>
      <c r="T15" t="s">
        <v>121</v>
      </c>
      <c r="U15">
        <v>52</v>
      </c>
      <c r="V15">
        <f t="shared" si="6"/>
        <v>9.9999999999999999E+51</v>
      </c>
      <c r="W15" t="str">
        <f t="shared" si="7"/>
        <v>1E+52</v>
      </c>
    </row>
    <row r="16" spans="1:23">
      <c r="A16">
        <v>13</v>
      </c>
      <c r="B16" s="2" t="str">
        <f t="shared" si="8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9"/>
        <v>1E+109,2E+109,5E+109,1E+110,2E+110</v>
      </c>
      <c r="L16">
        <f t="shared" si="10"/>
        <v>9.9999999999999998E+108</v>
      </c>
      <c r="M16">
        <f t="shared" si="11"/>
        <v>2E+109</v>
      </c>
      <c r="N16">
        <f t="shared" si="12"/>
        <v>5.0000000000000001E+109</v>
      </c>
      <c r="O16">
        <f t="shared" si="13"/>
        <v>1E+110</v>
      </c>
      <c r="P16">
        <f t="shared" si="14"/>
        <v>2E+110</v>
      </c>
      <c r="Q16" t="str">
        <f t="shared" si="5"/>
        <v>1E+108</v>
      </c>
      <c r="T16" t="s">
        <v>122</v>
      </c>
      <c r="U16">
        <v>56</v>
      </c>
      <c r="V16">
        <f t="shared" si="6"/>
        <v>1.0000000000000001E+56</v>
      </c>
      <c r="W16" t="str">
        <f t="shared" si="7"/>
        <v>1E+56</v>
      </c>
    </row>
    <row r="17" spans="1:23">
      <c r="A17">
        <v>14</v>
      </c>
      <c r="B17" s="2" t="str">
        <f t="shared" si="8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9"/>
        <v>1E+113,2E+113,5E+113,1E+114,2E+114</v>
      </c>
      <c r="L17">
        <f t="shared" si="10"/>
        <v>1E+113</v>
      </c>
      <c r="M17">
        <f t="shared" si="11"/>
        <v>2E+113</v>
      </c>
      <c r="N17">
        <f t="shared" si="12"/>
        <v>4.9999999999999994E+113</v>
      </c>
      <c r="O17">
        <f t="shared" si="13"/>
        <v>9.9999999999999988E+113</v>
      </c>
      <c r="P17">
        <f t="shared" si="14"/>
        <v>1.9999999999999998E+114</v>
      </c>
      <c r="Q17" t="str">
        <f t="shared" si="5"/>
        <v>1E+112</v>
      </c>
      <c r="T17" t="s">
        <v>123</v>
      </c>
      <c r="U17">
        <v>60</v>
      </c>
      <c r="V17">
        <f t="shared" si="6"/>
        <v>9.9999999999999995E+59</v>
      </c>
      <c r="W17" t="str">
        <f t="shared" si="7"/>
        <v>1E+60</v>
      </c>
    </row>
    <row r="18" spans="1:23">
      <c r="A18">
        <v>15</v>
      </c>
      <c r="B18" s="2" t="str">
        <f t="shared" si="8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9"/>
        <v>1E+117,2E+117,5E+117,1E+118,2E+118</v>
      </c>
      <c r="L18">
        <f t="shared" si="10"/>
        <v>1.0000000000000001E+117</v>
      </c>
      <c r="M18">
        <f t="shared" si="11"/>
        <v>2.0000000000000001E+117</v>
      </c>
      <c r="N18">
        <f t="shared" si="12"/>
        <v>4.9999999999999998E+117</v>
      </c>
      <c r="O18">
        <f t="shared" si="13"/>
        <v>9.9999999999999997E+117</v>
      </c>
      <c r="P18">
        <f t="shared" si="14"/>
        <v>1.9999999999999999E+118</v>
      </c>
      <c r="Q18" t="str">
        <f t="shared" si="5"/>
        <v>1E+116</v>
      </c>
      <c r="T18" t="s">
        <v>124</v>
      </c>
      <c r="U18">
        <v>64</v>
      </c>
      <c r="V18">
        <f t="shared" si="6"/>
        <v>1E+64</v>
      </c>
      <c r="W18" t="str">
        <f t="shared" si="7"/>
        <v>1E+64</v>
      </c>
    </row>
    <row r="19" spans="1:23">
      <c r="A19">
        <v>16</v>
      </c>
      <c r="B19" s="2" t="str">
        <f t="shared" si="8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9"/>
        <v>1E+121,2E+121,5E+121,1E+122,2E+122</v>
      </c>
      <c r="L19">
        <f t="shared" si="10"/>
        <v>9.9999999999999992E+120</v>
      </c>
      <c r="M19">
        <f t="shared" si="11"/>
        <v>1.9999999999999998E+121</v>
      </c>
      <c r="N19">
        <f t="shared" si="12"/>
        <v>5.0000000000000001E+121</v>
      </c>
      <c r="O19">
        <f t="shared" si="13"/>
        <v>1E+122</v>
      </c>
      <c r="P19">
        <f t="shared" si="14"/>
        <v>2E+122</v>
      </c>
      <c r="Q19" t="str">
        <f t="shared" si="5"/>
        <v>1E+120</v>
      </c>
      <c r="T19" t="s">
        <v>125</v>
      </c>
      <c r="U19">
        <v>68</v>
      </c>
      <c r="V19">
        <f t="shared" si="6"/>
        <v>9.9999999999999995E+67</v>
      </c>
      <c r="W19" t="str">
        <f t="shared" si="7"/>
        <v>1E+68</v>
      </c>
    </row>
    <row r="20" spans="1:23">
      <c r="A20">
        <v>17</v>
      </c>
      <c r="B20" s="2" t="str">
        <f t="shared" si="8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9"/>
        <v>1E+125,2E+125,5E+125,1E+126,2E+126</v>
      </c>
      <c r="L20">
        <f t="shared" si="10"/>
        <v>9.9999999999999992E+124</v>
      </c>
      <c r="M20">
        <f t="shared" si="11"/>
        <v>1.9999999999999998E+125</v>
      </c>
      <c r="N20">
        <f t="shared" si="12"/>
        <v>4.9999999999999996E+125</v>
      </c>
      <c r="O20">
        <f t="shared" si="13"/>
        <v>9.9999999999999992E+125</v>
      </c>
      <c r="P20">
        <f t="shared" si="14"/>
        <v>1.9999999999999998E+126</v>
      </c>
      <c r="Q20" t="str">
        <f t="shared" si="5"/>
        <v>1E+124</v>
      </c>
      <c r="T20" t="s">
        <v>126</v>
      </c>
      <c r="U20">
        <v>72</v>
      </c>
      <c r="V20">
        <f t="shared" si="6"/>
        <v>9.9999999999999994E+71</v>
      </c>
      <c r="W20" t="str">
        <f t="shared" si="7"/>
        <v>1E+72</v>
      </c>
    </row>
    <row r="21" spans="1:23">
      <c r="A21">
        <v>18</v>
      </c>
      <c r="B21" s="2" t="str">
        <f t="shared" si="8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9"/>
        <v>1E+129,2E+129,5E+129,1E+130,2E+130</v>
      </c>
      <c r="L21">
        <f t="shared" si="10"/>
        <v>1E+129</v>
      </c>
      <c r="M21">
        <f t="shared" si="11"/>
        <v>2E+129</v>
      </c>
      <c r="N21">
        <f t="shared" si="12"/>
        <v>5.0000000000000003E+129</v>
      </c>
      <c r="O21">
        <f t="shared" si="13"/>
        <v>1.0000000000000001E+130</v>
      </c>
      <c r="P21">
        <f t="shared" si="14"/>
        <v>2.0000000000000001E+130</v>
      </c>
      <c r="Q21" t="str">
        <f t="shared" si="5"/>
        <v>1E+128</v>
      </c>
      <c r="T21" t="s">
        <v>127</v>
      </c>
      <c r="U21">
        <v>76</v>
      </c>
      <c r="V21">
        <f t="shared" si="6"/>
        <v>1E+76</v>
      </c>
      <c r="W21" t="str">
        <f t="shared" si="7"/>
        <v>1E+76</v>
      </c>
    </row>
    <row r="22" spans="1:23">
      <c r="A22">
        <v>19</v>
      </c>
      <c r="B22" s="2" t="str">
        <f t="shared" si="8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9"/>
        <v>1E+133,2E+133,5E+133,1E+134,2E+134</v>
      </c>
      <c r="L22">
        <f t="shared" si="10"/>
        <v>1E+133</v>
      </c>
      <c r="M22">
        <f t="shared" si="11"/>
        <v>2E+133</v>
      </c>
      <c r="N22">
        <f t="shared" si="12"/>
        <v>4.9999999999999996E+133</v>
      </c>
      <c r="O22">
        <f t="shared" si="13"/>
        <v>9.9999999999999992E+133</v>
      </c>
      <c r="P22">
        <f t="shared" si="14"/>
        <v>1.9999999999999998E+134</v>
      </c>
      <c r="Q22" t="str">
        <f t="shared" si="5"/>
        <v>1E+132</v>
      </c>
      <c r="T22" t="s">
        <v>128</v>
      </c>
      <c r="U22">
        <v>80</v>
      </c>
      <c r="V22">
        <f t="shared" si="6"/>
        <v>1E+80</v>
      </c>
      <c r="W22" t="str">
        <f t="shared" si="7"/>
        <v>1E+80</v>
      </c>
    </row>
    <row r="23" spans="1:23">
      <c r="A23">
        <v>20</v>
      </c>
      <c r="B23" s="2" t="str">
        <f t="shared" si="8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9"/>
        <v>1E+137,2E+137,5E+137,1E+138,2E+138</v>
      </c>
      <c r="L23">
        <f t="shared" si="10"/>
        <v>1E+137</v>
      </c>
      <c r="M23">
        <f t="shared" si="11"/>
        <v>2.0000000000000001E+137</v>
      </c>
      <c r="N23">
        <f t="shared" si="12"/>
        <v>5.0000000000000002E+137</v>
      </c>
      <c r="O23">
        <f t="shared" si="13"/>
        <v>1E+138</v>
      </c>
      <c r="P23">
        <f t="shared" si="14"/>
        <v>2.0000000000000001E+138</v>
      </c>
      <c r="Q23" t="str">
        <f t="shared" si="5"/>
        <v>1E+136</v>
      </c>
      <c r="T23" t="s">
        <v>129</v>
      </c>
      <c r="U23">
        <v>84</v>
      </c>
      <c r="V23">
        <f t="shared" si="6"/>
        <v>1.0000000000000001E+84</v>
      </c>
      <c r="W23" t="str">
        <f t="shared" si="7"/>
        <v>1E+84</v>
      </c>
    </row>
    <row r="24" spans="1:23">
      <c r="A24">
        <v>21</v>
      </c>
      <c r="B24" s="2" t="str">
        <f t="shared" si="8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9"/>
        <v>1E+141,2E+141,5E+141,1E+142,2E+142</v>
      </c>
      <c r="L24">
        <f t="shared" si="10"/>
        <v>1E+141</v>
      </c>
      <c r="M24">
        <f t="shared" si="11"/>
        <v>2E+141</v>
      </c>
      <c r="N24">
        <f t="shared" si="12"/>
        <v>5.0000000000000003E+141</v>
      </c>
      <c r="O24">
        <f t="shared" si="13"/>
        <v>1.0000000000000001E+142</v>
      </c>
      <c r="P24">
        <f t="shared" si="14"/>
        <v>2.0000000000000001E+142</v>
      </c>
      <c r="Q24" t="str">
        <f t="shared" si="5"/>
        <v>1E+140</v>
      </c>
      <c r="T24" t="s">
        <v>130</v>
      </c>
      <c r="U24">
        <v>88</v>
      </c>
      <c r="V24">
        <f t="shared" si="6"/>
        <v>9.9999999999999996E+87</v>
      </c>
      <c r="W24" t="str">
        <f t="shared" si="7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si="5"/>
        <v>1E+144</v>
      </c>
      <c r="T25" t="s">
        <v>131</v>
      </c>
      <c r="U25">
        <v>92</v>
      </c>
      <c r="V25">
        <f t="shared" si="6"/>
        <v>1E+92</v>
      </c>
      <c r="W25" t="str">
        <f t="shared" si="7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5"/>
        <v>1E+148</v>
      </c>
      <c r="T26" t="s">
        <v>132</v>
      </c>
      <c r="U26">
        <v>96</v>
      </c>
      <c r="V26">
        <f t="shared" si="6"/>
        <v>1E+96</v>
      </c>
      <c r="W26" t="str">
        <f t="shared" si="7"/>
        <v>1E+96</v>
      </c>
    </row>
    <row r="27" spans="1:23">
      <c r="A27">
        <v>24</v>
      </c>
      <c r="B27" s="2" t="str">
        <f t="shared" ref="B27:B28" si="27">C27&amp;","&amp;D27&amp;","&amp;E27&amp;","&amp;F27&amp;","&amp;G27</f>
        <v>10월,20월,50월,100월,200월</v>
      </c>
      <c r="C27" t="str">
        <f t="shared" ref="C27:C28" si="28">$C$3&amp;H27</f>
        <v>10월</v>
      </c>
      <c r="D27" t="str">
        <f t="shared" ref="D27:D28" si="29">$D$3&amp;H27</f>
        <v>20월</v>
      </c>
      <c r="E27" t="str">
        <f t="shared" ref="E27:E28" si="30">$E$3&amp;H27</f>
        <v>50월</v>
      </c>
      <c r="F27" t="str">
        <f t="shared" ref="F27:F28" si="31">$F$3&amp;H27</f>
        <v>100월</v>
      </c>
      <c r="G27" t="str">
        <f t="shared" ref="G27:G28" si="32">$G$3&amp;H27</f>
        <v>200월</v>
      </c>
      <c r="H27" s="2" t="s">
        <v>469</v>
      </c>
      <c r="J27">
        <v>24</v>
      </c>
      <c r="K27" s="2" t="str">
        <f t="shared" ref="K27:K28" si="33">L27&amp;","&amp;M27&amp;","&amp;N27&amp;","&amp;O27&amp;","&amp;P27</f>
        <v>1E+153,2E+153,5E+153,1E+154,2E+154</v>
      </c>
      <c r="L27">
        <f t="shared" ref="L27:L28" si="34">$C$3*Q27</f>
        <v>1E+153</v>
      </c>
      <c r="M27">
        <f t="shared" ref="M27:M28" si="35">$D$3*Q27</f>
        <v>2E+153</v>
      </c>
      <c r="N27">
        <f t="shared" ref="N27:N28" si="36">$E$3*Q27</f>
        <v>5.0000000000000002E+153</v>
      </c>
      <c r="O27">
        <f t="shared" ref="O27:O28" si="37">$F$3*Q27</f>
        <v>1E+154</v>
      </c>
      <c r="P27">
        <f t="shared" ref="P27:P28" si="38">$G$3*Q27</f>
        <v>2.0000000000000001E+154</v>
      </c>
      <c r="Q27" t="str">
        <f t="shared" si="5"/>
        <v>1E+152</v>
      </c>
      <c r="T27" t="s">
        <v>158</v>
      </c>
      <c r="U27">
        <v>100</v>
      </c>
      <c r="V27">
        <f t="shared" si="6"/>
        <v>1E+100</v>
      </c>
      <c r="W27" t="str">
        <f t="shared" si="7"/>
        <v>1E+100</v>
      </c>
    </row>
    <row r="28" spans="1:23">
      <c r="A28">
        <v>25</v>
      </c>
      <c r="B28" s="2" t="str">
        <f t="shared" si="27"/>
        <v>10후,20후,50후,100후,200후</v>
      </c>
      <c r="C28" t="str">
        <f t="shared" si="28"/>
        <v>10후</v>
      </c>
      <c r="D28" t="str">
        <f t="shared" si="29"/>
        <v>20후</v>
      </c>
      <c r="E28" t="str">
        <f t="shared" si="30"/>
        <v>50후</v>
      </c>
      <c r="F28" t="str">
        <f t="shared" si="31"/>
        <v>100후</v>
      </c>
      <c r="G28" t="str">
        <f t="shared" si="32"/>
        <v>200후</v>
      </c>
      <c r="H28" s="2" t="s">
        <v>474</v>
      </c>
      <c r="J28">
        <v>25</v>
      </c>
      <c r="K28" s="2" t="str">
        <f t="shared" si="33"/>
        <v>1E+157,2E+157,5E+157,1E+158,2E+158</v>
      </c>
      <c r="L28">
        <f t="shared" si="34"/>
        <v>9.9999999999999998E+156</v>
      </c>
      <c r="M28">
        <f t="shared" si="35"/>
        <v>2E+157</v>
      </c>
      <c r="N28">
        <f t="shared" si="36"/>
        <v>4.9999999999999998E+157</v>
      </c>
      <c r="O28">
        <f t="shared" si="37"/>
        <v>9.9999999999999995E+157</v>
      </c>
      <c r="P28">
        <f t="shared" si="38"/>
        <v>1.9999999999999999E+158</v>
      </c>
      <c r="Q28" t="str">
        <f t="shared" si="5"/>
        <v>1E+156</v>
      </c>
      <c r="T28" t="s">
        <v>165</v>
      </c>
      <c r="U28">
        <v>104</v>
      </c>
      <c r="V28">
        <f t="shared" si="6"/>
        <v>1E+104</v>
      </c>
      <c r="W28" t="str">
        <f t="shared" si="7"/>
        <v>1E+104</v>
      </c>
    </row>
    <row r="29" spans="1:23">
      <c r="A29">
        <v>26</v>
      </c>
      <c r="B29" s="2" t="str">
        <f t="shared" ref="B29:B30" si="39">C29&amp;","&amp;D29&amp;","&amp;E29&amp;","&amp;F29&amp;","&amp;G29</f>
        <v>10단,20단,50단,100단,200단</v>
      </c>
      <c r="C29" t="str">
        <f t="shared" ref="C29:C30" si="40">$C$3&amp;H29</f>
        <v>10단</v>
      </c>
      <c r="D29" t="str">
        <f t="shared" ref="D29:D30" si="41">$D$3&amp;H29</f>
        <v>20단</v>
      </c>
      <c r="E29" t="str">
        <f t="shared" ref="E29:E30" si="42">$E$3&amp;H29</f>
        <v>50단</v>
      </c>
      <c r="F29" t="str">
        <f t="shared" ref="F29:F30" si="43">$F$3&amp;H29</f>
        <v>100단</v>
      </c>
      <c r="G29" t="str">
        <f t="shared" ref="G29:G30" si="44">$G$3&amp;H29</f>
        <v>200단</v>
      </c>
      <c r="H29" s="2" t="s">
        <v>485</v>
      </c>
      <c r="J29">
        <v>26</v>
      </c>
      <c r="K29" s="2" t="str">
        <f t="shared" ref="K29:K30" si="45">L29&amp;","&amp;M29&amp;","&amp;N29&amp;","&amp;O29&amp;","&amp;P29</f>
        <v>1E+161,2E+161,5E+161,1E+162,2E+162</v>
      </c>
      <c r="L29">
        <f t="shared" ref="L29:L30" si="46">$C$3*Q29</f>
        <v>1E+161</v>
      </c>
      <c r="M29">
        <f t="shared" ref="M29:M30" si="47">$D$3*Q29</f>
        <v>2.0000000000000001E+161</v>
      </c>
      <c r="N29">
        <f t="shared" ref="N29:N30" si="48">$E$3*Q29</f>
        <v>4.9999999999999997E+161</v>
      </c>
      <c r="O29">
        <f t="shared" ref="O29:O30" si="49">$F$3*Q29</f>
        <v>9.9999999999999994E+161</v>
      </c>
      <c r="P29">
        <f t="shared" ref="P29:P30" si="50">$G$3*Q29</f>
        <v>1.9999999999999999E+162</v>
      </c>
      <c r="Q29" t="str">
        <f t="shared" si="5"/>
        <v>1E+160</v>
      </c>
      <c r="T29" t="s">
        <v>166</v>
      </c>
      <c r="U29">
        <v>108</v>
      </c>
      <c r="V29">
        <f t="shared" si="6"/>
        <v>1E+108</v>
      </c>
      <c r="W29" t="str">
        <f t="shared" si="7"/>
        <v>1E+108</v>
      </c>
    </row>
    <row r="30" spans="1:23">
      <c r="A30">
        <v>27</v>
      </c>
      <c r="B30" s="2" t="str">
        <f t="shared" si="39"/>
        <v>10절,20절,50절,100절,200절</v>
      </c>
      <c r="C30" t="str">
        <f t="shared" si="40"/>
        <v>10절</v>
      </c>
      <c r="D30" t="str">
        <f t="shared" si="41"/>
        <v>20절</v>
      </c>
      <c r="E30" t="str">
        <f t="shared" si="42"/>
        <v>50절</v>
      </c>
      <c r="F30" t="str">
        <f t="shared" si="43"/>
        <v>100절</v>
      </c>
      <c r="G30" t="str">
        <f t="shared" si="44"/>
        <v>200절</v>
      </c>
      <c r="H30" s="2" t="s">
        <v>498</v>
      </c>
      <c r="J30">
        <v>27</v>
      </c>
      <c r="K30" s="2" t="str">
        <f t="shared" si="45"/>
        <v>1E+165,2E+165,5E+165,1E+166,2E+166</v>
      </c>
      <c r="L30">
        <f t="shared" si="46"/>
        <v>1.0000000000000001E+165</v>
      </c>
      <c r="M30">
        <f t="shared" si="47"/>
        <v>2.0000000000000002E+165</v>
      </c>
      <c r="N30">
        <f t="shared" si="48"/>
        <v>4.9999999999999997E+165</v>
      </c>
      <c r="O30">
        <f t="shared" si="49"/>
        <v>9.9999999999999994E+165</v>
      </c>
      <c r="P30">
        <f t="shared" si="50"/>
        <v>1.9999999999999999E+166</v>
      </c>
      <c r="Q30" t="str">
        <f t="shared" si="5"/>
        <v>1E+164</v>
      </c>
      <c r="T30" t="s">
        <v>178</v>
      </c>
      <c r="U30">
        <v>112</v>
      </c>
      <c r="V30">
        <f t="shared" si="6"/>
        <v>9.9999999999999993E+111</v>
      </c>
      <c r="W30" t="str">
        <f t="shared" si="7"/>
        <v>1E+112</v>
      </c>
    </row>
    <row r="31" spans="1:23">
      <c r="A31">
        <v>28</v>
      </c>
      <c r="B31" s="2" t="str">
        <f t="shared" ref="B31:B32" si="51">C31&amp;","&amp;D31&amp;","&amp;E31&amp;","&amp;F31&amp;","&amp;G31</f>
        <v>10격,20격,50격,100격,200격</v>
      </c>
      <c r="C31" t="str">
        <f t="shared" ref="C31:C32" si="52">$C$3&amp;H31</f>
        <v>10격</v>
      </c>
      <c r="D31" t="str">
        <f t="shared" ref="D31:D32" si="53">$D$3&amp;H31</f>
        <v>20격</v>
      </c>
      <c r="E31" t="str">
        <f t="shared" ref="E31:E32" si="54">$E$3&amp;H31</f>
        <v>50격</v>
      </c>
      <c r="F31" t="str">
        <f t="shared" ref="F31:F32" si="55">$F$3&amp;H31</f>
        <v>100격</v>
      </c>
      <c r="G31" t="str">
        <f t="shared" ref="G31:G32" si="56">$G$3&amp;H31</f>
        <v>200격</v>
      </c>
      <c r="H31" s="2" t="s">
        <v>508</v>
      </c>
      <c r="J31">
        <v>28</v>
      </c>
      <c r="K31" s="2" t="str">
        <f t="shared" ref="K31:K32" si="57">L31&amp;","&amp;M31&amp;","&amp;N31&amp;","&amp;O31&amp;","&amp;P31</f>
        <v>1E+169,2E+169,5E+169,1E+170,2E+170</v>
      </c>
      <c r="L31">
        <f t="shared" ref="L31:L32" si="58">$C$3*Q31</f>
        <v>9.9999999999999993E+168</v>
      </c>
      <c r="M31">
        <f t="shared" ref="M31:M32" si="59">$D$3*Q31</f>
        <v>1.9999999999999999E+169</v>
      </c>
      <c r="N31">
        <f t="shared" ref="N31:N32" si="60">$E$3*Q31</f>
        <v>4.9999999999999995E+169</v>
      </c>
      <c r="O31">
        <f t="shared" ref="O31:O32" si="61">$F$3*Q31</f>
        <v>9.999999999999999E+169</v>
      </c>
      <c r="P31">
        <f t="shared" ref="P31:P32" si="62">$G$3*Q31</f>
        <v>1.9999999999999998E+170</v>
      </c>
      <c r="Q31" t="str">
        <f t="shared" si="5"/>
        <v>1E+168</v>
      </c>
      <c r="T31" t="s">
        <v>179</v>
      </c>
      <c r="U31">
        <v>116</v>
      </c>
      <c r="V31">
        <f t="shared" si="6"/>
        <v>1E+116</v>
      </c>
      <c r="W31" t="str">
        <f t="shared" si="7"/>
        <v>1E+116</v>
      </c>
    </row>
    <row r="32" spans="1:23">
      <c r="A32">
        <v>29</v>
      </c>
      <c r="B32" s="2" t="str">
        <f t="shared" si="51"/>
        <v>10창,20창,50창,100창,200창</v>
      </c>
      <c r="C32" t="str">
        <f t="shared" si="52"/>
        <v>10창</v>
      </c>
      <c r="D32" t="str">
        <f t="shared" si="53"/>
        <v>20창</v>
      </c>
      <c r="E32" t="str">
        <f t="shared" si="54"/>
        <v>50창</v>
      </c>
      <c r="F32" t="str">
        <f t="shared" si="55"/>
        <v>100창</v>
      </c>
      <c r="G32" t="str">
        <f t="shared" si="56"/>
        <v>200창</v>
      </c>
      <c r="H32" s="2" t="s">
        <v>531</v>
      </c>
      <c r="J32">
        <v>29</v>
      </c>
      <c r="K32" s="2" t="str">
        <f t="shared" si="57"/>
        <v>1E+173,2E+173,5E+173,1E+174,2E+174</v>
      </c>
      <c r="L32">
        <f t="shared" si="58"/>
        <v>1E+173</v>
      </c>
      <c r="M32">
        <f t="shared" si="59"/>
        <v>2E+173</v>
      </c>
      <c r="N32">
        <f t="shared" si="60"/>
        <v>5.0000000000000003E+173</v>
      </c>
      <c r="O32">
        <f t="shared" si="61"/>
        <v>1.0000000000000001E+174</v>
      </c>
      <c r="P32">
        <f t="shared" si="62"/>
        <v>2.0000000000000001E+174</v>
      </c>
      <c r="Q32" t="str">
        <f t="shared" si="5"/>
        <v>1E+172</v>
      </c>
      <c r="T32" t="s">
        <v>250</v>
      </c>
      <c r="U32">
        <v>120</v>
      </c>
      <c r="V32">
        <f t="shared" si="6"/>
        <v>9.9999999999999998E+119</v>
      </c>
      <c r="W32" t="str">
        <f t="shared" si="7"/>
        <v>1E+120</v>
      </c>
    </row>
    <row r="33" spans="1:23">
      <c r="A33">
        <v>30</v>
      </c>
      <c r="B33" s="2" t="str">
        <f t="shared" ref="B33:B34" si="63">C33&amp;","&amp;D33&amp;","&amp;E33&amp;","&amp;F33&amp;","&amp;G33</f>
        <v>10공,20공,50공,100공,200공</v>
      </c>
      <c r="C33" t="str">
        <f t="shared" ref="C33:C34" si="64">$C$3&amp;H33</f>
        <v>10공</v>
      </c>
      <c r="D33" t="str">
        <f t="shared" ref="D33:D34" si="65">$D$3&amp;H33</f>
        <v>20공</v>
      </c>
      <c r="E33" t="str">
        <f t="shared" ref="E33:E34" si="66">$E$3&amp;H33</f>
        <v>50공</v>
      </c>
      <c r="F33" t="str">
        <f t="shared" ref="F33:F34" si="67">$F$3&amp;H33</f>
        <v>100공</v>
      </c>
      <c r="G33" t="str">
        <f t="shared" ref="G33:G34" si="68">$G$3&amp;H33</f>
        <v>200공</v>
      </c>
      <c r="H33" s="2" t="s">
        <v>532</v>
      </c>
      <c r="J33">
        <v>30</v>
      </c>
      <c r="K33" s="2" t="str">
        <f t="shared" ref="K33:K34" si="69">L33&amp;","&amp;M33&amp;","&amp;N33&amp;","&amp;O33&amp;","&amp;P33</f>
        <v>1E+177,2E+177,5E+177,1E+178,2E+178</v>
      </c>
      <c r="L33">
        <f t="shared" ref="L33:L34" si="70">$C$3*Q33</f>
        <v>1E+177</v>
      </c>
      <c r="M33">
        <f t="shared" ref="M33:M34" si="71">$D$3*Q33</f>
        <v>2E+177</v>
      </c>
      <c r="N33">
        <f t="shared" ref="N33:N34" si="72">$E$3*Q33</f>
        <v>5.0000000000000003E+177</v>
      </c>
      <c r="O33">
        <f t="shared" ref="O33:O34" si="73">$F$3*Q33</f>
        <v>1.0000000000000001E+178</v>
      </c>
      <c r="P33">
        <f t="shared" ref="P33:P34" si="74">$G$3*Q33</f>
        <v>2.0000000000000001E+178</v>
      </c>
      <c r="Q33" t="str">
        <f t="shared" si="5"/>
        <v>1E+176</v>
      </c>
      <c r="T33" t="s">
        <v>251</v>
      </c>
      <c r="U33">
        <v>124</v>
      </c>
      <c r="V33">
        <f t="shared" si="6"/>
        <v>9.9999999999999995E+123</v>
      </c>
      <c r="W33" t="str">
        <f t="shared" si="7"/>
        <v>1E+124</v>
      </c>
    </row>
    <row r="34" spans="1:23">
      <c r="A34">
        <v>31</v>
      </c>
      <c r="B34" s="2" t="str">
        <f t="shared" si="63"/>
        <v>10채,20채,50채,100채,200채</v>
      </c>
      <c r="C34" t="str">
        <f t="shared" si="64"/>
        <v>10채</v>
      </c>
      <c r="D34" t="str">
        <f t="shared" si="65"/>
        <v>20채</v>
      </c>
      <c r="E34" t="str">
        <f t="shared" si="66"/>
        <v>50채</v>
      </c>
      <c r="F34" t="str">
        <f t="shared" si="67"/>
        <v>100채</v>
      </c>
      <c r="G34" t="str">
        <f t="shared" si="68"/>
        <v>200채</v>
      </c>
      <c r="H34" s="2" t="s">
        <v>547</v>
      </c>
      <c r="J34">
        <v>31</v>
      </c>
      <c r="K34" s="2" t="str">
        <f t="shared" si="69"/>
        <v>1E+181,2E+181,5E+181,1E+182,2E+182</v>
      </c>
      <c r="L34">
        <f t="shared" si="70"/>
        <v>9.9999999999999992E+180</v>
      </c>
      <c r="M34">
        <f t="shared" si="71"/>
        <v>1.9999999999999998E+181</v>
      </c>
      <c r="N34">
        <f t="shared" si="72"/>
        <v>5.0000000000000003E+181</v>
      </c>
      <c r="O34">
        <f t="shared" si="73"/>
        <v>1.0000000000000001E+182</v>
      </c>
      <c r="P34">
        <f t="shared" si="74"/>
        <v>2.0000000000000001E+182</v>
      </c>
      <c r="Q34" t="str">
        <f t="shared" si="5"/>
        <v>1E+180</v>
      </c>
      <c r="T34" t="s">
        <v>358</v>
      </c>
      <c r="U34">
        <v>128</v>
      </c>
      <c r="V34">
        <f t="shared" si="6"/>
        <v>1.0000000000000001E+128</v>
      </c>
      <c r="W34" t="str">
        <f t="shared" si="7"/>
        <v>1E+128</v>
      </c>
    </row>
    <row r="35" spans="1:23">
      <c r="A35">
        <v>32</v>
      </c>
      <c r="B35" s="2" t="str">
        <f t="shared" ref="B35:B36" si="75">C35&amp;","&amp;D35&amp;","&amp;E35&amp;","&amp;F35&amp;","&amp;G35</f>
        <v>10피,20피,50피,100피,200피</v>
      </c>
      <c r="C35" t="str">
        <f t="shared" ref="C35:C36" si="76">$C$3&amp;H35</f>
        <v>10피</v>
      </c>
      <c r="D35" t="str">
        <f t="shared" ref="D35:D36" si="77">$D$3&amp;H35</f>
        <v>20피</v>
      </c>
      <c r="E35" t="str">
        <f t="shared" ref="E35:E36" si="78">$E$3&amp;H35</f>
        <v>50피</v>
      </c>
      <c r="F35" t="str">
        <f t="shared" ref="F35:F36" si="79">$F$3&amp;H35</f>
        <v>100피</v>
      </c>
      <c r="G35" t="str">
        <f t="shared" ref="G35:G36" si="80">$G$3&amp;H35</f>
        <v>200피</v>
      </c>
      <c r="H35" s="2" t="s">
        <v>564</v>
      </c>
      <c r="J35">
        <v>32</v>
      </c>
      <c r="K35" s="2" t="str">
        <f t="shared" ref="K35:K36" si="81">L35&amp;","&amp;M35&amp;","&amp;N35&amp;","&amp;O35&amp;","&amp;P35</f>
        <v>1E+185,2E+185,5E+185,1E+186,2E+186</v>
      </c>
      <c r="L35">
        <f t="shared" ref="L35:L36" si="82">$C$3*Q35</f>
        <v>9.9999999999999998E+184</v>
      </c>
      <c r="M35">
        <f t="shared" ref="M35:M36" si="83">$D$3*Q35</f>
        <v>2E+185</v>
      </c>
      <c r="N35">
        <f t="shared" ref="N35:N36" si="84">$E$3*Q35</f>
        <v>4.9999999999999999E+185</v>
      </c>
      <c r="O35">
        <f t="shared" ref="O35:O36" si="85">$F$3*Q35</f>
        <v>9.9999999999999998E+185</v>
      </c>
      <c r="P35">
        <f t="shared" ref="P35:P36" si="86">$G$3*Q35</f>
        <v>2E+186</v>
      </c>
      <c r="Q35" t="str">
        <f t="shared" si="5"/>
        <v>1E+184</v>
      </c>
      <c r="T35" t="s">
        <v>381</v>
      </c>
      <c r="U35">
        <v>132</v>
      </c>
      <c r="V35">
        <f t="shared" si="6"/>
        <v>9.9999999999999999E+131</v>
      </c>
      <c r="W35" t="str">
        <f t="shared" si="7"/>
        <v>1E+132</v>
      </c>
    </row>
    <row r="36" spans="1:23">
      <c r="A36">
        <v>33</v>
      </c>
      <c r="B36" s="2" t="str">
        <f t="shared" si="75"/>
        <v>10동,20동,50동,100동,200동</v>
      </c>
      <c r="C36" t="str">
        <f t="shared" si="76"/>
        <v>10동</v>
      </c>
      <c r="D36" t="str">
        <f t="shared" si="77"/>
        <v>20동</v>
      </c>
      <c r="E36" t="str">
        <f t="shared" si="78"/>
        <v>50동</v>
      </c>
      <c r="F36" t="str">
        <f t="shared" si="79"/>
        <v>100동</v>
      </c>
      <c r="G36" t="str">
        <f t="shared" si="80"/>
        <v>200동</v>
      </c>
      <c r="H36" s="2" t="s">
        <v>567</v>
      </c>
      <c r="J36">
        <v>33</v>
      </c>
      <c r="K36" s="2" t="str">
        <f t="shared" si="81"/>
        <v>1E+189,2E+189,5E+189,1E+190,2E+190</v>
      </c>
      <c r="L36">
        <f t="shared" si="82"/>
        <v>1E+189</v>
      </c>
      <c r="M36">
        <f t="shared" si="83"/>
        <v>2E+189</v>
      </c>
      <c r="N36">
        <f t="shared" si="84"/>
        <v>5.0000000000000004E+189</v>
      </c>
      <c r="O36">
        <f t="shared" si="85"/>
        <v>1.0000000000000001E+190</v>
      </c>
      <c r="P36">
        <f t="shared" si="86"/>
        <v>2.0000000000000001E+190</v>
      </c>
      <c r="Q36" t="str">
        <f t="shared" si="5"/>
        <v>1E+188</v>
      </c>
      <c r="T36" t="s">
        <v>393</v>
      </c>
      <c r="U36">
        <v>136</v>
      </c>
      <c r="V36">
        <f t="shared" si="6"/>
        <v>1.0000000000000001E+136</v>
      </c>
      <c r="W36" t="str">
        <f t="shared" si="7"/>
        <v>1E+136</v>
      </c>
    </row>
    <row r="37" spans="1:23">
      <c r="A37">
        <v>34</v>
      </c>
      <c r="B37" s="2" t="str">
        <f t="shared" ref="B37:B38" si="87">C37&amp;","&amp;D37&amp;","&amp;E37&amp;","&amp;F37&amp;","&amp;G37</f>
        <v>10멸,20멸,50멸,100멸,200멸</v>
      </c>
      <c r="C37" t="str">
        <f t="shared" ref="C37:C38" si="88">$C$3&amp;H37</f>
        <v>10멸</v>
      </c>
      <c r="D37" t="str">
        <f t="shared" ref="D37:D38" si="89">$D$3&amp;H37</f>
        <v>20멸</v>
      </c>
      <c r="E37" t="str">
        <f t="shared" ref="E37:E38" si="90">$E$3&amp;H37</f>
        <v>50멸</v>
      </c>
      <c r="F37" t="str">
        <f t="shared" ref="F37:F38" si="91">$F$3&amp;H37</f>
        <v>100멸</v>
      </c>
      <c r="G37" t="str">
        <f t="shared" ref="G37:G38" si="92">$G$3&amp;H37</f>
        <v>200멸</v>
      </c>
      <c r="H37" s="2" t="s">
        <v>566</v>
      </c>
      <c r="J37">
        <v>34</v>
      </c>
      <c r="K37" s="2" t="str">
        <f t="shared" ref="K37:K38" si="93">L37&amp;","&amp;M37&amp;","&amp;N37&amp;","&amp;O37&amp;","&amp;P37</f>
        <v>1E+193,2E+193,5E+193,1E+194,2E+194</v>
      </c>
      <c r="L37">
        <f t="shared" ref="L37:L38" si="94">$C$3*Q37</f>
        <v>1.0000000000000001E+193</v>
      </c>
      <c r="M37">
        <f t="shared" ref="M37:M38" si="95">$D$3*Q37</f>
        <v>2.0000000000000001E+193</v>
      </c>
      <c r="N37">
        <f t="shared" ref="N37:N38" si="96">$E$3*Q37</f>
        <v>5.0000000000000005E+193</v>
      </c>
      <c r="O37">
        <f t="shared" ref="O37:O38" si="97">$F$3*Q37</f>
        <v>1.0000000000000001E+194</v>
      </c>
      <c r="P37">
        <f t="shared" ref="P37:P38" si="98">$G$3*Q37</f>
        <v>2.0000000000000002E+194</v>
      </c>
      <c r="Q37" t="str">
        <f t="shared" si="5"/>
        <v>1E+192</v>
      </c>
      <c r="T37" t="s">
        <v>419</v>
      </c>
      <c r="U37">
        <v>140</v>
      </c>
      <c r="V37">
        <f t="shared" si="6"/>
        <v>1.0000000000000001E+140</v>
      </c>
      <c r="W37" t="str">
        <f t="shared" si="7"/>
        <v>1E+140</v>
      </c>
    </row>
    <row r="38" spans="1:23">
      <c r="A38">
        <v>35</v>
      </c>
      <c r="B38" s="2" t="str">
        <f t="shared" si="87"/>
        <v>10멸,20멸,50멸,100멸,200멸</v>
      </c>
      <c r="C38" t="str">
        <f t="shared" si="88"/>
        <v>10멸</v>
      </c>
      <c r="D38" t="str">
        <f t="shared" si="89"/>
        <v>20멸</v>
      </c>
      <c r="E38" t="str">
        <f t="shared" si="90"/>
        <v>50멸</v>
      </c>
      <c r="F38" t="str">
        <f t="shared" si="91"/>
        <v>100멸</v>
      </c>
      <c r="G38" t="str">
        <f t="shared" si="92"/>
        <v>200멸</v>
      </c>
      <c r="H38" s="2" t="s">
        <v>566</v>
      </c>
      <c r="J38">
        <v>35</v>
      </c>
      <c r="K38" s="2" t="str">
        <f t="shared" si="93"/>
        <v>1E+193,2E+193,5E+193,1E+194,2E+194</v>
      </c>
      <c r="L38">
        <f t="shared" si="94"/>
        <v>1.0000000000000001E+193</v>
      </c>
      <c r="M38">
        <f t="shared" si="95"/>
        <v>2.0000000000000001E+193</v>
      </c>
      <c r="N38">
        <f t="shared" si="96"/>
        <v>5.0000000000000005E+193</v>
      </c>
      <c r="O38">
        <f t="shared" si="97"/>
        <v>1.0000000000000001E+194</v>
      </c>
      <c r="P38">
        <f t="shared" si="98"/>
        <v>2.0000000000000002E+194</v>
      </c>
      <c r="Q38" t="str">
        <f t="shared" si="5"/>
        <v>1E+192</v>
      </c>
      <c r="T38" t="s">
        <v>442</v>
      </c>
      <c r="U38">
        <v>144</v>
      </c>
      <c r="V38">
        <f t="shared" ref="V38:V39" si="99">POWER(10,U38)</f>
        <v>1E+144</v>
      </c>
      <c r="W38" t="str">
        <f t="shared" ref="W38:W39" si="100">RIGHT(V38,U38)</f>
        <v>1E+144</v>
      </c>
    </row>
    <row r="39" spans="1:23">
      <c r="A39">
        <v>36</v>
      </c>
      <c r="B39" s="2" t="str">
        <f t="shared" ref="B39:B40" si="101">C39&amp;","&amp;D39&amp;","&amp;E39&amp;","&amp;F39&amp;","&amp;G39</f>
        <v>10향,20향,50향,100향,200향</v>
      </c>
      <c r="C39" t="str">
        <f t="shared" ref="C39:C40" si="102">$C$3&amp;H39</f>
        <v>10향</v>
      </c>
      <c r="D39" t="str">
        <f t="shared" ref="D39:D40" si="103">$D$3&amp;H39</f>
        <v>20향</v>
      </c>
      <c r="E39" t="str">
        <f t="shared" ref="E39:E40" si="104">$E$3&amp;H39</f>
        <v>50향</v>
      </c>
      <c r="F39" t="str">
        <f t="shared" ref="F39:F40" si="105">$F$3&amp;H39</f>
        <v>100향</v>
      </c>
      <c r="G39" t="str">
        <f t="shared" ref="G39:G40" si="106">$G$3&amp;H39</f>
        <v>200향</v>
      </c>
      <c r="H39" s="2" t="s">
        <v>585</v>
      </c>
      <c r="J39">
        <v>36</v>
      </c>
      <c r="K39" s="2" t="str">
        <f t="shared" ref="K39:K40" si="107">L39&amp;","&amp;M39&amp;","&amp;N39&amp;","&amp;O39&amp;","&amp;P39</f>
        <v>1E+197,2E+197,5E+197,1E+198,2E+198</v>
      </c>
      <c r="L39">
        <f t="shared" ref="L39:L40" si="108">$C$3*Q39</f>
        <v>9.9999999999999995E+196</v>
      </c>
      <c r="M39">
        <f t="shared" ref="M39:M40" si="109">$D$3*Q39</f>
        <v>1.9999999999999999E+197</v>
      </c>
      <c r="N39">
        <f t="shared" ref="N39:N40" si="110">$E$3*Q39</f>
        <v>4.9999999999999994E+197</v>
      </c>
      <c r="O39">
        <f t="shared" ref="O39:O40" si="111">$F$3*Q39</f>
        <v>9.9999999999999988E+197</v>
      </c>
      <c r="P39">
        <f t="shared" ref="P39:P40" si="112">$G$3*Q39</f>
        <v>1.9999999999999998E+198</v>
      </c>
      <c r="Q39" t="str">
        <f t="shared" si="5"/>
        <v>1E+196</v>
      </c>
      <c r="T39" t="s">
        <v>457</v>
      </c>
      <c r="U39">
        <v>148</v>
      </c>
      <c r="V39">
        <f t="shared" si="99"/>
        <v>1E+148</v>
      </c>
      <c r="W39" t="str">
        <f t="shared" si="100"/>
        <v>1E+148</v>
      </c>
    </row>
    <row r="40" spans="1:23">
      <c r="A40">
        <v>37</v>
      </c>
      <c r="B40" s="2" t="str">
        <f t="shared" si="101"/>
        <v>10향,20향,50향,100향,200향</v>
      </c>
      <c r="C40" t="str">
        <f t="shared" si="102"/>
        <v>10향</v>
      </c>
      <c r="D40" t="str">
        <f t="shared" si="103"/>
        <v>20향</v>
      </c>
      <c r="E40" t="str">
        <f t="shared" si="104"/>
        <v>50향</v>
      </c>
      <c r="F40" t="str">
        <f t="shared" si="105"/>
        <v>100향</v>
      </c>
      <c r="G40" t="str">
        <f t="shared" si="106"/>
        <v>200향</v>
      </c>
      <c r="H40" s="2" t="s">
        <v>585</v>
      </c>
      <c r="J40">
        <v>37</v>
      </c>
      <c r="K40" s="2" t="str">
        <f t="shared" si="107"/>
        <v>1E+197,2E+197,5E+197,1E+198,2E+198</v>
      </c>
      <c r="L40">
        <f t="shared" si="108"/>
        <v>9.9999999999999995E+196</v>
      </c>
      <c r="M40">
        <f t="shared" si="109"/>
        <v>1.9999999999999999E+197</v>
      </c>
      <c r="N40">
        <f t="shared" si="110"/>
        <v>4.9999999999999994E+197</v>
      </c>
      <c r="O40">
        <f t="shared" si="111"/>
        <v>9.9999999999999988E+197</v>
      </c>
      <c r="P40">
        <f t="shared" si="112"/>
        <v>1.9999999999999998E+198</v>
      </c>
      <c r="Q40" t="str">
        <f t="shared" si="5"/>
        <v>1E+196</v>
      </c>
      <c r="T40" t="s">
        <v>469</v>
      </c>
      <c r="U40">
        <v>152</v>
      </c>
      <c r="V40">
        <f t="shared" ref="V40:V41" si="113">POWER(10,U40)</f>
        <v>1E+152</v>
      </c>
      <c r="W40" t="str">
        <f t="shared" ref="W40:W41" si="114">RIGHT(V40,U40)</f>
        <v>1E+152</v>
      </c>
    </row>
    <row r="41" spans="1:23">
      <c r="T41" t="s">
        <v>474</v>
      </c>
      <c r="U41">
        <v>156</v>
      </c>
      <c r="V41">
        <f t="shared" si="113"/>
        <v>9.9999999999999998E+155</v>
      </c>
      <c r="W41" t="str">
        <f t="shared" si="114"/>
        <v>1E+156</v>
      </c>
    </row>
    <row r="42" spans="1:23">
      <c r="T42" t="s">
        <v>485</v>
      </c>
      <c r="U42">
        <v>160</v>
      </c>
      <c r="V42">
        <f t="shared" ref="V42:V43" si="115">POWER(10,U42)</f>
        <v>1E+160</v>
      </c>
      <c r="W42" t="str">
        <f t="shared" ref="W42:W43" si="116">RIGHT(V42,U42)</f>
        <v>1E+160</v>
      </c>
    </row>
    <row r="43" spans="1:23">
      <c r="T43" t="s">
        <v>498</v>
      </c>
      <c r="U43">
        <v>164</v>
      </c>
      <c r="V43">
        <f t="shared" si="115"/>
        <v>1E+164</v>
      </c>
      <c r="W43" t="str">
        <f t="shared" si="116"/>
        <v>1E+164</v>
      </c>
    </row>
    <row r="44" spans="1:23">
      <c r="B44" t="str">
        <f>B45&amp;","&amp;B46&amp;","&amp;B47&amp;","&amp;B48</f>
        <v>10멸,20멸,50멸,100멸,200멸,500멸,1000멸,3000멸,7000멸,1향,10향,20향,50향,100향,200향,500향,1000향,3000향,7000향,1증</v>
      </c>
      <c r="K44" t="str">
        <f>K45&amp;","&amp;K46&amp;","&amp;K47&amp;","&amp;K48</f>
        <v>1E+193,2E+193,5E+193,1E+194,2E+194,5E+194,1E+195,3E+195,7E+195,1E+196,1E+197,2E+197,5E+197,1E+198,2E+198,5E+198,1E+199,3E+199,7E+199,1E+200</v>
      </c>
      <c r="T44" t="s">
        <v>508</v>
      </c>
      <c r="U44">
        <v>168</v>
      </c>
      <c r="V44">
        <f t="shared" ref="V44:V45" si="117">POWER(10,U44)</f>
        <v>9.9999999999999993E+167</v>
      </c>
      <c r="W44" t="str">
        <f t="shared" ref="W44:W45" si="118">RIGHT(V44,U44)</f>
        <v>1E+168</v>
      </c>
    </row>
    <row r="45" spans="1:23">
      <c r="B45" t="s">
        <v>580</v>
      </c>
      <c r="K45" t="s">
        <v>579</v>
      </c>
      <c r="T45" t="s">
        <v>531</v>
      </c>
      <c r="U45">
        <v>172</v>
      </c>
      <c r="V45">
        <f t="shared" si="117"/>
        <v>1.0000000000000001E+172</v>
      </c>
      <c r="W45" t="str">
        <f t="shared" si="118"/>
        <v>1E+172</v>
      </c>
    </row>
    <row r="46" spans="1:23">
      <c r="B46" t="s">
        <v>589</v>
      </c>
      <c r="K46" t="s">
        <v>584</v>
      </c>
      <c r="T46" t="s">
        <v>532</v>
      </c>
      <c r="U46">
        <v>176</v>
      </c>
      <c r="V46">
        <f t="shared" ref="V46:V47" si="119">POWER(10,U46)</f>
        <v>1E+176</v>
      </c>
      <c r="W46" t="str">
        <f t="shared" ref="W46:W47" si="120">RIGHT(V46,U46)</f>
        <v>1E+176</v>
      </c>
    </row>
    <row r="47" spans="1:23">
      <c r="B47" t="s">
        <v>587</v>
      </c>
      <c r="K47" t="s">
        <v>588</v>
      </c>
      <c r="T47" t="s">
        <v>547</v>
      </c>
      <c r="U47">
        <v>180</v>
      </c>
      <c r="V47">
        <f t="shared" si="119"/>
        <v>1E+180</v>
      </c>
      <c r="W47" t="str">
        <f t="shared" si="120"/>
        <v>1E+180</v>
      </c>
    </row>
    <row r="48" spans="1:23">
      <c r="B48" t="s">
        <v>590</v>
      </c>
      <c r="K48" t="s">
        <v>586</v>
      </c>
      <c r="T48" t="s">
        <v>564</v>
      </c>
      <c r="U48">
        <v>184</v>
      </c>
      <c r="V48">
        <f t="shared" ref="V48:V49" si="121">POWER(10,U48)</f>
        <v>1E+184</v>
      </c>
      <c r="W48" t="str">
        <f t="shared" ref="W48:W49" si="122">RIGHT(V48,U48)</f>
        <v>1E+184</v>
      </c>
    </row>
    <row r="49" spans="1:23">
      <c r="T49" t="s">
        <v>565</v>
      </c>
      <c r="U49">
        <v>188</v>
      </c>
      <c r="V49">
        <f t="shared" si="121"/>
        <v>1E+188</v>
      </c>
      <c r="W49" t="str">
        <f t="shared" si="122"/>
        <v>1E+188</v>
      </c>
    </row>
    <row r="50" spans="1:23">
      <c r="T50" t="s">
        <v>566</v>
      </c>
      <c r="U50">
        <v>192</v>
      </c>
      <c r="V50">
        <f t="shared" ref="V50:V51" si="123">POWER(10,U50)</f>
        <v>1E+192</v>
      </c>
      <c r="W50" t="str">
        <f t="shared" ref="W50:W51" si="124">RIGHT(V50,U50)</f>
        <v>1E+192</v>
      </c>
    </row>
    <row r="51" spans="1:23">
      <c r="T51" t="s">
        <v>585</v>
      </c>
      <c r="U51">
        <v>196</v>
      </c>
      <c r="V51">
        <f t="shared" si="123"/>
        <v>9.9999999999999995E+195</v>
      </c>
      <c r="W51" t="str">
        <f t="shared" si="124"/>
        <v>1E+196</v>
      </c>
    </row>
    <row r="53" spans="1:23">
      <c r="B53" t="str">
        <f>B54&amp;","&amp;B55&amp;","&amp;B56&amp;","&amp;B57&amp;","&amp;B58&amp;","&amp;B59&amp;","&amp;B60&amp;","&amp;B61&amp;","&amp;B62&amp;","&amp;B63&amp;","&amp;B64&amp;","&amp;B65</f>
        <v>1E+193,5E+193,2E+194,5E+194,20000000000000000000,1E+196,1E+197,5E+197,2E+198,5E+198,2E+199,1E+200</v>
      </c>
      <c r="C53" t="str">
        <f t="shared" ref="C53:E53" si="125">C54&amp;","&amp;C55&amp;","&amp;C56&amp;","&amp;C57&amp;","&amp;C58&amp;","&amp;C59&amp;","&amp;C60&amp;","&amp;C61&amp;","&amp;C62&amp;","&amp;C63&amp;","&amp;C64&amp;","&amp;C65</f>
        <v>10멸,50멸,200멸,500멸,2000멸,1향,10향,50향,200향,500향,2000향,1증</v>
      </c>
      <c r="D53" t="str">
        <f t="shared" si="125"/>
        <v>9017,9017,9017,9017,9017,9017,9017,9017,9017,9017,9017,9017</v>
      </c>
      <c r="E53" t="str">
        <f t="shared" si="125"/>
        <v>5,5,5,5,5,5,10,10,10,10,10,10</v>
      </c>
    </row>
    <row r="54" spans="1:23">
      <c r="A54">
        <v>1</v>
      </c>
      <c r="B54">
        <v>1.0000000000000001E+193</v>
      </c>
      <c r="C54" t="s">
        <v>591</v>
      </c>
      <c r="D54">
        <v>9017</v>
      </c>
      <c r="E54">
        <v>5</v>
      </c>
    </row>
    <row r="55" spans="1:23">
      <c r="A55">
        <v>2</v>
      </c>
      <c r="B55">
        <v>4.9999999999999997E+193</v>
      </c>
      <c r="C55" t="s">
        <v>592</v>
      </c>
      <c r="D55">
        <v>9017</v>
      </c>
      <c r="E55">
        <v>5</v>
      </c>
    </row>
    <row r="56" spans="1:23">
      <c r="A56">
        <v>3</v>
      </c>
      <c r="B56">
        <v>1.9999999999999999E+194</v>
      </c>
      <c r="C56" t="s">
        <v>593</v>
      </c>
      <c r="D56">
        <v>9017</v>
      </c>
      <c r="E56">
        <v>5</v>
      </c>
    </row>
    <row r="57" spans="1:23">
      <c r="A57">
        <v>4</v>
      </c>
      <c r="B57">
        <v>4.9999999999999999E+194</v>
      </c>
      <c r="C57" t="s">
        <v>594</v>
      </c>
      <c r="D57">
        <v>9017</v>
      </c>
      <c r="E57">
        <v>5</v>
      </c>
    </row>
    <row r="58" spans="1:23">
      <c r="A58">
        <v>5</v>
      </c>
      <c r="B58">
        <v>2E+19</v>
      </c>
      <c r="C58" t="s">
        <v>595</v>
      </c>
      <c r="D58">
        <v>9017</v>
      </c>
      <c r="E58">
        <v>5</v>
      </c>
    </row>
    <row r="59" spans="1:23">
      <c r="A59">
        <v>6</v>
      </c>
      <c r="B59">
        <v>9.9999999999999995E+195</v>
      </c>
      <c r="C59" t="s">
        <v>596</v>
      </c>
      <c r="D59">
        <v>9017</v>
      </c>
      <c r="E59">
        <v>5</v>
      </c>
    </row>
    <row r="60" spans="1:23">
      <c r="A60">
        <v>7</v>
      </c>
      <c r="B60">
        <v>9.9999999999999995E+196</v>
      </c>
      <c r="C60" t="s">
        <v>597</v>
      </c>
      <c r="D60">
        <v>9017</v>
      </c>
      <c r="E60">
        <v>10</v>
      </c>
    </row>
    <row r="61" spans="1:23">
      <c r="A61">
        <v>8</v>
      </c>
      <c r="B61">
        <v>5.0000000000000001E+197</v>
      </c>
      <c r="C61" t="s">
        <v>598</v>
      </c>
      <c r="D61">
        <v>9017</v>
      </c>
      <c r="E61">
        <v>10</v>
      </c>
    </row>
    <row r="62" spans="1:23">
      <c r="A62">
        <v>9</v>
      </c>
      <c r="B62">
        <v>2E+198</v>
      </c>
      <c r="C62" t="s">
        <v>599</v>
      </c>
      <c r="D62">
        <v>9017</v>
      </c>
      <c r="E62">
        <v>10</v>
      </c>
    </row>
    <row r="63" spans="1:23">
      <c r="A63">
        <v>10</v>
      </c>
      <c r="B63">
        <v>5.0000000000000005E+198</v>
      </c>
      <c r="C63" t="s">
        <v>600</v>
      </c>
      <c r="D63">
        <v>9017</v>
      </c>
      <c r="E63">
        <v>10</v>
      </c>
    </row>
    <row r="64" spans="1:23">
      <c r="A64">
        <v>11</v>
      </c>
      <c r="B64">
        <v>2.0000000000000002E+199</v>
      </c>
      <c r="C64" t="s">
        <v>601</v>
      </c>
      <c r="D64">
        <v>9017</v>
      </c>
      <c r="E64">
        <v>10</v>
      </c>
    </row>
    <row r="65" spans="1:5">
      <c r="A65">
        <v>12</v>
      </c>
      <c r="B65">
        <v>9.9999999999999997E+199</v>
      </c>
      <c r="C65" t="s">
        <v>602</v>
      </c>
      <c r="D65">
        <v>9017</v>
      </c>
      <c r="E6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2024-01-23T02:21:07Z</dcterms:modified>
</cp:coreProperties>
</file>