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drawings/drawing2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VN\Assets\06.Table\"/>
    </mc:Choice>
  </mc:AlternateContent>
  <xr:revisionPtr revIDLastSave="0" documentId="13_ncr:1_{ECDFFA9E-BD15-494B-9301-CE0376B31526}" xr6:coauthVersionLast="47" xr6:coauthVersionMax="47" xr10:uidLastSave="{00000000-0000-0000-0000-000000000000}"/>
  <bookViews>
    <workbookView xWindow="-28920" yWindow="-120" windowWidth="29040" windowHeight="15840" xr2:uid="{EA51B860-26D8-49B7-806C-C1903D7D8AB9}"/>
  </bookViews>
  <sheets>
    <sheet name="GuimoonTable" sheetId="1" r:id="rId1"/>
    <sheet name="Balance" sheetId="3" r:id="rId2"/>
    <sheet name="정리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0" i="1" l="1"/>
  <c r="G30" i="1"/>
  <c r="H30" i="1"/>
  <c r="K30" i="1"/>
  <c r="L30" i="1"/>
  <c r="F29" i="1"/>
  <c r="G29" i="1"/>
  <c r="H29" i="1"/>
  <c r="K29" i="1"/>
  <c r="L29" i="1"/>
  <c r="AA38" i="3"/>
  <c r="AB38" i="3" s="1"/>
  <c r="Y38" i="3"/>
  <c r="G27" i="1"/>
  <c r="G28" i="1"/>
  <c r="S38" i="3"/>
  <c r="T38" i="3" s="1"/>
  <c r="R38" i="3"/>
  <c r="N38" i="3"/>
  <c r="AB37" i="3"/>
  <c r="AA37" i="3"/>
  <c r="Y37" i="3"/>
  <c r="S37" i="3"/>
  <c r="T37" i="3" s="1"/>
  <c r="R37" i="3"/>
  <c r="N37" i="3"/>
  <c r="AA36" i="3"/>
  <c r="AB36" i="3" s="1"/>
  <c r="N36" i="3"/>
  <c r="R36" i="3"/>
  <c r="S36" i="3"/>
  <c r="T36" i="3"/>
  <c r="U36" i="3"/>
  <c r="Y36" i="3"/>
  <c r="F28" i="1"/>
  <c r="H28" i="1"/>
  <c r="K28" i="1"/>
  <c r="L28" i="1"/>
  <c r="U37" i="3" l="1"/>
  <c r="U38" i="3"/>
  <c r="AA35" i="3"/>
  <c r="AB35" i="3" s="1"/>
  <c r="N35" i="3"/>
  <c r="R35" i="3"/>
  <c r="S35" i="3"/>
  <c r="T35" i="3" s="1"/>
  <c r="U35" i="3" s="1"/>
  <c r="Y35" i="3"/>
  <c r="F27" i="1"/>
  <c r="H27" i="1"/>
  <c r="K27" i="1"/>
  <c r="L27" i="1"/>
  <c r="N34" i="3"/>
  <c r="R34" i="3"/>
  <c r="S34" i="3"/>
  <c r="T34" i="3"/>
  <c r="U34" i="3" s="1"/>
  <c r="L26" i="1"/>
  <c r="F26" i="1"/>
  <c r="G26" i="1"/>
  <c r="H26" i="1"/>
  <c r="K26" i="1"/>
  <c r="Y34" i="3"/>
  <c r="L24" i="1"/>
  <c r="L25" i="1"/>
  <c r="Y33" i="3"/>
  <c r="F25" i="1"/>
  <c r="G25" i="1"/>
  <c r="H25" i="1"/>
  <c r="K25" i="1"/>
  <c r="F24" i="1"/>
  <c r="G24" i="1"/>
  <c r="H24" i="1"/>
  <c r="K24" i="1"/>
  <c r="F23" i="1"/>
  <c r="G23" i="1"/>
  <c r="H23" i="1"/>
  <c r="K23" i="1"/>
  <c r="L23" i="1"/>
  <c r="F22" i="1"/>
  <c r="G22" i="1"/>
  <c r="H22" i="1"/>
  <c r="K22" i="1"/>
  <c r="L22" i="1"/>
  <c r="F21" i="4"/>
  <c r="F20" i="4"/>
  <c r="F9" i="4"/>
  <c r="F8" i="4"/>
  <c r="Y12" i="3"/>
  <c r="F30" i="4"/>
  <c r="Y23" i="3"/>
  <c r="Y17" i="3"/>
  <c r="F14" i="4" s="1"/>
  <c r="Y11" i="3"/>
  <c r="Y13" i="3"/>
  <c r="F10" i="4" s="1"/>
  <c r="Y14" i="3"/>
  <c r="F11" i="4" s="1"/>
  <c r="Y15" i="3"/>
  <c r="F12" i="4" s="1"/>
  <c r="Y16" i="3"/>
  <c r="F13" i="4" s="1"/>
  <c r="Y18" i="3"/>
  <c r="F15" i="4" s="1"/>
  <c r="Y19" i="3"/>
  <c r="F16" i="4" s="1"/>
  <c r="Y20" i="3"/>
  <c r="F17" i="4" s="1"/>
  <c r="Y21" i="3"/>
  <c r="F18" i="4" s="1"/>
  <c r="Y22" i="3"/>
  <c r="F19" i="4" s="1"/>
  <c r="Y24" i="3"/>
  <c r="Y25" i="3"/>
  <c r="F22" i="4" s="1"/>
  <c r="Y26" i="3"/>
  <c r="F23" i="4" s="1"/>
  <c r="Y27" i="3"/>
  <c r="F24" i="4" s="1"/>
  <c r="Y28" i="3"/>
  <c r="F25" i="4" s="1"/>
  <c r="Y29" i="3"/>
  <c r="F26" i="4" s="1"/>
  <c r="Y30" i="3"/>
  <c r="F27" i="4" s="1"/>
  <c r="Y31" i="3"/>
  <c r="F28" i="4" s="1"/>
  <c r="Y32" i="3"/>
  <c r="F29" i="4" s="1"/>
  <c r="Y10" i="3"/>
  <c r="F7" i="4" s="1"/>
  <c r="K3" i="1"/>
  <c r="L3" i="1"/>
  <c r="K4" i="1"/>
  <c r="L4" i="1"/>
  <c r="K5" i="1"/>
  <c r="L5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L2" i="1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S14" i="3"/>
  <c r="T14" i="3" s="1"/>
  <c r="R14" i="3"/>
  <c r="C11" i="4" s="1"/>
  <c r="AA23" i="3"/>
  <c r="AA17" i="3"/>
  <c r="N10" i="3"/>
  <c r="F3" i="1"/>
  <c r="G3" i="1"/>
  <c r="F4" i="1"/>
  <c r="G4" i="1"/>
  <c r="F5" i="1"/>
  <c r="G5" i="1"/>
  <c r="F6" i="1"/>
  <c r="G6" i="1"/>
  <c r="F7" i="1"/>
  <c r="G7" i="1"/>
  <c r="F8" i="1"/>
  <c r="G8" i="1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G20" i="1"/>
  <c r="F21" i="1"/>
  <c r="G21" i="1"/>
  <c r="K2" i="1"/>
  <c r="G2" i="1"/>
  <c r="F2" i="1"/>
  <c r="AB23" i="3" l="1"/>
  <c r="U14" i="3"/>
  <c r="S16" i="3"/>
  <c r="S18" i="3" s="1"/>
  <c r="S20" i="3" s="1"/>
  <c r="S22" i="3" s="1"/>
  <c r="S24" i="3" s="1"/>
  <c r="S26" i="3" s="1"/>
  <c r="S28" i="3" s="1"/>
  <c r="S30" i="3" s="1"/>
  <c r="S32" i="3" s="1"/>
  <c r="AA33" i="3"/>
  <c r="R33" i="3"/>
  <c r="C30" i="4" s="1"/>
  <c r="R32" i="3"/>
  <c r="C29" i="4" s="1"/>
  <c r="R25" i="3"/>
  <c r="C22" i="4" s="1"/>
  <c r="R27" i="3"/>
  <c r="C24" i="4" s="1"/>
  <c r="R17" i="3"/>
  <c r="C14" i="4" s="1"/>
  <c r="AA15" i="3"/>
  <c r="AA14" i="3"/>
  <c r="AA13" i="3"/>
  <c r="AA12" i="3"/>
  <c r="AA11" i="3"/>
  <c r="R26" i="3"/>
  <c r="C23" i="4" s="1"/>
  <c r="R13" i="3"/>
  <c r="C10" i="4" s="1"/>
  <c r="R11" i="3"/>
  <c r="R31" i="3"/>
  <c r="C28" i="4" s="1"/>
  <c r="R30" i="3"/>
  <c r="C27" i="4" s="1"/>
  <c r="R29" i="3"/>
  <c r="C26" i="4" s="1"/>
  <c r="R21" i="3"/>
  <c r="C18" i="4" s="1"/>
  <c r="R28" i="3"/>
  <c r="C25" i="4" s="1"/>
  <c r="R24" i="3"/>
  <c r="C21" i="4" s="1"/>
  <c r="R23" i="3"/>
  <c r="C20" i="4" s="1"/>
  <c r="R22" i="3"/>
  <c r="C19" i="4" s="1"/>
  <c r="R20" i="3"/>
  <c r="C17" i="4" s="1"/>
  <c r="R19" i="3"/>
  <c r="C16" i="4" s="1"/>
  <c r="R18" i="3"/>
  <c r="C15" i="4" s="1"/>
  <c r="R16" i="3"/>
  <c r="C13" i="4" s="1"/>
  <c r="R15" i="3"/>
  <c r="C12" i="4" s="1"/>
  <c r="R12" i="3"/>
  <c r="R10" i="3"/>
  <c r="C9" i="4" l="1"/>
  <c r="H4" i="1"/>
  <c r="C7" i="4"/>
  <c r="H2" i="1"/>
  <c r="C8" i="4"/>
  <c r="H3" i="1"/>
  <c r="AA18" i="3"/>
  <c r="AA21" i="3" l="1"/>
  <c r="AA22" i="3" l="1"/>
  <c r="AA19" i="3"/>
  <c r="AA20" i="3" l="1"/>
  <c r="AA24" i="3"/>
  <c r="T32" i="3" l="1"/>
  <c r="U32" i="3" s="1"/>
  <c r="AA28" i="3" l="1"/>
  <c r="AA30" i="3" l="1"/>
  <c r="AA26" i="3"/>
  <c r="AA31" i="3" l="1"/>
  <c r="AA29" i="3"/>
  <c r="T12" i="3" l="1"/>
  <c r="U12" i="3" s="1"/>
  <c r="T11" i="3"/>
  <c r="U11" i="3" s="1"/>
  <c r="S13" i="3"/>
  <c r="AB12" i="3"/>
  <c r="AB13" i="3"/>
  <c r="AB14" i="3"/>
  <c r="AB15" i="3"/>
  <c r="AB18" i="3"/>
  <c r="AB19" i="3"/>
  <c r="AB21" i="3"/>
  <c r="AB20" i="3"/>
  <c r="AB22" i="3"/>
  <c r="AB24" i="3"/>
  <c r="AB26" i="3"/>
  <c r="AB28" i="3"/>
  <c r="AB29" i="3"/>
  <c r="AB30" i="3"/>
  <c r="AB31" i="3"/>
  <c r="AB33" i="3"/>
  <c r="AB11" i="3"/>
  <c r="H5" i="1" l="1"/>
  <c r="S15" i="3"/>
  <c r="S17" i="3" s="1"/>
  <c r="AB17" i="3"/>
  <c r="H7" i="1"/>
  <c r="H10" i="1"/>
  <c r="H6" i="1"/>
  <c r="T13" i="3"/>
  <c r="U13" i="3" s="1"/>
  <c r="T10" i="3"/>
  <c r="T15" i="3"/>
  <c r="U15" i="3" s="1"/>
  <c r="AA10" i="3"/>
  <c r="AA16" i="3"/>
  <c r="AB16" i="3" s="1"/>
  <c r="H9" i="1"/>
  <c r="U10" i="3" l="1"/>
  <c r="S19" i="3"/>
  <c r="S21" i="3" s="1"/>
  <c r="S23" i="3" s="1"/>
  <c r="S25" i="3" s="1"/>
  <c r="T17" i="3"/>
  <c r="U17" i="3" s="1"/>
  <c r="H8" i="1"/>
  <c r="AB10" i="3"/>
  <c r="H11" i="1"/>
  <c r="T18" i="3"/>
  <c r="U18" i="3" s="1"/>
  <c r="S27" i="3" l="1"/>
  <c r="T25" i="3"/>
  <c r="U25" i="3" s="1"/>
  <c r="T16" i="3"/>
  <c r="H14" i="1"/>
  <c r="U16" i="3" l="1"/>
  <c r="S29" i="3"/>
  <c r="S31" i="3" s="1"/>
  <c r="S33" i="3" s="1"/>
  <c r="T27" i="3"/>
  <c r="U27" i="3" s="1"/>
  <c r="H12" i="1"/>
  <c r="AA25" i="3"/>
  <c r="AB25" i="3" s="1"/>
  <c r="T19" i="3"/>
  <c r="U19" i="3" s="1"/>
  <c r="H15" i="1"/>
  <c r="T33" i="3" l="1"/>
  <c r="U33" i="3" s="1"/>
  <c r="H16" i="1"/>
  <c r="H17" i="1"/>
  <c r="T20" i="3"/>
  <c r="T24" i="3"/>
  <c r="U24" i="3" s="1"/>
  <c r="T22" i="3"/>
  <c r="U22" i="3" s="1"/>
  <c r="T23" i="3"/>
  <c r="U23" i="3" s="1"/>
  <c r="U20" i="3" l="1"/>
  <c r="H13" i="1"/>
  <c r="H19" i="1"/>
  <c r="H18" i="1" l="1"/>
  <c r="H20" i="1"/>
  <c r="AA27" i="3"/>
  <c r="T28" i="3"/>
  <c r="U28" i="3" s="1"/>
  <c r="T21" i="3"/>
  <c r="T26" i="3"/>
  <c r="U26" i="3" s="1"/>
  <c r="U21" i="3" l="1"/>
  <c r="AB27" i="3"/>
  <c r="H21" i="1"/>
  <c r="T29" i="3"/>
  <c r="U29" i="3" s="1"/>
  <c r="T30" i="3" l="1"/>
  <c r="U30" i="3" s="1"/>
  <c r="J11" i="3" l="1"/>
  <c r="J7" i="3"/>
  <c r="J9" i="3"/>
  <c r="AA32" i="3"/>
  <c r="AB32" i="3" s="1"/>
  <c r="T31" i="3"/>
  <c r="U31" i="3" s="1"/>
  <c r="AA34" i="3"/>
  <c r="AB34" i="3" l="1"/>
  <c r="C4" i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tc={0061E086-6CCA-48A6-8F72-1FAF3B9359A6}</author>
    <author>tc={00AB4C16-02D1-4618-9B6A-817233BEFBD0}</author>
    <author>tc={2B411DCE-5C59-4BE5-86C6-F48448703B55}</author>
    <author>tc={C8FC3EFC-F93A-4B33-8358-FF72CE6813C2}</author>
    <author>tc={B61A81EC-B7F1-472E-8E76-2DDF9E093FF1}</author>
    <author>tc={76212BE0-8003-44AC-A33B-A20F03B8B0E0}</author>
    <author>tc={38C8F9E8-E8A2-4929-AA7F-618F6F4BBF85}</author>
    <author>tc={1E201155-58A9-43F0-8B0B-886D910DED5A}</author>
    <author>tc={1CB3FE34-2321-40EA-B451-94EEB1260866}</author>
    <author>tc={5772AD48-3641-4E3B-8C3F-9CC1FEA894F7}</author>
    <author>tc={5C39F826-F657-4FAA-BB80-73284B8AF861}</author>
    <author>tc={EC2BB1F9-F435-475C-8F03-C86BABDF5730}</author>
    <author>tc={8273E895-2F68-4C1C-B2E5-7D13B6AFE333}</author>
    <author>tc={E6015276-89BC-4B9C-A1F9-45FAB91F2D63}</author>
    <author>tc={EBDD224F-FD52-4753-9E63-D3893392DBEB}</author>
    <author>tc={68B5EA36-5259-4A4B-BEDB-1278BC208C44}</author>
    <author>tc={3E76F603-A3EE-4508-92A3-15DCDCE1090F}</author>
    <author>tc={7ACD6D40-03C0-47F5-88F0-B85AB5F4C364}</author>
    <author>tc={02FF39F3-84C2-49C6-B84F-5BB131810668}</author>
    <author>tc={3F2333DB-5A54-4427-8757-5BCCE3996FE4}</author>
    <author>tc={666F5433-20DC-40BD-B5F4-5BA7DA69D8B2}</author>
    <author>tc={A307A20E-B742-43E4-A890-EA86BCBD706F}</author>
    <author>tc={F063C6A5-5D0F-4B37-8648-586828B75588}</author>
    <author>tc={E08C684A-D3D6-4D48-8AA9-A85B4730834A}</author>
    <author>tc={EEC7DEDC-CD7A-4C19-BF16-DFC0B83D7239}</author>
    <author>tc={3D6DD3D0-446A-45F1-BB4A-6A2BF04E7D70}</author>
    <author>tc={C292C556-921C-42DF-93CC-00F5FDACC364}</author>
    <author>tc={A520FFA6-6E11-48BD-A3C6-E18A160B29A8}</author>
    <author>tc={9FD3FD75-3D7B-48B0-9DC7-05C01F35DAC9}</author>
    <author>tc={67DB9D7B-71D0-4019-8F0F-64F6900EBEC0}</author>
  </authors>
  <commentList>
    <comment ref="D3" authorId="0" shapeId="0" xr:uid="{0061E086-6CCA-48A6-8F72-1FAF3B9359A6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기준 : 야차 무기</t>
      </text>
    </comment>
    <comment ref="I3" authorId="1" shapeId="0" xr:uid="{00AB4C16-02D1-4618-9B6A-817233BEFBD0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기준 : 야차 무기</t>
      </text>
    </comment>
    <comment ref="D4" authorId="2" shapeId="0" xr:uid="{2B411DCE-5C59-4BE5-86C6-F48448703B55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기준 : 흑룡 노리개</t>
      </text>
    </comment>
    <comment ref="I4" authorId="3" shapeId="0" xr:uid="{C8FC3EFC-F93A-4B33-8358-FF72CE6813C2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기준 : 청룡 노리개, 10만 지급</t>
      </text>
    </comment>
    <comment ref="D5" authorId="4" shapeId="0" xr:uid="{B61A81EC-B7F1-472E-8E76-2DDF9E093FF1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코스튬 2개 어치 = 4800</t>
      </text>
    </comment>
    <comment ref="I5" authorId="5" shapeId="0" xr:uid="{76212BE0-8003-44AC-A33B-A20F03B8B0E0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기준 : 흑룡 노리개</t>
      </text>
    </comment>
    <comment ref="D6" authorId="6" shapeId="0" xr:uid="{38C8F9E8-E8A2-4929-AA7F-618F6F4BBF85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특수무공-공격력증가 3000렙 51만%</t>
      </text>
    </comment>
    <comment ref="I6" authorId="7" shapeId="0" xr:uid="{1E201155-58A9-43F0-8B0B-886D910DED5A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기존 60%에서 추가로 총 10% 지급</t>
      </text>
    </comment>
    <comment ref="D7" authorId="8" shapeId="0" xr:uid="{1CB3FE34-2321-40EA-B451-94EEB1260866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기준 : 신선개 2마리</t>
      </text>
    </comment>
    <comment ref="I7" authorId="9" shapeId="0" xr:uid="{5772AD48-3641-4E3B-8C3F-9CC1FEA894F7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기준 : 천마 100만%</t>
      </text>
    </comment>
    <comment ref="D8" authorId="10" shapeId="0" xr:uid="{5C39F826-F657-4FAA-BB80-73284B8AF861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기준 : 당시 배울 수 있는 태극베기의 2배
최고난이도 기준으로 6%정도</t>
      </text>
    </comment>
    <comment ref="D9" authorId="11" shapeId="0" xr:uid="{EC2BB1F9-F435-475C-8F03-C86BABDF5730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지옥무기 전부 획득한 보유효과 수준</t>
      </text>
    </comment>
    <comment ref="D10" authorId="12" shapeId="0" xr:uid="{8273E895-2F68-4C1C-B2E5-7D13B6AFE333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만렙기준 100% 지급</t>
      </text>
    </comment>
    <comment ref="I10" authorId="13" shapeId="0" xr:uid="{E6015276-89BC-4B9C-A1F9-45FAB91F2D63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신의 시련 방치효과의 절반 수준</t>
      </text>
    </comment>
    <comment ref="D11" authorId="14" shapeId="0" xr:uid="{EBDD224F-FD52-4753-9E63-D3893392DBEB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만렙기준 10만%, 영숲이 8.5만%</t>
      </text>
    </comment>
    <comment ref="I11" authorId="15" shapeId="0" xr:uid="{68B5EA36-5259-4A4B-BEDB-1278BC208C44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신의 시련 방치효과의 절반 수준</t>
      </text>
    </comment>
    <comment ref="D12" authorId="16" shapeId="0" xr:uid="{3E76F603-A3EE-4508-92A3-15DCDCE1090F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만렙기준 8만%, 영숲이 5만%</t>
      </text>
    </comment>
    <comment ref="I12" authorId="17" shapeId="0" xr:uid="{7ACD6D40-03C0-47F5-88F0-B85AB5F4C364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신의 시련 방치효과의 절반 수준</t>
      </text>
    </comment>
    <comment ref="D13" authorId="18" shapeId="0" xr:uid="{02FF39F3-84C2-49C6-B84F-5BB131810668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17단계 영귀 각성 수준의 2배</t>
      </text>
    </comment>
    <comment ref="D14" authorId="19" shapeId="0" xr:uid="{3F2333DB-5A54-4427-8757-5BCCE3996FE4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만렙기준 6만%, 영숲이 3.5만%</t>
      </text>
    </comment>
    <comment ref="I14" authorId="20" shapeId="0" xr:uid="{666F5433-20DC-40BD-B5F4-5BA7DA69D8B2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신의 시련 방치효과의 절반 수준</t>
      </text>
    </comment>
    <comment ref="D15" authorId="21" shapeId="0" xr:uid="{A307A20E-B742-43E4-A890-EA86BCBD706F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만렙 기준 2만%, 특수무공의 2배</t>
      </text>
    </comment>
    <comment ref="I16" authorId="22" shapeId="0" xr:uid="{F063C6A5-5D0F-4B37-8648-586828B75588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해당 수준이 사룡전, 마리당 300만% 정도 줌</t>
      </text>
    </comment>
    <comment ref="D17" authorId="23" shapeId="0" xr:uid="{E08C684A-D3D6-4D48-8AA9-A85B4730834A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유물 1개 수준 4천%</t>
      </text>
    </comment>
    <comment ref="D18" authorId="24" shapeId="0" xr:uid="{EEC7DEDC-CD7A-4C19-BF16-DFC0B83D7239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해당 스테이지에서 얻을 수 있는 요도 피해량의 2배 수준</t>
      </text>
    </comment>
    <comment ref="D19" authorId="25" shapeId="0" xr:uid="{3D6DD3D0-446A-45F1-BB4A-6A2BF04E7D70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만렙 기준 1천%, 특수무공과 동일</t>
      </text>
    </comment>
    <comment ref="D20" authorId="26" shapeId="0" xr:uid="{C292C556-921C-42DF-93CC-00F5FDACC364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영숲 전부 찍었을때가 1.2만%, 해당 수치의 절반만큼 지급</t>
      </text>
    </comment>
    <comment ref="I20" authorId="27" shapeId="0" xr:uid="{A520FFA6-6E11-48BD-A3C6-E18A160B29A8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소탕량 증가는 10% 지급</t>
      </text>
    </comment>
    <comment ref="D21" authorId="28" shapeId="0" xr:uid="{9FD3FD75-3D7B-48B0-9DC7-05C01F35DAC9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현재 초보자의 여우베기 3.5만%</t>
      </text>
    </comment>
    <comment ref="I21" authorId="29" shapeId="0" xr:uid="{67DB9D7B-71D0-4019-8F0F-64F6900EBEC0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소탕량 증가는 10% 지급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tc={610AE6A3-A334-4026-9CFB-D29E6747B6D7}</author>
    <author>tc={6CC245DD-007A-433A-BA5F-08FFC0FF4E80}</author>
    <author>tc={484D76BE-9CF9-4992-9A16-0952F193C544}</author>
    <author>tc={B2FA4ABE-7CFC-4BA4-9D46-7BC53C6B6454}</author>
    <author>tc={7A7FCE9F-40D0-4A62-9065-FB6DA7132FCE}</author>
    <author>tc={6D4C1006-48D5-489C-8058-FCC149788C9C}</author>
    <author>tc={19C33036-21D3-41EB-B093-7702D6DCD600}</author>
    <author>tc={06392C6D-74C3-4E39-A5CD-039DEC71F273}</author>
    <author>tc={7D1E56EF-F5E7-463E-BAB9-C72256558519}</author>
    <author>tc={744AB0C0-5AFC-4CD0-8889-02C750E2FDC4}</author>
    <author>tc={CF292197-EFE2-46C4-8A2D-B4C45158C83D}</author>
    <author>tc={0A14605A-8223-4C0B-8AF6-1F824487D17E}</author>
    <author>tc={00A2B19F-F95A-4C8A-8ACC-B110D1FA8BE5}</author>
    <author>tc={3349F9B7-E547-4DBF-AD4C-F284F59C26B0}</author>
    <author>tc={0C180616-5A50-46DF-B9B3-E5AEC724EEF4}</author>
    <author>tc={794F1CD3-1838-4950-BD40-DF811A183109}</author>
    <author>tc={47394245-33CC-43CD-B030-1495813E4A2A}</author>
    <author>tc={E0314A53-4A2E-4E1E-A4EA-A172365F5A07}</author>
    <author>tc={60D5DEA1-F375-4F0D-BFA9-8E02554A3FB1}</author>
    <author>tc={17F76BE0-9AC5-423A-870D-1E01DE0A2D07}</author>
    <author>tc={5AFBEADD-8FE7-47E5-B5B9-37BADF45BE01}</author>
    <author>tc={AE8DE036-9548-497F-80D5-29B44D30DF3D}</author>
    <author>tc={06B5EC79-A3A5-489A-A2F8-324EB9F0D717}</author>
    <author>tc={3657F108-7286-4506-93F8-6A79BE082F66}</author>
    <author>tc={6A000114-F4F0-48B5-8308-B3795BF5E669}</author>
    <author>tc={AC795976-A9B5-47E4-B641-CF1896FACC73}</author>
    <author>tc={DE2C3E7B-B12B-4EDC-AEB1-A6C374509E58}</author>
    <author>tc={32C4B6AC-0DDE-4ED2-9DA5-1D822FB5CCA9}</author>
    <author>tc={AC9E8BB5-5127-4B05-B881-A1420C3394E3}</author>
    <author>tc={03218954-85E6-4D14-8623-DB4ED3DD52BF}</author>
    <author>tc={1DAF28BF-CF23-42BC-BA7D-BD876CBA2B8A}</author>
    <author>tc={02BD93A9-17D9-49B0-8F21-FFAA7C55A291}</author>
    <author>tc={8D16DC6C-9A19-4281-B6AD-BD0FF886649A}</author>
    <author>tc={723718A3-DE44-4387-A4D1-38B130E5164B}</author>
    <author>tc={AF100BCC-709D-42BF-BE19-C7A3A31DBB45}</author>
    <author>tc={6C870E27-5E09-473C-9F9E-075569E552F6}</author>
    <author>tc={E7D99C15-142A-403F-B339-AFF464240516}</author>
    <author>tc={F4B9CD7D-51F3-4B70-A9C2-FB4CC184C7A0}</author>
    <author>tc={11F5CD03-3691-461A-A5D3-9F83C31923EE}</author>
    <author>tc={97CF0818-D8A4-44B4-86D1-C904339C6FDC}</author>
  </authors>
  <commentList>
    <comment ref="J8" authorId="0" shapeId="0" xr:uid="{610AE6A3-A334-4026-9CFB-D29E6747B6D7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무료 : 10
유료 : 20
*19 해서 570</t>
      </text>
    </comment>
    <comment ref="J10" authorId="1" shapeId="0" xr:uid="{6CC245DD-007A-433A-BA5F-08FFC0FF4E80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5.5 : 30개
3.3 : 20개
*5 세트해서 250개</t>
      </text>
    </comment>
    <comment ref="O11" authorId="2" shapeId="0" xr:uid="{484D76BE-9CF9-4992-9A16-0952F193C544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기준 : 야차 무기</t>
      </text>
    </comment>
    <comment ref="O12" authorId="3" shapeId="0" xr:uid="{B2FA4ABE-7CFC-4BA4-9D46-7BC53C6B6454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기준 : 흑룡 노리개</t>
      </text>
    </comment>
    <comment ref="V12" authorId="4" shapeId="0" xr:uid="{7A7FCE9F-40D0-4A62-9065-FB6DA7132FCE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기준 : 청룡 노리개, 10만 지급</t>
      </text>
    </comment>
    <comment ref="O13" authorId="5" shapeId="0" xr:uid="{6D4C1006-48D5-489C-8058-FCC149788C9C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코스튬 2개 어치 = 4800</t>
      </text>
    </comment>
    <comment ref="V13" authorId="6" shapeId="0" xr:uid="{19C33036-21D3-41EB-B093-7702D6DCD600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기준 : 흑룡 노리개</t>
      </text>
    </comment>
    <comment ref="O14" authorId="7" shapeId="0" xr:uid="{06392C6D-74C3-4E39-A5CD-039DEC71F273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특수무공-공격력증가 3000렙 51만%</t>
      </text>
    </comment>
    <comment ref="V14" authorId="8" shapeId="0" xr:uid="{7D1E56EF-F5E7-463E-BAB9-C72256558519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기존 60%에서 추가로 총 10% 지급</t>
      </text>
    </comment>
    <comment ref="O15" authorId="9" shapeId="0" xr:uid="{744AB0C0-5AFC-4CD0-8889-02C750E2FDC4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기준 : 신선개 2마리</t>
      </text>
    </comment>
    <comment ref="V15" authorId="10" shapeId="0" xr:uid="{CF292197-EFE2-46C4-8A2D-B4C45158C83D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기준 : 천마 100만%</t>
      </text>
    </comment>
    <comment ref="O16" authorId="11" shapeId="0" xr:uid="{0A14605A-8223-4C0B-8AF6-1F824487D17E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기준 : 당시 배울 수 있는 태극베기의 2배
최고난이도 기준으로 6%정도</t>
      </text>
    </comment>
    <comment ref="O17" authorId="12" shapeId="0" xr:uid="{00A2B19F-F95A-4C8A-8ACC-B110D1FA8BE5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지옥무기 전부 획득한 보유효과 수준</t>
      </text>
    </comment>
    <comment ref="O18" authorId="13" shapeId="0" xr:uid="{3349F9B7-E547-4DBF-AD4C-F284F59C26B0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만렙기준 100% 지급</t>
      </text>
    </comment>
    <comment ref="V18" authorId="14" shapeId="0" xr:uid="{0C180616-5A50-46DF-B9B3-E5AEC724EEF4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신의 시련 방치효과의 1/4 수준</t>
      </text>
    </comment>
    <comment ref="O19" authorId="15" shapeId="0" xr:uid="{794F1CD3-1838-4950-BD40-DF811A183109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만렙기준 10만%, 영숲이 8.5만%</t>
      </text>
    </comment>
    <comment ref="V19" authorId="16" shapeId="0" xr:uid="{47394245-33CC-43CD-B030-1495813E4A2A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신의 시련 방치효과의 1/4 수준</t>
      </text>
    </comment>
    <comment ref="O20" authorId="17" shapeId="0" xr:uid="{E0314A53-4A2E-4E1E-A4EA-A172365F5A07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만렙기준 8만%, 영숲이 5만%</t>
      </text>
    </comment>
    <comment ref="V20" authorId="18" shapeId="0" xr:uid="{60D5DEA1-F375-4F0D-BFA9-8E02554A3FB1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신의 시련 방치효과의 1/4 수준</t>
      </text>
    </comment>
    <comment ref="O21" authorId="19" shapeId="0" xr:uid="{17F76BE0-9AC5-423A-870D-1E01DE0A2D07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17단계 영귀 각성 수준의 2배</t>
      </text>
    </comment>
    <comment ref="O22" authorId="20" shapeId="0" xr:uid="{5AFBEADD-8FE7-47E5-B5B9-37BADF45BE01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만렙기준 6만%, 영숲이 3.5만%</t>
      </text>
    </comment>
    <comment ref="V22" authorId="21" shapeId="0" xr:uid="{AE8DE036-9548-497F-80D5-29B44D30DF3D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신의 시련 방치효과의 1/4 수준</t>
      </text>
    </comment>
    <comment ref="O23" authorId="22" shapeId="0" xr:uid="{06B5EC79-A3A5-489A-A2F8-324EB9F0D717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만렙 기준 1만%, 특수무공과 동일</t>
      </text>
    </comment>
    <comment ref="V24" authorId="23" shapeId="0" xr:uid="{3657F108-7286-4506-93F8-6A79BE082F66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해당 수준이 사룡전, 마리당 300만% 정도 줌</t>
      </text>
    </comment>
    <comment ref="O25" authorId="24" shapeId="0" xr:uid="{6A000114-F4F0-48B5-8308-B3795BF5E669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유물 1개 수준 4천%</t>
      </text>
    </comment>
    <comment ref="O26" authorId="25" shapeId="0" xr:uid="{AC795976-A9B5-47E4-B641-CF1896FACC73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해당 스테이지에서 얻을 수 있는 요도 피해량의 4배 수준</t>
      </text>
    </comment>
    <comment ref="O27" authorId="26" shapeId="0" xr:uid="{DE2C3E7B-B12B-4EDC-AEB1-A6C374509E58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만렙 기준 1천%, 특수무공과 동일</t>
      </text>
    </comment>
    <comment ref="O28" authorId="27" shapeId="0" xr:uid="{32C4B6AC-0DDE-4ED2-9DA5-1D822FB5CCA9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배운 당시 쓸모있게 2000% 지급</t>
      </text>
    </comment>
    <comment ref="V28" authorId="28" shapeId="0" xr:uid="{AC9E8BB5-5127-4B05-B881-A1420C3394E3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소탕량 증가는 10% 지급</t>
      </text>
    </comment>
    <comment ref="O29" authorId="29" shapeId="0" xr:uid="{03218954-85E6-4D14-8623-DB4ED3DD52BF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현재 초보자의 여우베기 3.5만%</t>
      </text>
    </comment>
    <comment ref="V29" authorId="30" shapeId="0" xr:uid="{1DAF28BF-CF23-42BC-BA7D-BD876CBA2B8A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소탕량 증가는 10% 지급</t>
      </text>
    </comment>
    <comment ref="O30" authorId="31" shapeId="0" xr:uid="{02BD93A9-17D9-49B0-8F21-FFAA7C55A291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현 만렙 150기준 462만%
200렙 기준 700만%</t>
      </text>
    </comment>
    <comment ref="V30" authorId="32" shapeId="0" xr:uid="{8D16DC6C-9A19-4281-B6AD-BD0FF886649A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소탕량 증가는 10% 지급</t>
      </text>
    </comment>
    <comment ref="O31" authorId="33" shapeId="0" xr:uid="{723718A3-DE44-4387-A4D1-38B130E5164B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영혼베기 만렙기준 500%</t>
      </text>
    </comment>
    <comment ref="O32" authorId="34" shapeId="0" xr:uid="{AF100BCC-709D-42BF-BE19-C7A3A31DBB45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신선 유물 1개 수준 400%지급
초보자 기준 신선 1800%</t>
      </text>
    </comment>
    <comment ref="V32" authorId="35" shapeId="0" xr:uid="{6C870E27-5E09-473C-9F9E-075569E552F6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4신수(극)4마리 합이 대략 400%</t>
      </text>
    </comment>
    <comment ref="V33" authorId="36" shapeId="0" xr:uid="{E7D99C15-142A-403F-B339-AFF464240516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업적에서 얻는 경험치 피해량이 대략 200만%</t>
      </text>
    </comment>
    <comment ref="V34" authorId="37" shapeId="0" xr:uid="{F4B9CD7D-51F3-4B70-A9C2-FB4CC184C7A0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소탕량 증가는 10% 지급</t>
      </text>
    </comment>
    <comment ref="V35" authorId="38" shapeId="0" xr:uid="{11F5CD03-3691-461A-A5D3-9F83C31923EE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소탕량 증가는 10% 지급</t>
      </text>
    </comment>
    <comment ref="V36" authorId="39" shapeId="0" xr:uid="{97CF0818-D8A4-44B4-86D1-C904339C6FDC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소탕량 증가는 10% 지급</t>
      </text>
    </comment>
  </commentList>
</comments>
</file>

<file path=xl/sharedStrings.xml><?xml version="1.0" encoding="utf-8"?>
<sst xmlns="http://schemas.openxmlformats.org/spreadsheetml/2006/main" count="300" uniqueCount="181">
  <si>
    <t>Id</t>
    <phoneticPr fontId="1" type="noConversion"/>
  </si>
  <si>
    <t>unLockStageId</t>
    <phoneticPr fontId="1" type="noConversion"/>
  </si>
  <si>
    <t>능력치 1</t>
  </si>
  <si>
    <t>해금 스테이지</t>
  </si>
  <si>
    <t>능력치 2</t>
  </si>
  <si>
    <t>경험치 획득 증가(%)</t>
  </si>
  <si>
    <t>금화 획득 증가(%)</t>
  </si>
  <si>
    <t>크리티컬 데미지 (%)</t>
  </si>
  <si>
    <t>공격력</t>
  </si>
  <si>
    <t>체력</t>
  </si>
  <si>
    <t>추가 기술 데미지(%)</t>
  </si>
  <si>
    <t>체력 증가 (%)</t>
  </si>
  <si>
    <t>방어력 무시</t>
  </si>
  <si>
    <t>5초당 체력 회복(%)</t>
  </si>
  <si>
    <t>천공베기 피해 (%)</t>
  </si>
  <si>
    <t>태극베기 피해 (%)</t>
  </si>
  <si>
    <t>필멸 피해 (%)</t>
  </si>
  <si>
    <t>복숭아 능력치 효과 (%)</t>
  </si>
  <si>
    <t>각성 시 복숭아 방치 획득량 증가 (%)</t>
  </si>
  <si>
    <t>지옥베기 피해 (%)</t>
  </si>
  <si>
    <t>각성 시 불멸석 방치 획득량 증가 (%)</t>
  </si>
  <si>
    <t>천상베기 피해 (%)</t>
  </si>
  <si>
    <t>각성 시 천계꽃 방치 획득량 증가 (%)</t>
  </si>
  <si>
    <t>귀신베기 피해 (%)</t>
  </si>
  <si>
    <t>각성 시 도깨비불 방치 획득량 증가 (%)</t>
  </si>
  <si>
    <t>신수베기 피해 (%)</t>
  </si>
  <si>
    <t>흉수베기 피해 (%)</t>
  </si>
  <si>
    <t>금강베기 피해 (%)</t>
  </si>
  <si>
    <t>섬광베기 피해 (%)</t>
  </si>
  <si>
    <t>심연베기 피해 (%)</t>
  </si>
  <si>
    <t>신선베기 피해 (%)</t>
  </si>
  <si>
    <t xml:space="preserve">요도 피해량 증가 </t>
  </si>
  <si>
    <t>요도 시전 속도 증가 (%)</t>
  </si>
  <si>
    <t>수호베기 피해 (%)</t>
  </si>
  <si>
    <t>수호환 소탕량 증가 (%)</t>
  </si>
  <si>
    <t>여우베기 피해 (%)</t>
  </si>
  <si>
    <t>여우불 소탕량 증가 (%)</t>
  </si>
  <si>
    <t>도술 추가 피해량 증가 (%)</t>
  </si>
  <si>
    <t>도술꽃 소탕량 증가 (%)</t>
  </si>
  <si>
    <t>백금화 획득 증가(%)</t>
  </si>
  <si>
    <t>영혼베기 피해 (%)</t>
  </si>
  <si>
    <t>천구베기 피해 (%)</t>
  </si>
  <si>
    <t>요괴 추가 소환</t>
  </si>
  <si>
    <t>능력치 1</t>
    <phoneticPr fontId="1" type="noConversion"/>
  </si>
  <si>
    <t>해금 스테이지</t>
    <phoneticPr fontId="1" type="noConversion"/>
  </si>
  <si>
    <t>능력치 2</t>
    <phoneticPr fontId="1" type="noConversion"/>
  </si>
  <si>
    <t>abilType1</t>
    <phoneticPr fontId="1" type="noConversion"/>
  </si>
  <si>
    <t>abilValue2</t>
  </si>
  <si>
    <t>upgradePrice1</t>
    <phoneticPr fontId="1" type="noConversion"/>
  </si>
  <si>
    <t>abilValue1</t>
    <phoneticPr fontId="1" type="noConversion"/>
  </si>
  <si>
    <t>abilType2</t>
  </si>
  <si>
    <t>upgradePrice2</t>
  </si>
  <si>
    <t>maxLevel1</t>
    <phoneticPr fontId="1" type="noConversion"/>
  </si>
  <si>
    <t>maxLevel2</t>
    <phoneticPr fontId="1" type="noConversion"/>
  </si>
  <si>
    <t>해금 스테이지 ID</t>
    <phoneticPr fontId="1" type="noConversion"/>
  </si>
  <si>
    <t>abilValue2</t>
    <phoneticPr fontId="1" type="noConversion"/>
  </si>
  <si>
    <t>지급 포인트</t>
    <phoneticPr fontId="1" type="noConversion"/>
  </si>
  <si>
    <t>1렙당 필요 포인트1</t>
    <phoneticPr fontId="1" type="noConversion"/>
  </si>
  <si>
    <t>총 필요 포인트1</t>
    <phoneticPr fontId="1" type="noConversion"/>
  </si>
  <si>
    <t>1렙당 필요 포인트2</t>
    <phoneticPr fontId="1" type="noConversion"/>
  </si>
  <si>
    <t>총 필요 포인트2</t>
    <phoneticPr fontId="1" type="noConversion"/>
  </si>
  <si>
    <t>만렙 기준</t>
    <phoneticPr fontId="1" type="noConversion"/>
  </si>
  <si>
    <t>하루 획득 소탕권</t>
    <phoneticPr fontId="1" type="noConversion"/>
  </si>
  <si>
    <t>걸리는 날짜</t>
    <phoneticPr fontId="1" type="noConversion"/>
  </si>
  <si>
    <t>총 능력치1(보기 편하게)</t>
    <phoneticPr fontId="1" type="noConversion"/>
  </si>
  <si>
    <t>섬광베기 피해 (%)</t>
    <phoneticPr fontId="1" type="noConversion"/>
  </si>
  <si>
    <t>ID</t>
    <phoneticPr fontId="1" type="noConversion"/>
  </si>
  <si>
    <t>전부 다 찍는데 필요한 수치</t>
    <phoneticPr fontId="1" type="noConversion"/>
  </si>
  <si>
    <t>1주년 패키지 총 판매</t>
    <phoneticPr fontId="1" type="noConversion"/>
  </si>
  <si>
    <t>패스에서 총 지급</t>
    <phoneticPr fontId="1" type="noConversion"/>
  </si>
  <si>
    <t>패스 포함 다찍는데 필요한 수치</t>
    <phoneticPr fontId="1" type="noConversion"/>
  </si>
  <si>
    <t>패키지까지 포함 다 찍는데 필요한 수치</t>
    <phoneticPr fontId="1" type="noConversion"/>
  </si>
  <si>
    <t>name1</t>
    <phoneticPr fontId="1" type="noConversion"/>
  </si>
  <si>
    <t>name2</t>
    <phoneticPr fontId="1" type="noConversion"/>
  </si>
  <si>
    <t>stringId</t>
  </si>
  <si>
    <t>guimoon0</t>
    <phoneticPr fontId="1" type="noConversion"/>
  </si>
  <si>
    <t>guimoon15</t>
  </si>
  <si>
    <t>guimoon16</t>
  </si>
  <si>
    <t>guimoon17</t>
  </si>
  <si>
    <t>guimoon18</t>
  </si>
  <si>
    <t>guimoon19</t>
  </si>
  <si>
    <t>guimoon1</t>
  </si>
  <si>
    <t>guimoon2</t>
  </si>
  <si>
    <t>guimoon3</t>
  </si>
  <si>
    <t>guimoon4</t>
  </si>
  <si>
    <t>guimoon5</t>
  </si>
  <si>
    <t>guimoon6</t>
  </si>
  <si>
    <t>guimoon7</t>
  </si>
  <si>
    <t>guimoon8</t>
  </si>
  <si>
    <t>guimoon9</t>
  </si>
  <si>
    <t>guimoon10</t>
  </si>
  <si>
    <t>guimoon11</t>
  </si>
  <si>
    <t>guimoon12</t>
  </si>
  <si>
    <t>guimoon13</t>
  </si>
  <si>
    <t>guimoon14</t>
  </si>
  <si>
    <t>공격력 (%)</t>
    <phoneticPr fontId="1" type="noConversion"/>
  </si>
  <si>
    <t>총 능력치2 (보기 편하게)</t>
    <phoneticPr fontId="1" type="noConversion"/>
  </si>
  <si>
    <t>각성 시 복숭아 방치 획득량 증가 (%)</t>
    <phoneticPr fontId="1" type="noConversion"/>
  </si>
  <si>
    <t>수치</t>
    <phoneticPr fontId="1" type="noConversion"/>
  </si>
  <si>
    <t>공격력 (%)</t>
  </si>
  <si>
    <t>귀문 개방 이전</t>
    <phoneticPr fontId="1" type="noConversion"/>
  </si>
  <si>
    <t>귀문 개방 이후</t>
    <phoneticPr fontId="1" type="noConversion"/>
  </si>
  <si>
    <t>심연베기 피해 (%)</t>
    <phoneticPr fontId="1" type="noConversion"/>
  </si>
  <si>
    <t>사흑 1 귀문</t>
    <phoneticPr fontId="1" type="noConversion"/>
  </si>
  <si>
    <t>사흑 2 귀문</t>
    <phoneticPr fontId="1" type="noConversion"/>
  </si>
  <si>
    <t>사흑 3 귀문</t>
  </si>
  <si>
    <t>사흑 4 귀문</t>
  </si>
  <si>
    <t>사흑 5 귀문</t>
  </si>
  <si>
    <t>사흑 6 귀문</t>
  </si>
  <si>
    <t>사흑 7 귀문</t>
  </si>
  <si>
    <t>사흑 8 귀문</t>
  </si>
  <si>
    <t>사흑 9 귀문</t>
  </si>
  <si>
    <t>사흑 10 귀문</t>
  </si>
  <si>
    <t>사흑 11 귀문</t>
  </si>
  <si>
    <t>사흑 12 귀문</t>
  </si>
  <si>
    <t>사흑 13 귀문</t>
  </si>
  <si>
    <t>사흑 14 귀문</t>
  </si>
  <si>
    <t>사흑 15 귀문</t>
  </si>
  <si>
    <t>사흑 16 귀문</t>
  </si>
  <si>
    <t>사흑 17 귀문</t>
  </si>
  <si>
    <t>사흑 18 귀문</t>
  </si>
  <si>
    <t>사흑 19 귀문</t>
  </si>
  <si>
    <t>사흑 20 귀문</t>
  </si>
  <si>
    <t>창생 1 귀문</t>
    <phoneticPr fontId="1" type="noConversion"/>
  </si>
  <si>
    <t>창생 2 귀문</t>
    <phoneticPr fontId="1" type="noConversion"/>
  </si>
  <si>
    <t>창생 3 귀문</t>
  </si>
  <si>
    <t>창생 4 귀문</t>
  </si>
  <si>
    <t>창생 5 귀문</t>
  </si>
  <si>
    <t>창생 6 귀문</t>
  </si>
  <si>
    <t>창생 7 귀문</t>
  </si>
  <si>
    <t>창생 8 귀문</t>
  </si>
  <si>
    <t>창생 9 귀문</t>
  </si>
  <si>
    <t>창생 10 귀문</t>
  </si>
  <si>
    <t>창생 11 귀문</t>
  </si>
  <si>
    <t>창생 12 귀문</t>
  </si>
  <si>
    <t>창생 13 귀문</t>
  </si>
  <si>
    <t>창생 14 귀문</t>
  </si>
  <si>
    <t>창생 15 귀문</t>
  </si>
  <si>
    <t>창생 16 귀문</t>
  </si>
  <si>
    <t>창생 17 귀문</t>
  </si>
  <si>
    <t>창생 18 귀문</t>
  </si>
  <si>
    <t>창생 19 귀문</t>
  </si>
  <si>
    <t>창생 20 귀문</t>
  </si>
  <si>
    <t>guimoon20</t>
  </si>
  <si>
    <t>사흑 21 귀문</t>
  </si>
  <si>
    <t>창생 21 귀문</t>
  </si>
  <si>
    <t>심득 조각 소탕량 증가 (%)</t>
    <phoneticPr fontId="1" type="noConversion"/>
  </si>
  <si>
    <t>guimoon21</t>
  </si>
  <si>
    <t>사흑 22 귀문</t>
  </si>
  <si>
    <t>창생 22 귀문</t>
  </si>
  <si>
    <t>guimoon22</t>
  </si>
  <si>
    <t>사흑 23 귀문</t>
  </si>
  <si>
    <t>창생 23 귀문</t>
  </si>
  <si>
    <t>심상베기 피해 (%)</t>
    <phoneticPr fontId="1" type="noConversion"/>
  </si>
  <si>
    <t>guimoon23</t>
  </si>
  <si>
    <t>사흑 24 귀문</t>
  </si>
  <si>
    <t>창생 24 귀문</t>
  </si>
  <si>
    <t>용베기 피해(%)</t>
    <phoneticPr fontId="1" type="noConversion"/>
  </si>
  <si>
    <t>guimoon24</t>
  </si>
  <si>
    <t>사흑 25 귀문</t>
  </si>
  <si>
    <t>창생 25 귀문</t>
  </si>
  <si>
    <t>용베기 피해 (%)</t>
    <phoneticPr fontId="1" type="noConversion"/>
  </si>
  <si>
    <t>guimoon25</t>
  </si>
  <si>
    <t>사흑 26 귀문</t>
  </si>
  <si>
    <t>창생 26 귀문</t>
  </si>
  <si>
    <t>해신베기 피해 (%)</t>
    <phoneticPr fontId="1" type="noConversion"/>
  </si>
  <si>
    <t>guimoon26</t>
  </si>
  <si>
    <t>사흑 27 귀문</t>
  </si>
  <si>
    <t>창생 27 귀문</t>
  </si>
  <si>
    <t>22500</t>
    <phoneticPr fontId="1" type="noConversion"/>
  </si>
  <si>
    <t>신력 피해 (%)</t>
    <phoneticPr fontId="1" type="noConversion"/>
  </si>
  <si>
    <t>23000</t>
    <phoneticPr fontId="1" type="noConversion"/>
  </si>
  <si>
    <t>요석 획득량 증가 (%)</t>
    <phoneticPr fontId="1" type="noConversion"/>
  </si>
  <si>
    <t>협동 베기(%)</t>
    <phoneticPr fontId="1" type="noConversion"/>
  </si>
  <si>
    <t>guimoon27</t>
  </si>
  <si>
    <t>사흑 28 귀문</t>
  </si>
  <si>
    <t>창생 28 귀문</t>
  </si>
  <si>
    <t>극락 베기(%)</t>
    <phoneticPr fontId="1" type="noConversion"/>
  </si>
  <si>
    <t>guimoon28</t>
  </si>
  <si>
    <t>사흑 29 귀문</t>
  </si>
  <si>
    <t>창생 29 귀문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</si>
</sst>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4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</font>
    <font>
      <sz val="11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E2F0D9"/>
        <bgColor indexed="64"/>
      </patternFill>
    </fill>
    <fill>
      <patternFill patternType="solid">
        <fgColor rgb="FFDEEBF7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0" borderId="1" xfId="0" applyFont="1" applyBorder="1" applyAlignment="1">
      <alignment horizontal="center" vertical="center" wrapText="1" readingOrder="1"/>
    </xf>
    <xf numFmtId="0" fontId="2" fillId="3" borderId="1" xfId="0" applyFont="1" applyFill="1" applyBorder="1" applyAlignment="1">
      <alignment horizontal="center" vertical="center" wrapText="1" readingOrder="1"/>
    </xf>
    <xf numFmtId="49" fontId="0" fillId="0" borderId="0" xfId="0" applyNumberFormat="1" applyAlignment="1">
      <alignment horizontal="center" vertical="center"/>
    </xf>
    <xf numFmtId="0" fontId="0" fillId="4" borderId="0" xfId="0" applyFill="1">
      <alignment vertical="center"/>
    </xf>
    <xf numFmtId="3" fontId="0" fillId="0" borderId="0" xfId="0" applyNumberFormat="1" applyAlignment="1">
      <alignment horizontal="center" vertical="center"/>
    </xf>
    <xf numFmtId="3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3" fillId="0" borderId="0" xfId="0" applyFont="1" applyAlignment="1">
      <alignment horizontal="center" vertical="center"/>
    </xf>
    <xf numFmtId="3" fontId="2" fillId="0" borderId="1" xfId="0" applyNumberFormat="1" applyFont="1" applyBorder="1" applyAlignment="1">
      <alignment horizontal="right" vertical="center" wrapText="1" readingOrder="1"/>
    </xf>
    <xf numFmtId="0" fontId="0" fillId="5" borderId="0" xfId="0" applyFill="1">
      <alignment vertic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95250</xdr:colOff>
      <xdr:row>18</xdr:row>
      <xdr:rowOff>200025</xdr:rowOff>
    </xdr:from>
    <xdr:to>
      <xdr:col>9</xdr:col>
      <xdr:colOff>810004</xdr:colOff>
      <xdr:row>27</xdr:row>
      <xdr:rowOff>9762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5718F8BB-D9F1-3983-AA86-60F30A93DA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972550" y="3971925"/>
          <a:ext cx="2715004" cy="1695687"/>
        </a:xfrm>
        <a:prstGeom prst="rect">
          <a:avLst/>
        </a:prstGeom>
      </xdr:spPr>
    </xdr:pic>
    <xdr:clientData/>
  </xdr:twoCellAnchor>
  <xdr:twoCellAnchor editAs="oneCell">
    <xdr:from>
      <xdr:col>8</xdr:col>
      <xdr:colOff>276225</xdr:colOff>
      <xdr:row>29</xdr:row>
      <xdr:rowOff>180975</xdr:rowOff>
    </xdr:from>
    <xdr:to>
      <xdr:col>9</xdr:col>
      <xdr:colOff>124083</xdr:colOff>
      <xdr:row>39</xdr:row>
      <xdr:rowOff>95531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F45DBA36-4D26-E9C6-5127-108CA749B3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153525" y="6257925"/>
          <a:ext cx="1848108" cy="201005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561975</xdr:colOff>
      <xdr:row>36</xdr:row>
      <xdr:rowOff>38100</xdr:rowOff>
    </xdr:from>
    <xdr:to>
      <xdr:col>3</xdr:col>
      <xdr:colOff>724550</xdr:colOff>
      <xdr:row>61</xdr:row>
      <xdr:rowOff>105515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155B814C-B51A-4693-B3BE-8BFA382FEE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1975" y="7829550"/>
          <a:ext cx="4658375" cy="5306165"/>
        </a:xfrm>
        <a:prstGeom prst="rect">
          <a:avLst/>
        </a:prstGeom>
      </xdr:spPr>
    </xdr:pic>
    <xdr:clientData/>
  </xdr:twoCellAnchor>
  <xdr:twoCellAnchor editAs="oneCell">
    <xdr:from>
      <xdr:col>3</xdr:col>
      <xdr:colOff>895350</xdr:colOff>
      <xdr:row>36</xdr:row>
      <xdr:rowOff>57150</xdr:rowOff>
    </xdr:from>
    <xdr:to>
      <xdr:col>5</xdr:col>
      <xdr:colOff>759707</xdr:colOff>
      <xdr:row>60</xdr:row>
      <xdr:rowOff>98403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2BD50843-76F0-4A02-B9F2-36319A7B6E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391150" y="7848600"/>
          <a:ext cx="4531607" cy="5070453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권 성훈" id="{628B0C78-ACF8-4000-8685-62B6E703BCDF}" userId="99838191fb953e30" providerId="Windows Live"/>
</personList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3" dT="2023-07-05T01:36:04.63" personId="{628B0C78-ACF8-4000-8685-62B6E703BCDF}" id="{0061E086-6CCA-48A6-8F72-1FAF3B9359A6}">
    <text>기준 : 야차 무기</text>
  </threadedComment>
  <threadedComment ref="I3" dT="2023-07-05T01:36:04.63" personId="{628B0C78-ACF8-4000-8685-62B6E703BCDF}" id="{00AB4C16-02D1-4618-9B6A-817233BEFBD0}">
    <text>기준 : 야차 무기</text>
  </threadedComment>
  <threadedComment ref="D4" dT="2023-07-05T01:36:35.97" personId="{628B0C78-ACF8-4000-8685-62B6E703BCDF}" id="{2B411DCE-5C59-4BE5-86C6-F48448703B55}">
    <text>기준 : 흑룡 노리개</text>
  </threadedComment>
  <threadedComment ref="I4" dT="2023-07-05T02:33:56.01" personId="{628B0C78-ACF8-4000-8685-62B6E703BCDF}" id="{C8FC3EFC-F93A-4B33-8358-FF72CE6813C2}">
    <text>기준 : 청룡 노리개, 10만 지급</text>
  </threadedComment>
  <threadedComment ref="D5" dT="2023-07-06T00:55:14.22" personId="{628B0C78-ACF8-4000-8685-62B6E703BCDF}" id="{B61A81EC-B7F1-472E-8E76-2DDF9E093FF1}">
    <text>코스튬 2개 어치 = 4800</text>
  </threadedComment>
  <threadedComment ref="I5" dT="2023-07-05T02:32:48.10" personId="{628B0C78-ACF8-4000-8685-62B6E703BCDF}" id="{76212BE0-8003-44AC-A33B-A20F03B8B0E0}">
    <text>기준 : 흑룡 노리개</text>
  </threadedComment>
  <threadedComment ref="D6" dT="2023-07-06T00:42:47.91" personId="{628B0C78-ACF8-4000-8685-62B6E703BCDF}" id="{38C8F9E8-E8A2-4929-AA7F-618F6F4BBF85}">
    <text>특수무공-공격력증가 3000렙 51만%</text>
  </threadedComment>
  <threadedComment ref="I6" dT="2023-07-05T02:35:22.89" personId="{628B0C78-ACF8-4000-8685-62B6E703BCDF}" id="{1E201155-58A9-43F0-8B0B-886D910DED5A}">
    <text>기존 60%에서 추가로 총 10% 지급</text>
  </threadedComment>
  <threadedComment ref="D7" dT="2023-07-05T01:43:10.08" personId="{628B0C78-ACF8-4000-8685-62B6E703BCDF}" id="{1CB3FE34-2321-40EA-B451-94EEB1260866}">
    <text>기준 : 신선개 2마리</text>
  </threadedComment>
  <threadedComment ref="I7" dT="2023-07-05T02:36:51.32" personId="{628B0C78-ACF8-4000-8685-62B6E703BCDF}" id="{5772AD48-3641-4E3B-8C3F-9CC1FEA894F7}">
    <text>기준 : 천마 100만%</text>
  </threadedComment>
  <threadedComment ref="D8" dT="2023-07-05T01:46:22.61" personId="{628B0C78-ACF8-4000-8685-62B6E703BCDF}" id="{5C39F826-F657-4FAA-BB80-73284B8AF861}">
    <text>기준 : 당시 배울 수 있는 태극베기의 2배
최고난이도 기준으로 6%정도</text>
  </threadedComment>
  <threadedComment ref="D9" dT="2023-07-05T02:42:12.38" personId="{628B0C78-ACF8-4000-8685-62B6E703BCDF}" id="{EC2BB1F9-F435-475C-8F03-C86BABDF5730}">
    <text>지옥무기 전부 획득한 보유효과 수준</text>
  </threadedComment>
  <threadedComment ref="D10" dT="2023-07-05T01:47:53.84" personId="{628B0C78-ACF8-4000-8685-62B6E703BCDF}" id="{8273E895-2F68-4C1C-B2E5-7D13B6AFE333}">
    <text>만렙기준 100% 지급</text>
  </threadedComment>
  <threadedComment ref="I10" dT="2023-07-05T02:46:21.19" personId="{628B0C78-ACF8-4000-8685-62B6E703BCDF}" id="{E6015276-89BC-4B9C-A1F9-45FAB91F2D63}">
    <text>신의 시련 방치효과의 절반 수준</text>
  </threadedComment>
  <threadedComment ref="D11" dT="2023-07-05T01:49:50.82" personId="{628B0C78-ACF8-4000-8685-62B6E703BCDF}" id="{EBDD224F-FD52-4753-9E63-D3893392DBEB}">
    <text>만렙기준 10만%, 영숲이 8.5만%</text>
  </threadedComment>
  <threadedComment ref="I11" dT="2023-07-05T02:46:39.13" personId="{628B0C78-ACF8-4000-8685-62B6E703BCDF}" id="{68B5EA36-5259-4A4B-BEDB-1278BC208C44}">
    <text>신의 시련 방치효과의 절반 수준</text>
  </threadedComment>
  <threadedComment ref="D12" dT="2023-07-05T01:50:25.38" personId="{628B0C78-ACF8-4000-8685-62B6E703BCDF}" id="{3E76F603-A3EE-4508-92A3-15DCDCE1090F}">
    <text>만렙기준 8만%, 영숲이 5만%</text>
  </threadedComment>
  <threadedComment ref="I12" dT="2023-07-05T02:46:42.44" personId="{628B0C78-ACF8-4000-8685-62B6E703BCDF}" id="{7ACD6D40-03C0-47F5-88F0-B85AB5F4C364}">
    <text>신의 시련 방치효과의 절반 수준</text>
  </threadedComment>
  <threadedComment ref="D13" dT="2023-07-05T01:59:15.92" personId="{628B0C78-ACF8-4000-8685-62B6E703BCDF}" id="{02FF39F3-84C2-49C6-B84F-5BB131810668}">
    <text>17단계 영귀 각성 수준의 2배</text>
  </threadedComment>
  <threadedComment ref="D14" dT="2023-07-05T01:51:33.25" personId="{628B0C78-ACF8-4000-8685-62B6E703BCDF}" id="{3F2333DB-5A54-4427-8757-5BCCE3996FE4}">
    <text>만렙기준 6만%, 영숲이 3.5만%</text>
  </threadedComment>
  <threadedComment ref="I14" dT="2023-07-05T02:46:45.69" personId="{628B0C78-ACF8-4000-8685-62B6E703BCDF}" id="{666F5433-20DC-40BD-B5F4-5BA7DA69D8B2}">
    <text>신의 시련 방치효과의 절반 수준</text>
  </threadedComment>
  <threadedComment ref="D15" dT="2023-07-05T01:52:18.80" personId="{628B0C78-ACF8-4000-8685-62B6E703BCDF}" id="{A307A20E-B742-43E4-A890-EA86BCBD706F}">
    <text>만렙 기준 2만%, 특수무공의 2배</text>
  </threadedComment>
  <threadedComment ref="I16" dT="2023-07-05T02:51:57.45" personId="{628B0C78-ACF8-4000-8685-62B6E703BCDF}" id="{F063C6A5-5D0F-4B37-8648-586828B75588}">
    <text>해당 수준이 사룡전, 마리당 300만% 정도 줌</text>
  </threadedComment>
  <threadedComment ref="D17" dT="2023-07-05T02:49:39.63" personId="{628B0C78-ACF8-4000-8685-62B6E703BCDF}" id="{E08C684A-D3D6-4D48-8AA9-A85B4730834A}">
    <text>유물 1개 수준 4천%</text>
  </threadedComment>
  <threadedComment ref="D18" dT="2023-07-05T01:57:48.10" personId="{628B0C78-ACF8-4000-8685-62B6E703BCDF}" id="{EEC7DEDC-CD7A-4C19-BF16-DFC0B83D7239}">
    <text>해당 스테이지에서 얻을 수 있는 요도 피해량의 2배 수준</text>
  </threadedComment>
  <threadedComment ref="D19" dT="2023-07-05T02:47:33.20" personId="{628B0C78-ACF8-4000-8685-62B6E703BCDF}" id="{3D6DD3D0-446A-45F1-BB4A-6A2BF04E7D70}">
    <text>만렙 기준 1천%, 특수무공과 동일</text>
  </threadedComment>
  <threadedComment ref="D20" dT="2023-07-05T02:24:58.44" personId="{628B0C78-ACF8-4000-8685-62B6E703BCDF}" id="{C292C556-921C-42DF-93CC-00F5FDACC364}">
    <text>영숲 전부 찍었을때가 1.2만%, 해당 수치의 절반만큼 지급</text>
  </threadedComment>
  <threadedComment ref="I20" dT="2023-07-05T02:58:02.62" personId="{628B0C78-ACF8-4000-8685-62B6E703BCDF}" id="{A520FFA6-6E11-48BD-A3C6-E18A160B29A8}">
    <text>소탕량 증가는 10% 지급</text>
  </threadedComment>
  <threadedComment ref="D21" dT="2023-07-05T02:13:15.60" personId="{628B0C78-ACF8-4000-8685-62B6E703BCDF}" id="{9FD3FD75-3D7B-48B0-9DC7-05C01F35DAC9}">
    <text>현재 초보자의 여우베기 3.5만%</text>
  </threadedComment>
  <threadedComment ref="I21" dT="2023-07-05T02:58:10.11" personId="{628B0C78-ACF8-4000-8685-62B6E703BCDF}" id="{67DB9D7B-71D0-4019-8F0F-64F6900EBEC0}">
    <text>소탕량 증가는 10% 지급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J8" dT="2023-07-10T08:25:00.37" personId="{628B0C78-ACF8-4000-8685-62B6E703BCDF}" id="{610AE6A3-A334-4026-9CFB-D29E6747B6D7}">
    <text>무료 : 10
유료 : 20
*19 해서 570</text>
  </threadedComment>
  <threadedComment ref="J10" dT="2023-07-10T08:29:14.01" personId="{628B0C78-ACF8-4000-8685-62B6E703BCDF}" id="{6CC245DD-007A-433A-BA5F-08FFC0FF4E80}">
    <text>5.5 : 30개
3.3 : 20개
*5 세트해서 250개</text>
  </threadedComment>
  <threadedComment ref="O11" dT="2023-07-05T01:36:04.63" personId="{628B0C78-ACF8-4000-8685-62B6E703BCDF}" id="{484D76BE-9CF9-4992-9A16-0952F193C544}">
    <text>기준 : 야차 무기</text>
  </threadedComment>
  <threadedComment ref="O12" dT="2023-07-05T01:36:35.97" personId="{628B0C78-ACF8-4000-8685-62B6E703BCDF}" id="{B2FA4ABE-7CFC-4BA4-9D46-7BC53C6B6454}">
    <text>기준 : 흑룡 노리개</text>
  </threadedComment>
  <threadedComment ref="V12" dT="2023-07-05T02:33:56.01" personId="{628B0C78-ACF8-4000-8685-62B6E703BCDF}" id="{7A7FCE9F-40D0-4A62-9065-FB6DA7132FCE}">
    <text>기준 : 청룡 노리개, 10만 지급</text>
  </threadedComment>
  <threadedComment ref="O13" dT="2023-07-06T00:55:14.22" personId="{628B0C78-ACF8-4000-8685-62B6E703BCDF}" id="{6D4C1006-48D5-489C-8058-FCC149788C9C}">
    <text>코스튬 2개 어치 = 4800</text>
  </threadedComment>
  <threadedComment ref="V13" dT="2023-07-05T02:32:48.10" personId="{628B0C78-ACF8-4000-8685-62B6E703BCDF}" id="{19C33036-21D3-41EB-B093-7702D6DCD600}">
    <text>기준 : 흑룡 노리개</text>
  </threadedComment>
  <threadedComment ref="O14" dT="2023-07-06T00:42:47.91" personId="{628B0C78-ACF8-4000-8685-62B6E703BCDF}" id="{06392C6D-74C3-4E39-A5CD-039DEC71F273}">
    <text>특수무공-공격력증가 3000렙 51만%</text>
  </threadedComment>
  <threadedComment ref="V14" dT="2023-07-05T02:35:22.89" personId="{628B0C78-ACF8-4000-8685-62B6E703BCDF}" id="{7D1E56EF-F5E7-463E-BAB9-C72256558519}">
    <text>기존 60%에서 추가로 총 10% 지급</text>
  </threadedComment>
  <threadedComment ref="O15" dT="2023-07-05T01:43:10.08" personId="{628B0C78-ACF8-4000-8685-62B6E703BCDF}" id="{744AB0C0-5AFC-4CD0-8889-02C750E2FDC4}">
    <text>기준 : 신선개 2마리</text>
  </threadedComment>
  <threadedComment ref="V15" dT="2023-07-05T02:36:51.32" personId="{628B0C78-ACF8-4000-8685-62B6E703BCDF}" id="{CF292197-EFE2-46C4-8A2D-B4C45158C83D}">
    <text>기준 : 천마 100만%</text>
  </threadedComment>
  <threadedComment ref="O16" dT="2023-07-05T01:46:22.61" personId="{628B0C78-ACF8-4000-8685-62B6E703BCDF}" id="{0A14605A-8223-4C0B-8AF6-1F824487D17E}">
    <text>기준 : 당시 배울 수 있는 태극베기의 2배
최고난이도 기준으로 6%정도</text>
  </threadedComment>
  <threadedComment ref="O17" dT="2023-07-05T02:42:12.38" personId="{628B0C78-ACF8-4000-8685-62B6E703BCDF}" id="{00A2B19F-F95A-4C8A-8ACC-B110D1FA8BE5}">
    <text>지옥무기 전부 획득한 보유효과 수준</text>
  </threadedComment>
  <threadedComment ref="O18" dT="2023-07-05T01:47:53.84" personId="{628B0C78-ACF8-4000-8685-62B6E703BCDF}" id="{3349F9B7-E547-4DBF-AD4C-F284F59C26B0}">
    <text>만렙기준 100% 지급</text>
  </threadedComment>
  <threadedComment ref="V18" dT="2023-07-05T02:46:21.19" personId="{628B0C78-ACF8-4000-8685-62B6E703BCDF}" id="{0C180616-5A50-46DF-B9B3-E5AEC724EEF4}">
    <text>신의 시련 방치효과의 1/4 수준</text>
  </threadedComment>
  <threadedComment ref="O19" dT="2023-07-05T01:49:50.82" personId="{628B0C78-ACF8-4000-8685-62B6E703BCDF}" id="{794F1CD3-1838-4950-BD40-DF811A183109}">
    <text>만렙기준 10만%, 영숲이 8.5만%</text>
  </threadedComment>
  <threadedComment ref="V19" dT="2023-07-05T02:46:39.13" personId="{628B0C78-ACF8-4000-8685-62B6E703BCDF}" id="{47394245-33CC-43CD-B030-1495813E4A2A}">
    <text>신의 시련 방치효과의 1/4 수준</text>
  </threadedComment>
  <threadedComment ref="O20" dT="2023-07-05T01:50:25.38" personId="{628B0C78-ACF8-4000-8685-62B6E703BCDF}" id="{E0314A53-4A2E-4E1E-A4EA-A172365F5A07}">
    <text>만렙기준 8만%, 영숲이 5만%</text>
  </threadedComment>
  <threadedComment ref="V20" dT="2023-07-05T02:46:42.44" personId="{628B0C78-ACF8-4000-8685-62B6E703BCDF}" id="{60D5DEA1-F375-4F0D-BFA9-8E02554A3FB1}">
    <text>신의 시련 방치효과의 1/4 수준</text>
  </threadedComment>
  <threadedComment ref="O21" dT="2023-07-05T01:59:15.92" personId="{628B0C78-ACF8-4000-8685-62B6E703BCDF}" id="{17F76BE0-9AC5-423A-870D-1E01DE0A2D07}">
    <text>17단계 영귀 각성 수준의 2배</text>
  </threadedComment>
  <threadedComment ref="O22" dT="2023-07-05T01:51:33.25" personId="{628B0C78-ACF8-4000-8685-62B6E703BCDF}" id="{5AFBEADD-8FE7-47E5-B5B9-37BADF45BE01}">
    <text>만렙기준 6만%, 영숲이 3.5만%</text>
  </threadedComment>
  <threadedComment ref="V22" dT="2023-07-05T02:46:45.69" personId="{628B0C78-ACF8-4000-8685-62B6E703BCDF}" id="{AE8DE036-9548-497F-80D5-29B44D30DF3D}">
    <text>신의 시련 방치효과의 1/4 수준</text>
  </threadedComment>
  <threadedComment ref="O23" dT="2023-07-05T01:52:18.80" personId="{628B0C78-ACF8-4000-8685-62B6E703BCDF}" id="{06B5EC79-A3A5-489A-A2F8-324EB9F0D717}">
    <text>만렙 기준 1만%, 특수무공과 동일</text>
  </threadedComment>
  <threadedComment ref="V24" dT="2023-07-05T02:51:57.45" personId="{628B0C78-ACF8-4000-8685-62B6E703BCDF}" id="{3657F108-7286-4506-93F8-6A79BE082F66}">
    <text>해당 수준이 사룡전, 마리당 300만% 정도 줌</text>
  </threadedComment>
  <threadedComment ref="O25" dT="2023-07-05T02:49:39.63" personId="{628B0C78-ACF8-4000-8685-62B6E703BCDF}" id="{6A000114-F4F0-48B5-8308-B3795BF5E669}">
    <text>유물 1개 수준 4천%</text>
  </threadedComment>
  <threadedComment ref="O26" dT="2023-07-05T01:57:48.10" personId="{628B0C78-ACF8-4000-8685-62B6E703BCDF}" id="{AC795976-A9B5-47E4-B641-CF1896FACC73}">
    <text>해당 스테이지에서 얻을 수 있는 요도 피해량의 4배 수준</text>
  </threadedComment>
  <threadedComment ref="O27" dT="2023-07-05T02:47:33.20" personId="{628B0C78-ACF8-4000-8685-62B6E703BCDF}" id="{DE2C3E7B-B12B-4EDC-AEB1-A6C374509E58}">
    <text>만렙 기준 1천%, 특수무공과 동일</text>
  </threadedComment>
  <threadedComment ref="O28" dT="2023-07-05T02:24:58.44" personId="{628B0C78-ACF8-4000-8685-62B6E703BCDF}" id="{32C4B6AC-0DDE-4ED2-9DA5-1D822FB5CCA9}">
    <text>배운 당시 쓸모있게 2000% 지급</text>
  </threadedComment>
  <threadedComment ref="V28" dT="2023-07-05T02:58:02.62" personId="{628B0C78-ACF8-4000-8685-62B6E703BCDF}" id="{AC9E8BB5-5127-4B05-B881-A1420C3394E3}">
    <text>소탕량 증가는 10% 지급</text>
  </threadedComment>
  <threadedComment ref="O29" dT="2023-07-05T02:13:15.60" personId="{628B0C78-ACF8-4000-8685-62B6E703BCDF}" id="{03218954-85E6-4D14-8623-DB4ED3DD52BF}">
    <text>현재 초보자의 여우베기 3.5만%</text>
  </threadedComment>
  <threadedComment ref="V29" dT="2023-07-05T02:58:10.11" personId="{628B0C78-ACF8-4000-8685-62B6E703BCDF}" id="{1DAF28BF-CF23-42BC-BA7D-BD876CBA2B8A}">
    <text>소탕량 증가는 10% 지급</text>
  </threadedComment>
  <threadedComment ref="O30" dT="2023-07-05T02:15:13.06" personId="{628B0C78-ACF8-4000-8685-62B6E703BCDF}" id="{02BD93A9-17D9-49B0-8F21-FFAA7C55A291}">
    <text>현 만렙 150기준 462만%
200렙 기준 700만%</text>
  </threadedComment>
  <threadedComment ref="V30" dT="2023-07-05T02:58:14.63" personId="{628B0C78-ACF8-4000-8685-62B6E703BCDF}" id="{8D16DC6C-9A19-4281-B6AD-BD0FF886649A}">
    <text>소탕량 증가는 10% 지급</text>
  </threadedComment>
  <threadedComment ref="O31" dT="2023-07-05T02:16:56.25" personId="{628B0C78-ACF8-4000-8685-62B6E703BCDF}" id="{723718A3-DE44-4387-A4D1-38B130E5164B}">
    <text>영혼베기 만렙기준 500%</text>
  </threadedComment>
  <threadedComment ref="O32" dT="2023-07-05T02:57:22.34" personId="{628B0C78-ACF8-4000-8685-62B6E703BCDF}" id="{AF100BCC-709D-42BF-BE19-C7A3A31DBB45}">
    <text>신선 유물 1개 수준 400%지급
초보자 기준 신선 1800%</text>
  </threadedComment>
  <threadedComment ref="V32" dT="2023-07-05T02:30:29.72" personId="{628B0C78-ACF8-4000-8685-62B6E703BCDF}" id="{6C870E27-5E09-473C-9F9E-075569E552F6}">
    <text>4신수(극)4마리 합이 대략 400%</text>
  </threadedComment>
  <threadedComment ref="V33" dT="2023-07-05T02:26:03.07" personId="{628B0C78-ACF8-4000-8685-62B6E703BCDF}" id="{E7D99C15-142A-403F-B339-AFF464240516}">
    <text>업적에서 얻는 경험치 피해량이 대략 200만%</text>
  </threadedComment>
  <threadedComment ref="V34" dT="2023-07-05T02:58:02.62" personId="{628B0C78-ACF8-4000-8685-62B6E703BCDF}" id="{F4B9CD7D-51F3-4B70-A9C2-FB4CC184C7A0}">
    <text>소탕량 증가는 10% 지급</text>
  </threadedComment>
  <threadedComment ref="V35" dT="2023-07-05T02:58:10.11" personId="{628B0C78-ACF8-4000-8685-62B6E703BCDF}" id="{11F5CD03-3691-461A-A5D3-9F83C31923EE}">
    <text>소탕량 증가는 10% 지급</text>
  </threadedComment>
  <threadedComment ref="V36" dT="2023-07-05T02:58:14.63" personId="{628B0C78-ACF8-4000-8685-62B6E703BCDF}" id="{97CF0818-D8A4-44B4-86D1-C904339C6FDC}">
    <text>소탕량 증가는 10% 지급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A9FC3-BAF3-4C0D-91C0-F90F481D7C8B}">
  <dimension ref="A1:M30"/>
  <sheetViews>
    <sheetView tabSelected="1" topLeftCell="A7" workbookViewId="0">
      <selection activeCell="F32" sqref="F32"/>
    </sheetView>
  </sheetViews>
  <sheetFormatPr defaultRowHeight="16.5"/>
  <cols>
    <col min="2" max="2" width="11.375" bestFit="1" customWidth="1"/>
    <col min="3" max="3" width="13.75" bestFit="1" customWidth="1"/>
    <col min="4" max="4" width="25.25" bestFit="1" customWidth="1"/>
    <col min="6" max="6" width="10.625" customWidth="1"/>
    <col min="7" max="7" width="14.625" bestFit="1" customWidth="1"/>
    <col min="8" max="8" width="13" bestFit="1" customWidth="1"/>
    <col min="9" max="9" width="37" bestFit="1" customWidth="1"/>
    <col min="10" max="10" width="9.625" bestFit="1" customWidth="1"/>
    <col min="11" max="11" width="10.5" bestFit="1" customWidth="1"/>
    <col min="12" max="13" width="14.125" bestFit="1" customWidth="1"/>
  </cols>
  <sheetData>
    <row r="1" spans="1:13">
      <c r="A1" t="s">
        <v>0</v>
      </c>
      <c r="B1" t="s">
        <v>74</v>
      </c>
      <c r="C1" t="s">
        <v>1</v>
      </c>
      <c r="D1" t="s">
        <v>72</v>
      </c>
      <c r="E1" t="s">
        <v>52</v>
      </c>
      <c r="F1" t="s">
        <v>46</v>
      </c>
      <c r="G1" t="s">
        <v>49</v>
      </c>
      <c r="H1" t="s">
        <v>48</v>
      </c>
      <c r="I1" t="s">
        <v>73</v>
      </c>
      <c r="J1" t="s">
        <v>53</v>
      </c>
      <c r="K1" t="s">
        <v>50</v>
      </c>
      <c r="L1" t="s">
        <v>47</v>
      </c>
      <c r="M1" t="s">
        <v>51</v>
      </c>
    </row>
    <row r="2" spans="1:13">
      <c r="A2">
        <v>0</v>
      </c>
      <c r="B2" t="s">
        <v>75</v>
      </c>
      <c r="C2">
        <v>1</v>
      </c>
      <c r="D2" s="1" t="s">
        <v>103</v>
      </c>
      <c r="E2">
        <v>200</v>
      </c>
      <c r="F2">
        <f>VLOOKUP(A2,Balance!A:F,3,FALSE)</f>
        <v>2</v>
      </c>
      <c r="G2">
        <f>VLOOKUP(A2,Balance!L:S,6,FALSE)</f>
        <v>40</v>
      </c>
      <c r="H2">
        <f>VLOOKUP(A2,Balance!L:S,8,FALSE)</f>
        <v>1</v>
      </c>
      <c r="I2" s="1" t="s">
        <v>123</v>
      </c>
      <c r="J2">
        <v>1</v>
      </c>
      <c r="K2">
        <f>VLOOKUP(A2,Balance!A:F,6,FALSE)</f>
        <v>10</v>
      </c>
      <c r="L2">
        <f>VLOOKUP(A2,Balance!L:AA,13,FALSE)</f>
        <v>10</v>
      </c>
      <c r="M2">
        <v>0</v>
      </c>
    </row>
    <row r="3" spans="1:13">
      <c r="A3">
        <v>1</v>
      </c>
      <c r="B3" t="s">
        <v>81</v>
      </c>
      <c r="C3">
        <v>1000</v>
      </c>
      <c r="D3" s="1" t="s">
        <v>104</v>
      </c>
      <c r="E3">
        <v>1000</v>
      </c>
      <c r="F3">
        <f>VLOOKUP(A3,Balance!A:F,3,FALSE)</f>
        <v>11</v>
      </c>
      <c r="G3">
        <f>VLOOKUP(A3,Balance!L:S,6,FALSE)</f>
        <v>10</v>
      </c>
      <c r="H3">
        <f>VLOOKUP(A3,Balance!L:S,8,FALSE)</f>
        <v>2</v>
      </c>
      <c r="I3" s="1" t="s">
        <v>124</v>
      </c>
      <c r="J3">
        <v>1</v>
      </c>
      <c r="K3">
        <f>VLOOKUP(A3,Balance!A:F,6,FALSE)</f>
        <v>9</v>
      </c>
      <c r="L3">
        <f>VLOOKUP(A3,Balance!L:AA,13,FALSE)</f>
        <v>10</v>
      </c>
      <c r="M3">
        <v>0</v>
      </c>
    </row>
    <row r="4" spans="1:13">
      <c r="A4">
        <v>2</v>
      </c>
      <c r="B4" t="s">
        <v>82</v>
      </c>
      <c r="C4">
        <f>C3+1000</f>
        <v>2000</v>
      </c>
      <c r="D4" s="1" t="s">
        <v>105</v>
      </c>
      <c r="E4">
        <v>2000</v>
      </c>
      <c r="F4">
        <f>VLOOKUP(A4,Balance!A:F,3,FALSE)</f>
        <v>4</v>
      </c>
      <c r="G4">
        <f>VLOOKUP(A4,Balance!L:S,6,FALSE)</f>
        <v>4</v>
      </c>
      <c r="H4">
        <f>VLOOKUP(A4,Balance!L:S,8,FALSE)</f>
        <v>2</v>
      </c>
      <c r="I4" s="1" t="s">
        <v>125</v>
      </c>
      <c r="J4">
        <v>1</v>
      </c>
      <c r="K4">
        <f>VLOOKUP(A4,Balance!A:F,6,FALSE)</f>
        <v>12</v>
      </c>
      <c r="L4">
        <f>VLOOKUP(A4,Balance!L:AA,13,FALSE)</f>
        <v>50000</v>
      </c>
      <c r="M4">
        <v>0</v>
      </c>
    </row>
    <row r="5" spans="1:13">
      <c r="A5">
        <v>3</v>
      </c>
      <c r="B5" t="s">
        <v>83</v>
      </c>
      <c r="C5">
        <f>C4+1000</f>
        <v>3000</v>
      </c>
      <c r="D5" s="1" t="s">
        <v>106</v>
      </c>
      <c r="E5">
        <v>3000</v>
      </c>
      <c r="F5">
        <f>VLOOKUP(A5,Balance!A:F,3,FALSE)</f>
        <v>18</v>
      </c>
      <c r="G5">
        <f>VLOOKUP(A5,Balance!L:S,6,FALSE)</f>
        <v>3</v>
      </c>
      <c r="H5">
        <f>VLOOKUP(A5,Balance!L:S,8,FALSE)</f>
        <v>3</v>
      </c>
      <c r="I5" s="1" t="s">
        <v>126</v>
      </c>
      <c r="J5">
        <v>1</v>
      </c>
      <c r="K5">
        <f>VLOOKUP(A5,Balance!A:F,6,FALSE)</f>
        <v>7</v>
      </c>
      <c r="L5">
        <f>VLOOKUP(A5,Balance!L:AA,13,FALSE)</f>
        <v>450</v>
      </c>
      <c r="M5">
        <v>0</v>
      </c>
    </row>
    <row r="6" spans="1:13">
      <c r="A6">
        <v>4</v>
      </c>
      <c r="B6" t="s">
        <v>84</v>
      </c>
      <c r="C6">
        <f t="shared" ref="C6:C20" si="0">C5+1000</f>
        <v>4000</v>
      </c>
      <c r="D6" s="1" t="s">
        <v>107</v>
      </c>
      <c r="E6">
        <v>4000</v>
      </c>
      <c r="F6">
        <f>VLOOKUP(A6,Balance!A:F,3,FALSE)</f>
        <v>0</v>
      </c>
      <c r="G6">
        <f>VLOOKUP(A6,Balance!L:S,6,FALSE)</f>
        <v>2.5</v>
      </c>
      <c r="H6">
        <f>VLOOKUP(A6,Balance!L:S,8,FALSE)</f>
        <v>3</v>
      </c>
      <c r="I6" s="1" t="s">
        <v>127</v>
      </c>
      <c r="J6">
        <v>1</v>
      </c>
      <c r="K6">
        <f>VLOOKUP(A6,Balance!A:F,6,FALSE)</f>
        <v>14</v>
      </c>
      <c r="L6">
        <f>VLOOKUP(A6,Balance!L:AA,13,FALSE)</f>
        <v>0.1</v>
      </c>
      <c r="M6">
        <v>0</v>
      </c>
    </row>
    <row r="7" spans="1:13">
      <c r="A7">
        <v>5</v>
      </c>
      <c r="B7" t="s">
        <v>85</v>
      </c>
      <c r="C7">
        <f t="shared" si="0"/>
        <v>5000</v>
      </c>
      <c r="D7" s="1" t="s">
        <v>108</v>
      </c>
      <c r="E7">
        <v>4000</v>
      </c>
      <c r="F7">
        <f>VLOOKUP(A7,Balance!A:F,3,FALSE)</f>
        <v>25</v>
      </c>
      <c r="G7">
        <f>VLOOKUP(A7,Balance!L:S,6,FALSE)</f>
        <v>2000</v>
      </c>
      <c r="H7">
        <f>VLOOKUP(A7,Balance!L:S,8,FALSE)</f>
        <v>4</v>
      </c>
      <c r="I7" s="1" t="s">
        <v>128</v>
      </c>
      <c r="J7">
        <v>1</v>
      </c>
      <c r="K7">
        <f>VLOOKUP(A7,Balance!A:F,6,FALSE)</f>
        <v>9</v>
      </c>
      <c r="L7">
        <f>VLOOKUP(A7,Balance!L:AA,13,FALSE)</f>
        <v>2000</v>
      </c>
      <c r="M7">
        <v>0</v>
      </c>
    </row>
    <row r="8" spans="1:13">
      <c r="A8">
        <v>6</v>
      </c>
      <c r="B8" t="s">
        <v>86</v>
      </c>
      <c r="C8">
        <f t="shared" si="0"/>
        <v>6000</v>
      </c>
      <c r="D8" s="1" t="s">
        <v>109</v>
      </c>
      <c r="E8">
        <v>4000</v>
      </c>
      <c r="F8">
        <f>VLOOKUP(A8,Balance!A:F,3,FALSE)</f>
        <v>55</v>
      </c>
      <c r="G8">
        <f>VLOOKUP(A8,Balance!L:S,6,FALSE)</f>
        <v>1E-4</v>
      </c>
      <c r="H8">
        <f>VLOOKUP(A8,Balance!L:S,8,FALSE)</f>
        <v>4</v>
      </c>
      <c r="I8" s="1" t="s">
        <v>129</v>
      </c>
      <c r="J8">
        <v>1</v>
      </c>
      <c r="K8">
        <f>VLOOKUP(A8,Balance!A:F,6,FALSE)</f>
        <v>10</v>
      </c>
      <c r="L8">
        <f>VLOOKUP(A8,Balance!L:AA,13,FALSE)</f>
        <v>800</v>
      </c>
      <c r="M8">
        <v>0</v>
      </c>
    </row>
    <row r="9" spans="1:13">
      <c r="A9">
        <v>7</v>
      </c>
      <c r="B9" t="s">
        <v>87</v>
      </c>
      <c r="C9">
        <f t="shared" si="0"/>
        <v>7000</v>
      </c>
      <c r="D9" s="1" t="s">
        <v>110</v>
      </c>
      <c r="E9">
        <v>4000</v>
      </c>
      <c r="F9">
        <f>VLOOKUP(A9,Balance!A:F,3,FALSE)</f>
        <v>27</v>
      </c>
      <c r="G9">
        <f>VLOOKUP(A9,Balance!L:S,6,FALSE)</f>
        <v>4</v>
      </c>
      <c r="H9">
        <f>VLOOKUP(A9,Balance!L:S,8,FALSE)</f>
        <v>5</v>
      </c>
      <c r="I9" s="1" t="s">
        <v>130</v>
      </c>
      <c r="J9">
        <v>1</v>
      </c>
      <c r="K9">
        <f>VLOOKUP(A9,Balance!A:F,6,FALSE)</f>
        <v>72</v>
      </c>
      <c r="L9">
        <f>VLOOKUP(A9,Balance!L:AA,13,FALSE)</f>
        <v>1</v>
      </c>
      <c r="M9">
        <v>0</v>
      </c>
    </row>
    <row r="10" spans="1:13">
      <c r="A10">
        <v>8</v>
      </c>
      <c r="B10" t="s">
        <v>88</v>
      </c>
      <c r="C10">
        <f t="shared" si="0"/>
        <v>8000</v>
      </c>
      <c r="D10" s="1" t="s">
        <v>111</v>
      </c>
      <c r="E10">
        <v>4000</v>
      </c>
      <c r="F10">
        <f>VLOOKUP(A10,Balance!A:F,3,FALSE)</f>
        <v>73</v>
      </c>
      <c r="G10">
        <f>VLOOKUP(A10,Balance!L:S,6,FALSE)</f>
        <v>2.5000000000000001E-4</v>
      </c>
      <c r="H10">
        <f>VLOOKUP(A10,Balance!L:S,8,FALSE)</f>
        <v>5</v>
      </c>
      <c r="I10" s="1" t="s">
        <v>131</v>
      </c>
      <c r="J10">
        <v>1</v>
      </c>
      <c r="K10">
        <f>VLOOKUP(A10,Balance!A:F,6,FALSE)</f>
        <v>64</v>
      </c>
      <c r="L10">
        <f>VLOOKUP(A10,Balance!L:AA,13,FALSE)</f>
        <v>3</v>
      </c>
      <c r="M10">
        <v>0</v>
      </c>
    </row>
    <row r="11" spans="1:13">
      <c r="A11">
        <v>9</v>
      </c>
      <c r="B11" t="s">
        <v>89</v>
      </c>
      <c r="C11">
        <f t="shared" si="0"/>
        <v>9000</v>
      </c>
      <c r="D11" s="1" t="s">
        <v>112</v>
      </c>
      <c r="E11">
        <v>4000</v>
      </c>
      <c r="F11">
        <f>VLOOKUP(A11,Balance!A:F,3,FALSE)</f>
        <v>35</v>
      </c>
      <c r="G11">
        <f>VLOOKUP(A11,Balance!L:S,6,FALSE)</f>
        <v>0.5</v>
      </c>
      <c r="H11">
        <f>VLOOKUP(A11,Balance!L:S,8,FALSE)</f>
        <v>6</v>
      </c>
      <c r="I11" s="1" t="s">
        <v>132</v>
      </c>
      <c r="J11">
        <v>1</v>
      </c>
      <c r="K11">
        <f>VLOOKUP(A11,Balance!A:F,6,FALSE)</f>
        <v>65</v>
      </c>
      <c r="L11">
        <f>VLOOKUP(A11,Balance!L:AA,13,FALSE)</f>
        <v>2.5</v>
      </c>
      <c r="M11">
        <v>0</v>
      </c>
    </row>
    <row r="12" spans="1:13">
      <c r="A12">
        <v>10</v>
      </c>
      <c r="B12" t="s">
        <v>90</v>
      </c>
      <c r="C12">
        <f t="shared" si="0"/>
        <v>10000</v>
      </c>
      <c r="D12" s="1" t="s">
        <v>113</v>
      </c>
      <c r="E12">
        <v>4000</v>
      </c>
      <c r="F12">
        <f>VLOOKUP(A12,Balance!A:F,3,FALSE)</f>
        <v>36</v>
      </c>
      <c r="G12">
        <f>VLOOKUP(A12,Balance!L:S,6,FALSE)</f>
        <v>0.4</v>
      </c>
      <c r="H12">
        <f>VLOOKUP(A12,Balance!L:S,8,FALSE)</f>
        <v>6</v>
      </c>
      <c r="I12" s="1" t="s">
        <v>133</v>
      </c>
      <c r="J12">
        <v>1</v>
      </c>
      <c r="K12">
        <f>VLOOKUP(A12,Balance!A:F,6,FALSE)</f>
        <v>66</v>
      </c>
      <c r="L12">
        <f>VLOOKUP(A12,Balance!L:AA,13,FALSE)</f>
        <v>2.5</v>
      </c>
      <c r="M12">
        <v>0</v>
      </c>
    </row>
    <row r="13" spans="1:13">
      <c r="A13">
        <v>11</v>
      </c>
      <c r="B13" t="s">
        <v>91</v>
      </c>
      <c r="C13">
        <f t="shared" si="0"/>
        <v>11000</v>
      </c>
      <c r="D13" s="1" t="s">
        <v>114</v>
      </c>
      <c r="E13">
        <v>4000</v>
      </c>
      <c r="F13">
        <f>VLOOKUP(A13,Balance!A:F,3,FALSE)</f>
        <v>49</v>
      </c>
      <c r="G13">
        <f>VLOOKUP(A13,Balance!L:S,6,FALSE)</f>
        <v>0.01</v>
      </c>
      <c r="H13">
        <f>VLOOKUP(A13,Balance!L:S,8,FALSE)</f>
        <v>7</v>
      </c>
      <c r="I13" s="1" t="s">
        <v>134</v>
      </c>
      <c r="J13">
        <v>1</v>
      </c>
      <c r="K13">
        <f>VLOOKUP(A13,Balance!A:F,6,FALSE)</f>
        <v>9</v>
      </c>
      <c r="L13">
        <f>VLOOKUP(A13,Balance!L:AA,13,FALSE)</f>
        <v>10000</v>
      </c>
      <c r="M13">
        <v>0</v>
      </c>
    </row>
    <row r="14" spans="1:13">
      <c r="A14">
        <v>12</v>
      </c>
      <c r="B14" t="s">
        <v>92</v>
      </c>
      <c r="C14">
        <f t="shared" si="0"/>
        <v>12000</v>
      </c>
      <c r="D14" s="1" t="s">
        <v>115</v>
      </c>
      <c r="E14">
        <v>4000</v>
      </c>
      <c r="F14">
        <f>VLOOKUP(A14,Balance!A:F,3,FALSE)</f>
        <v>39</v>
      </c>
      <c r="G14">
        <f>VLOOKUP(A14,Balance!L:S,6,FALSE)</f>
        <v>0.3</v>
      </c>
      <c r="H14">
        <f>VLOOKUP(A14,Balance!L:S,8,FALSE)</f>
        <v>7</v>
      </c>
      <c r="I14" s="1" t="s">
        <v>135</v>
      </c>
      <c r="J14">
        <v>1</v>
      </c>
      <c r="K14">
        <f>VLOOKUP(A14,Balance!A:F,6,FALSE)</f>
        <v>67</v>
      </c>
      <c r="L14">
        <f>VLOOKUP(A14,Balance!L:AA,13,FALSE)</f>
        <v>1.25</v>
      </c>
      <c r="M14">
        <v>0</v>
      </c>
    </row>
    <row r="15" spans="1:13">
      <c r="A15">
        <v>13</v>
      </c>
      <c r="B15" t="s">
        <v>93</v>
      </c>
      <c r="C15">
        <f t="shared" si="0"/>
        <v>13000</v>
      </c>
      <c r="D15" s="1" t="s">
        <v>116</v>
      </c>
      <c r="E15">
        <v>4000</v>
      </c>
      <c r="F15">
        <f>VLOOKUP(A15,Balance!A:F,3,FALSE)</f>
        <v>42</v>
      </c>
      <c r="G15">
        <f>VLOOKUP(A15,Balance!L:S,6,FALSE)</f>
        <v>0.1</v>
      </c>
      <c r="H15">
        <f>VLOOKUP(A15,Balance!L:S,8,FALSE)</f>
        <v>8</v>
      </c>
      <c r="I15" s="1" t="s">
        <v>136</v>
      </c>
      <c r="J15">
        <v>1</v>
      </c>
      <c r="K15">
        <f>VLOOKUP(A15,Balance!A:F,6,FALSE)</f>
        <v>72</v>
      </c>
      <c r="L15">
        <f>VLOOKUP(A15,Balance!L:AA,13,FALSE)</f>
        <v>2</v>
      </c>
      <c r="M15">
        <v>0</v>
      </c>
    </row>
    <row r="16" spans="1:13">
      <c r="A16">
        <v>14</v>
      </c>
      <c r="B16" t="s">
        <v>94</v>
      </c>
      <c r="C16">
        <f t="shared" si="0"/>
        <v>14000</v>
      </c>
      <c r="D16" s="1" t="s">
        <v>117</v>
      </c>
      <c r="E16">
        <v>6000</v>
      </c>
      <c r="F16">
        <f>VLOOKUP(A16,Balance!A:F,3,FALSE)</f>
        <v>43</v>
      </c>
      <c r="G16">
        <f>VLOOKUP(A16,Balance!L:S,6,FALSE)</f>
        <v>0.2</v>
      </c>
      <c r="H16">
        <f>VLOOKUP(A16,Balance!L:S,8,FALSE)</f>
        <v>8</v>
      </c>
      <c r="I16" s="1" t="s">
        <v>137</v>
      </c>
      <c r="J16">
        <v>1</v>
      </c>
      <c r="K16">
        <f>VLOOKUP(A16,Balance!A:F,6,FALSE)</f>
        <v>9</v>
      </c>
      <c r="L16">
        <f>VLOOKUP(A16,Balance!L:AA,13,FALSE)</f>
        <v>50000</v>
      </c>
      <c r="M16">
        <v>0</v>
      </c>
    </row>
    <row r="17" spans="1:13">
      <c r="A17">
        <v>15</v>
      </c>
      <c r="B17" t="s">
        <v>76</v>
      </c>
      <c r="C17">
        <f t="shared" si="0"/>
        <v>15000</v>
      </c>
      <c r="D17" s="1" t="s">
        <v>118</v>
      </c>
      <c r="E17">
        <v>6000</v>
      </c>
      <c r="F17">
        <f>VLOOKUP(A17,Balance!A:F,3,FALSE)</f>
        <v>47</v>
      </c>
      <c r="G17">
        <f>VLOOKUP(A17,Balance!L:S,6,FALSE)</f>
        <v>0.06</v>
      </c>
      <c r="H17">
        <f>VLOOKUP(A17,Balance!L:S,8,FALSE)</f>
        <v>9</v>
      </c>
      <c r="I17" s="1" t="s">
        <v>138</v>
      </c>
      <c r="J17">
        <v>1</v>
      </c>
      <c r="K17">
        <f>VLOOKUP(A17,Balance!A:F,6,FALSE)</f>
        <v>10</v>
      </c>
      <c r="L17">
        <f>VLOOKUP(A17,Balance!L:AA,13,FALSE)</f>
        <v>2000</v>
      </c>
      <c r="M17">
        <v>0</v>
      </c>
    </row>
    <row r="18" spans="1:13">
      <c r="A18">
        <v>16</v>
      </c>
      <c r="B18" t="s">
        <v>77</v>
      </c>
      <c r="C18">
        <f t="shared" si="0"/>
        <v>16000</v>
      </c>
      <c r="D18" s="1" t="s">
        <v>119</v>
      </c>
      <c r="E18">
        <v>8000</v>
      </c>
      <c r="F18">
        <f>VLOOKUP(A18,Balance!A:F,3,FALSE)</f>
        <v>62</v>
      </c>
      <c r="G18">
        <f>VLOOKUP(A18,Balance!L:S,6,FALSE)</f>
        <v>20000000</v>
      </c>
      <c r="H18">
        <f>VLOOKUP(A18,Balance!L:S,8,FALSE)</f>
        <v>9</v>
      </c>
      <c r="I18" s="1" t="s">
        <v>139</v>
      </c>
      <c r="J18">
        <v>1</v>
      </c>
      <c r="K18">
        <f>VLOOKUP(A18,Balance!A:F,6,FALSE)</f>
        <v>68</v>
      </c>
      <c r="L18">
        <f>VLOOKUP(A18,Balance!L:AA,13,FALSE)</f>
        <v>0.1</v>
      </c>
      <c r="M18">
        <v>0</v>
      </c>
    </row>
    <row r="19" spans="1:13">
      <c r="A19">
        <v>17</v>
      </c>
      <c r="B19" t="s">
        <v>78</v>
      </c>
      <c r="C19">
        <f t="shared" si="0"/>
        <v>17000</v>
      </c>
      <c r="D19" s="1" t="s">
        <v>120</v>
      </c>
      <c r="E19">
        <v>8000</v>
      </c>
      <c r="F19">
        <f>VLOOKUP(A19,Balance!A:F,3,FALSE)</f>
        <v>46</v>
      </c>
      <c r="G19">
        <f>VLOOKUP(A19,Balance!L:S,6,FALSE)</f>
        <v>5.0000000000000001E-3</v>
      </c>
      <c r="H19">
        <f>VLOOKUP(A19,Balance!L:S,8,FALSE)</f>
        <v>10</v>
      </c>
      <c r="I19" s="1" t="s">
        <v>140</v>
      </c>
      <c r="J19">
        <v>1</v>
      </c>
      <c r="K19">
        <f>VLOOKUP(A19,Balance!A:F,6,FALSE)</f>
        <v>10</v>
      </c>
      <c r="L19">
        <f>VLOOKUP(A19,Balance!L:AA,13,FALSE)</f>
        <v>10000</v>
      </c>
      <c r="M19">
        <v>0</v>
      </c>
    </row>
    <row r="20" spans="1:13">
      <c r="A20">
        <v>18</v>
      </c>
      <c r="B20" t="s">
        <v>79</v>
      </c>
      <c r="C20">
        <f t="shared" si="0"/>
        <v>18000</v>
      </c>
      <c r="D20" s="1" t="s">
        <v>121</v>
      </c>
      <c r="E20">
        <v>10000</v>
      </c>
      <c r="F20">
        <f>VLOOKUP(A20,Balance!A:F,3,FALSE)</f>
        <v>50</v>
      </c>
      <c r="G20">
        <f>VLOOKUP(A20,Balance!L:S,6,FALSE)</f>
        <v>0.03</v>
      </c>
      <c r="H20">
        <f>VLOOKUP(A20,Balance!L:S,8,FALSE)</f>
        <v>10</v>
      </c>
      <c r="I20" s="1" t="s">
        <v>141</v>
      </c>
      <c r="J20">
        <v>1</v>
      </c>
      <c r="K20">
        <f>VLOOKUP(A20,Balance!A:F,6,FALSE)</f>
        <v>69</v>
      </c>
      <c r="L20">
        <f>VLOOKUP(A20,Balance!L:AA,13,FALSE)</f>
        <v>0.1</v>
      </c>
      <c r="M20">
        <v>0</v>
      </c>
    </row>
    <row r="21" spans="1:13">
      <c r="A21">
        <v>19</v>
      </c>
      <c r="B21" t="s">
        <v>80</v>
      </c>
      <c r="C21">
        <f>C20+500</f>
        <v>18500</v>
      </c>
      <c r="D21" s="1" t="s">
        <v>122</v>
      </c>
      <c r="E21">
        <v>10000</v>
      </c>
      <c r="F21">
        <f>VLOOKUP(A21,Balance!A:F,3,FALSE)</f>
        <v>53</v>
      </c>
      <c r="G21">
        <f>VLOOKUP(A21,Balance!L:S,6,FALSE)</f>
        <v>0.1</v>
      </c>
      <c r="H21">
        <f>VLOOKUP(A21,Balance!L:S,8,FALSE)</f>
        <v>11</v>
      </c>
      <c r="I21" s="1" t="s">
        <v>142</v>
      </c>
      <c r="J21">
        <v>1</v>
      </c>
      <c r="K21">
        <f>VLOOKUP(A21,Balance!A:F,6,FALSE)</f>
        <v>70</v>
      </c>
      <c r="L21">
        <f>VLOOKUP(A21,Balance!L:AA,13,FALSE)</f>
        <v>0.1</v>
      </c>
      <c r="M21">
        <v>0</v>
      </c>
    </row>
    <row r="22" spans="1:13">
      <c r="A22">
        <v>20</v>
      </c>
      <c r="B22" t="s">
        <v>143</v>
      </c>
      <c r="C22">
        <f>C21+500</f>
        <v>19000</v>
      </c>
      <c r="D22" s="1" t="s">
        <v>144</v>
      </c>
      <c r="E22">
        <v>10000</v>
      </c>
      <c r="F22">
        <f>VLOOKUP(A22,Balance!A:F,3,FALSE)</f>
        <v>63</v>
      </c>
      <c r="G22">
        <f>VLOOKUP(A22,Balance!L:S,6,FALSE)</f>
        <v>10</v>
      </c>
      <c r="H22">
        <f>VLOOKUP(A22,Balance!L:S,8,FALSE)</f>
        <v>11</v>
      </c>
      <c r="I22" s="1" t="s">
        <v>145</v>
      </c>
      <c r="J22">
        <v>1</v>
      </c>
      <c r="K22">
        <f>VLOOKUP(A22,Balance!A:F,6,FALSE)</f>
        <v>71</v>
      </c>
      <c r="L22">
        <f>VLOOKUP(A22,Balance!L:AA,13,FALSE)</f>
        <v>0.1</v>
      </c>
      <c r="M22">
        <v>0</v>
      </c>
    </row>
    <row r="23" spans="1:13">
      <c r="A23">
        <v>21</v>
      </c>
      <c r="B23" t="s">
        <v>147</v>
      </c>
      <c r="C23">
        <f>C22+500</f>
        <v>19500</v>
      </c>
      <c r="D23" s="1" t="s">
        <v>148</v>
      </c>
      <c r="E23">
        <v>10000</v>
      </c>
      <c r="F23">
        <f>VLOOKUP(A23,Balance!A:F,3,FALSE)</f>
        <v>58</v>
      </c>
      <c r="G23">
        <f>VLOOKUP(A23,Balance!L:S,6,FALSE)</f>
        <v>2E-3</v>
      </c>
      <c r="H23">
        <f>VLOOKUP(A23,Balance!L:S,8,FALSE)</f>
        <v>12</v>
      </c>
      <c r="I23" s="1" t="s">
        <v>149</v>
      </c>
      <c r="J23">
        <v>1</v>
      </c>
      <c r="K23">
        <f>VLOOKUP(A23,Balance!A:F,6,FALSE)</f>
        <v>82</v>
      </c>
      <c r="L23">
        <f>VLOOKUP(A23,Balance!L:AA,13,FALSE)</f>
        <v>0.1</v>
      </c>
      <c r="M23">
        <v>0</v>
      </c>
    </row>
    <row r="24" spans="1:13">
      <c r="A24">
        <v>22</v>
      </c>
      <c r="B24" t="s">
        <v>150</v>
      </c>
      <c r="C24" s="12">
        <v>19500</v>
      </c>
      <c r="D24" s="1" t="s">
        <v>151</v>
      </c>
      <c r="E24">
        <v>10000</v>
      </c>
      <c r="F24">
        <f>VLOOKUP(A24,Balance!A:F,3,FALSE)</f>
        <v>83</v>
      </c>
      <c r="G24">
        <f>VLOOKUP(A24,Balance!L:S,6,FALSE)</f>
        <v>2.0000000000000001E-4</v>
      </c>
      <c r="H24">
        <f>VLOOKUP(A24,Balance!L:S,8,FALSE)</f>
        <v>12</v>
      </c>
      <c r="I24" s="1" t="s">
        <v>152</v>
      </c>
      <c r="J24">
        <v>1</v>
      </c>
      <c r="K24">
        <f>VLOOKUP(A24,Balance!A:F,6,FALSE)</f>
        <v>57</v>
      </c>
      <c r="L24">
        <f>VLOOKUP(A24,Balance!L:AA,13,FALSE)</f>
        <v>2</v>
      </c>
      <c r="M24">
        <v>0</v>
      </c>
    </row>
    <row r="25" spans="1:13">
      <c r="A25">
        <v>23</v>
      </c>
      <c r="B25" t="s">
        <v>154</v>
      </c>
      <c r="C25">
        <v>20500</v>
      </c>
      <c r="D25" s="1" t="s">
        <v>155</v>
      </c>
      <c r="E25">
        <v>10000</v>
      </c>
      <c r="F25">
        <f>VLOOKUP(A25,Balance!A:F,3,FALSE)</f>
        <v>61</v>
      </c>
      <c r="G25">
        <f>VLOOKUP(A25,Balance!L:S,6,FALSE)</f>
        <v>2E-3</v>
      </c>
      <c r="H25">
        <f>VLOOKUP(A25,Balance!L:S,8,FALSE)</f>
        <v>13</v>
      </c>
      <c r="I25" s="1" t="s">
        <v>156</v>
      </c>
      <c r="J25">
        <v>1</v>
      </c>
      <c r="K25">
        <f>VLOOKUP(A25,Balance!A:F,6,FALSE)</f>
        <v>10</v>
      </c>
      <c r="L25">
        <f>VLOOKUP(A25,Balance!L:AA,13,FALSE)</f>
        <v>30000</v>
      </c>
      <c r="M25">
        <v>0</v>
      </c>
    </row>
    <row r="26" spans="1:13">
      <c r="A26">
        <v>24</v>
      </c>
      <c r="B26" t="s">
        <v>158</v>
      </c>
      <c r="C26">
        <v>21000</v>
      </c>
      <c r="D26" s="1" t="s">
        <v>159</v>
      </c>
      <c r="E26">
        <v>12000</v>
      </c>
      <c r="F26">
        <f>VLOOKUP(A26,Balance!A:F,3,FALSE)</f>
        <v>88</v>
      </c>
      <c r="G26">
        <f>VLOOKUP(A26,Balance!L:S,6,FALSE)</f>
        <v>0.05</v>
      </c>
      <c r="H26">
        <f>VLOOKUP(A26,Balance!L:S,8,FALSE)</f>
        <v>13</v>
      </c>
      <c r="I26" s="1" t="s">
        <v>160</v>
      </c>
      <c r="J26">
        <v>1</v>
      </c>
      <c r="K26">
        <f>VLOOKUP(A26,Balance!A:F,6,FALSE)</f>
        <v>69</v>
      </c>
      <c r="L26">
        <f>VLOOKUP(A26,Balance!L:AA,13,FALSE)</f>
        <v>0.1</v>
      </c>
      <c r="M26">
        <v>0</v>
      </c>
    </row>
    <row r="27" spans="1:13">
      <c r="A27">
        <v>25</v>
      </c>
      <c r="B27" t="s">
        <v>162</v>
      </c>
      <c r="C27">
        <v>21500</v>
      </c>
      <c r="D27" s="1" t="s">
        <v>163</v>
      </c>
      <c r="E27">
        <v>12000</v>
      </c>
      <c r="F27">
        <f>VLOOKUP(A27,Balance!A:F,3,FALSE)</f>
        <v>101</v>
      </c>
      <c r="G27">
        <f>VLOOKUP(A27,Balance!L:S,6,FALSE)</f>
        <v>1.5E-3</v>
      </c>
      <c r="H27">
        <f>VLOOKUP(A27,Balance!L:S,8,FALSE)</f>
        <v>14</v>
      </c>
      <c r="I27" s="1" t="s">
        <v>164</v>
      </c>
      <c r="J27">
        <v>1</v>
      </c>
      <c r="K27">
        <f>VLOOKUP(A27,Balance!A:F,6,FALSE)</f>
        <v>70</v>
      </c>
      <c r="L27">
        <f>VLOOKUP(A27,Balance!L:AA,13,FALSE)</f>
        <v>0.1</v>
      </c>
      <c r="M27">
        <v>0</v>
      </c>
    </row>
    <row r="28" spans="1:13">
      <c r="A28">
        <v>26</v>
      </c>
      <c r="B28" t="s">
        <v>166</v>
      </c>
      <c r="C28">
        <v>22000</v>
      </c>
      <c r="D28" s="1" t="s">
        <v>167</v>
      </c>
      <c r="E28">
        <v>12000</v>
      </c>
      <c r="F28">
        <f>VLOOKUP(A28,Balance!A:F,3,FALSE)</f>
        <v>105</v>
      </c>
      <c r="G28">
        <f>VLOOKUP(A28,Balance!L:S,6,FALSE)</f>
        <v>2.9999999999999997E-4</v>
      </c>
      <c r="H28">
        <f>VLOOKUP(A28,Balance!L:S,8,FALSE)</f>
        <v>14</v>
      </c>
      <c r="I28" s="1" t="s">
        <v>168</v>
      </c>
      <c r="J28">
        <v>1</v>
      </c>
      <c r="K28">
        <f>VLOOKUP(A28,Balance!A:F,6,FALSE)</f>
        <v>71</v>
      </c>
      <c r="L28">
        <f>VLOOKUP(A28,Balance!L:AA,13,FALSE)</f>
        <v>0.1</v>
      </c>
      <c r="M28">
        <v>0</v>
      </c>
    </row>
    <row r="29" spans="1:13">
      <c r="A29">
        <v>27</v>
      </c>
      <c r="B29" t="s">
        <v>174</v>
      </c>
      <c r="C29">
        <v>22500</v>
      </c>
      <c r="D29" s="1" t="s">
        <v>175</v>
      </c>
      <c r="E29">
        <v>12000</v>
      </c>
      <c r="F29">
        <f>VLOOKUP(A29,Balance!A:F,3,FALSE)</f>
        <v>108</v>
      </c>
      <c r="G29">
        <f>VLOOKUP(A29,Balance!L:S,6,FALSE)</f>
        <v>2.0000000000000001E-4</v>
      </c>
      <c r="H29">
        <f>VLOOKUP(A29,Balance!L:S,8,FALSE)</f>
        <v>15</v>
      </c>
      <c r="I29" s="1" t="s">
        <v>176</v>
      </c>
      <c r="J29">
        <v>1</v>
      </c>
      <c r="K29">
        <f>VLOOKUP(A29,Balance!A:F,6,FALSE)</f>
        <v>82</v>
      </c>
      <c r="L29">
        <f>VLOOKUP(A29,Balance!L:AA,13,FALSE)</f>
        <v>0.1</v>
      </c>
      <c r="M29">
        <v>0</v>
      </c>
    </row>
    <row r="30" spans="1:13">
      <c r="A30">
        <v>28</v>
      </c>
      <c r="B30" t="s">
        <v>178</v>
      </c>
      <c r="C30">
        <v>23000</v>
      </c>
      <c r="D30" s="1" t="s">
        <v>179</v>
      </c>
      <c r="E30">
        <v>12000</v>
      </c>
      <c r="F30">
        <f>VLOOKUP(A30,Balance!A:F,3,FALSE)</f>
        <v>110</v>
      </c>
      <c r="G30">
        <f>VLOOKUP(A30,Balance!L:S,6,FALSE)</f>
        <v>3.5E-4</v>
      </c>
      <c r="H30">
        <f>VLOOKUP(A30,Balance!L:S,8,FALSE)</f>
        <v>15</v>
      </c>
      <c r="I30" s="1" t="s">
        <v>180</v>
      </c>
      <c r="J30">
        <v>1</v>
      </c>
      <c r="K30">
        <f>VLOOKUP(A30,Balance!A:F,6,FALSE)</f>
        <v>98</v>
      </c>
      <c r="L30">
        <f>VLOOKUP(A30,Balance!L:AA,13,FALSE)</f>
        <v>0.1</v>
      </c>
      <c r="M30">
        <v>0</v>
      </c>
    </row>
  </sheetData>
  <phoneticPr fontId="1" type="noConversion"/>
  <conditionalFormatting sqref="C1:C1048576">
    <cfRule type="duplicateValues" dxfId="0" priority="1"/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63C70-F3C0-4772-B96E-A9728949F9C3}">
  <dimension ref="A5:AB38"/>
  <sheetViews>
    <sheetView topLeftCell="A13" workbookViewId="0">
      <selection activeCell="Q38" sqref="Q38"/>
    </sheetView>
  </sheetViews>
  <sheetFormatPr defaultRowHeight="16.5"/>
  <cols>
    <col min="2" max="2" width="27.375" bestFit="1" customWidth="1"/>
    <col min="3" max="3" width="10.375" customWidth="1"/>
    <col min="4" max="4" width="13.75" bestFit="1" customWidth="1"/>
    <col min="5" max="5" width="34.5" bestFit="1" customWidth="1"/>
    <col min="6" max="7" width="9" customWidth="1"/>
    <col min="8" max="8" width="3.5" style="6" customWidth="1"/>
    <col min="9" max="9" width="26.25" customWidth="1"/>
    <col min="10" max="11" width="16.5" customWidth="1"/>
    <col min="12" max="12" width="9" customWidth="1"/>
    <col min="13" max="14" width="16.5" customWidth="1"/>
    <col min="15" max="15" width="27.375" bestFit="1" customWidth="1"/>
    <col min="16" max="16" width="14.375" customWidth="1"/>
    <col min="17" max="17" width="13.375" customWidth="1"/>
    <col min="18" max="18" width="23.125" bestFit="1" customWidth="1"/>
    <col min="19" max="19" width="17.625" bestFit="1" customWidth="1"/>
    <col min="20" max="21" width="14.375" customWidth="1"/>
    <col min="22" max="22" width="34.5" bestFit="1" customWidth="1"/>
    <col min="23" max="23" width="11.75" customWidth="1"/>
    <col min="24" max="24" width="10.5" bestFit="1" customWidth="1"/>
    <col min="25" max="25" width="23.875" bestFit="1" customWidth="1"/>
    <col min="26" max="26" width="18.75" bestFit="1" customWidth="1"/>
    <col min="27" max="27" width="15.5" bestFit="1" customWidth="1"/>
  </cols>
  <sheetData>
    <row r="5" spans="1:28">
      <c r="I5" t="s">
        <v>62</v>
      </c>
      <c r="J5">
        <v>4</v>
      </c>
    </row>
    <row r="6" spans="1:28">
      <c r="I6" t="s">
        <v>61</v>
      </c>
      <c r="J6">
        <v>50</v>
      </c>
    </row>
    <row r="7" spans="1:28">
      <c r="I7" t="s">
        <v>67</v>
      </c>
      <c r="J7">
        <f>ROUNDUP(T34/(N28*J5),0)</f>
        <v>216</v>
      </c>
    </row>
    <row r="8" spans="1:28">
      <c r="I8" t="s">
        <v>69</v>
      </c>
      <c r="J8">
        <v>570</v>
      </c>
    </row>
    <row r="9" spans="1:28">
      <c r="A9" t="s">
        <v>66</v>
      </c>
      <c r="B9" s="1" t="s">
        <v>43</v>
      </c>
      <c r="D9" s="1" t="s">
        <v>44</v>
      </c>
      <c r="E9" s="1" t="s">
        <v>45</v>
      </c>
      <c r="I9" t="s">
        <v>70</v>
      </c>
      <c r="J9">
        <f>ROUNDUP((T34-(N28*J8))/(N28*J5),0)</f>
        <v>73</v>
      </c>
      <c r="L9" t="s">
        <v>66</v>
      </c>
      <c r="M9" s="1" t="s">
        <v>54</v>
      </c>
      <c r="N9" s="1" t="s">
        <v>56</v>
      </c>
      <c r="O9" s="1" t="s">
        <v>43</v>
      </c>
      <c r="P9" s="1" t="s">
        <v>52</v>
      </c>
      <c r="Q9" s="1" t="s">
        <v>49</v>
      </c>
      <c r="R9" s="1" t="s">
        <v>64</v>
      </c>
      <c r="S9" s="1" t="s">
        <v>57</v>
      </c>
      <c r="T9" s="1" t="s">
        <v>58</v>
      </c>
      <c r="U9" s="1" t="s">
        <v>63</v>
      </c>
      <c r="V9" s="1" t="s">
        <v>45</v>
      </c>
      <c r="W9" s="1" t="s">
        <v>53</v>
      </c>
      <c r="X9" s="1" t="s">
        <v>55</v>
      </c>
      <c r="Y9" s="1" t="s">
        <v>96</v>
      </c>
      <c r="Z9" s="1" t="s">
        <v>59</v>
      </c>
      <c r="AA9" s="1" t="s">
        <v>60</v>
      </c>
    </row>
    <row r="10" spans="1:28">
      <c r="A10">
        <v>0</v>
      </c>
      <c r="B10" s="1" t="s">
        <v>7</v>
      </c>
      <c r="C10">
        <v>2</v>
      </c>
      <c r="D10" s="5">
        <v>1</v>
      </c>
      <c r="E10" s="1" t="s">
        <v>5</v>
      </c>
      <c r="F10">
        <v>10</v>
      </c>
      <c r="I10" t="s">
        <v>68</v>
      </c>
      <c r="J10">
        <v>250</v>
      </c>
      <c r="L10">
        <v>0</v>
      </c>
      <c r="M10" s="1">
        <v>1</v>
      </c>
      <c r="N10" s="1">
        <f>ROUNDUP((M10+1)/100,0)</f>
        <v>1</v>
      </c>
      <c r="O10" s="1" t="s">
        <v>7</v>
      </c>
      <c r="P10" s="7">
        <v>200</v>
      </c>
      <c r="Q10">
        <v>40</v>
      </c>
      <c r="R10" s="8">
        <f>Q10*P10*100</f>
        <v>800000</v>
      </c>
      <c r="S10">
        <v>1</v>
      </c>
      <c r="T10" s="8">
        <f t="shared" ref="T10:T33" si="0">S10*P10</f>
        <v>200</v>
      </c>
      <c r="U10" s="9">
        <f t="shared" ref="U10:U33" si="1">T10/(N10*$J$5)</f>
        <v>50</v>
      </c>
      <c r="V10" s="1" t="s">
        <v>5</v>
      </c>
      <c r="W10" s="7">
        <v>1</v>
      </c>
      <c r="X10">
        <v>10</v>
      </c>
      <c r="Y10" s="8">
        <f>X10*W10*100</f>
        <v>1000</v>
      </c>
      <c r="Z10">
        <v>0</v>
      </c>
      <c r="AA10" s="8">
        <f>Z10*W10</f>
        <v>0</v>
      </c>
      <c r="AB10" s="9">
        <f>AA10/(N10*$J$5)</f>
        <v>0</v>
      </c>
    </row>
    <row r="11" spans="1:28">
      <c r="A11">
        <v>1</v>
      </c>
      <c r="B11" s="1" t="s">
        <v>8</v>
      </c>
      <c r="C11">
        <v>11</v>
      </c>
      <c r="D11" s="5">
        <v>1000</v>
      </c>
      <c r="E11" s="1" t="s">
        <v>6</v>
      </c>
      <c r="F11">
        <v>9</v>
      </c>
      <c r="I11" t="s">
        <v>71</v>
      </c>
      <c r="J11">
        <f>ROUNDUP((T34-(N28*J8)-(N28*J10))/(N28*J5),0)</f>
        <v>11</v>
      </c>
      <c r="L11">
        <v>1</v>
      </c>
      <c r="M11" s="1">
        <v>1000</v>
      </c>
      <c r="N11" s="1">
        <f t="shared" ref="N11:N33" si="2">ROUNDUP((M11+1)/100,0)</f>
        <v>11</v>
      </c>
      <c r="O11" s="1" t="s">
        <v>8</v>
      </c>
      <c r="P11" s="7">
        <v>1000</v>
      </c>
      <c r="Q11">
        <v>10</v>
      </c>
      <c r="R11" s="8">
        <f>Q11*P11</f>
        <v>10000</v>
      </c>
      <c r="S11">
        <v>2</v>
      </c>
      <c r="T11" s="8">
        <f t="shared" si="0"/>
        <v>2000</v>
      </c>
      <c r="U11" s="9">
        <f t="shared" si="1"/>
        <v>45.454545454545453</v>
      </c>
      <c r="V11" s="1" t="s">
        <v>6</v>
      </c>
      <c r="W11" s="7">
        <v>1</v>
      </c>
      <c r="X11">
        <v>10</v>
      </c>
      <c r="Y11" s="8">
        <f t="shared" ref="Y11:Y33" si="3">X11*W11*100</f>
        <v>1000</v>
      </c>
      <c r="Z11">
        <v>0</v>
      </c>
      <c r="AA11" s="8">
        <f>Z11*W11</f>
        <v>0</v>
      </c>
      <c r="AB11" s="9">
        <f>AA11/(N10*$J$5)</f>
        <v>0</v>
      </c>
    </row>
    <row r="12" spans="1:28">
      <c r="A12">
        <v>2</v>
      </c>
      <c r="B12" s="1" t="s">
        <v>10</v>
      </c>
      <c r="C12">
        <v>4</v>
      </c>
      <c r="D12" s="5">
        <v>2000</v>
      </c>
      <c r="E12" s="1" t="s">
        <v>9</v>
      </c>
      <c r="F12">
        <v>12</v>
      </c>
      <c r="L12">
        <v>2</v>
      </c>
      <c r="M12" s="1">
        <v>2000</v>
      </c>
      <c r="N12" s="1">
        <f t="shared" si="2"/>
        <v>21</v>
      </c>
      <c r="O12" s="1" t="s">
        <v>10</v>
      </c>
      <c r="P12" s="7">
        <v>2000</v>
      </c>
      <c r="Q12">
        <v>4</v>
      </c>
      <c r="R12" s="8">
        <f>Q12*P12*100</f>
        <v>800000</v>
      </c>
      <c r="S12">
        <v>2</v>
      </c>
      <c r="T12" s="8">
        <f t="shared" si="0"/>
        <v>4000</v>
      </c>
      <c r="U12" s="9">
        <f t="shared" si="1"/>
        <v>47.61904761904762</v>
      </c>
      <c r="V12" s="1" t="s">
        <v>9</v>
      </c>
      <c r="W12" s="7">
        <v>1</v>
      </c>
      <c r="X12">
        <v>50000</v>
      </c>
      <c r="Y12" s="8">
        <f>X12*W12</f>
        <v>50000</v>
      </c>
      <c r="Z12">
        <v>0</v>
      </c>
      <c r="AA12" s="8">
        <f t="shared" ref="AA12:AA28" si="4">Z12*W12</f>
        <v>0</v>
      </c>
      <c r="AB12" s="9">
        <f>AA12/(N12*$J$5)</f>
        <v>0</v>
      </c>
    </row>
    <row r="13" spans="1:28">
      <c r="A13">
        <v>3</v>
      </c>
      <c r="B13" s="1" t="s">
        <v>12</v>
      </c>
      <c r="C13">
        <v>18</v>
      </c>
      <c r="D13" s="5">
        <v>3000</v>
      </c>
      <c r="E13" s="1" t="s">
        <v>11</v>
      </c>
      <c r="F13">
        <v>7</v>
      </c>
      <c r="L13">
        <v>3</v>
      </c>
      <c r="M13" s="1">
        <v>3000</v>
      </c>
      <c r="N13" s="1">
        <f t="shared" si="2"/>
        <v>31</v>
      </c>
      <c r="O13" s="1" t="s">
        <v>12</v>
      </c>
      <c r="P13" s="7">
        <v>3000</v>
      </c>
      <c r="Q13">
        <v>3</v>
      </c>
      <c r="R13" s="8">
        <f>Q13*P13</f>
        <v>9000</v>
      </c>
      <c r="S13">
        <f>S11+1</f>
        <v>3</v>
      </c>
      <c r="T13" s="8">
        <f t="shared" si="0"/>
        <v>9000</v>
      </c>
      <c r="U13" s="9">
        <f t="shared" si="1"/>
        <v>72.58064516129032</v>
      </c>
      <c r="V13" s="1" t="s">
        <v>11</v>
      </c>
      <c r="W13" s="7">
        <v>1</v>
      </c>
      <c r="X13">
        <v>450</v>
      </c>
      <c r="Y13" s="8">
        <f t="shared" si="3"/>
        <v>45000</v>
      </c>
      <c r="Z13">
        <v>0</v>
      </c>
      <c r="AA13" s="8">
        <f t="shared" si="4"/>
        <v>0</v>
      </c>
      <c r="AB13" s="9">
        <f>AA13/(N13*$J$5)</f>
        <v>0</v>
      </c>
    </row>
    <row r="14" spans="1:28">
      <c r="A14">
        <v>4</v>
      </c>
      <c r="B14" s="1" t="s">
        <v>95</v>
      </c>
      <c r="C14">
        <v>0</v>
      </c>
      <c r="D14" s="5">
        <v>4000</v>
      </c>
      <c r="E14" s="1" t="s">
        <v>13</v>
      </c>
      <c r="F14">
        <v>14</v>
      </c>
      <c r="L14">
        <v>4</v>
      </c>
      <c r="M14" s="1">
        <v>4000</v>
      </c>
      <c r="N14" s="1">
        <f t="shared" si="2"/>
        <v>41</v>
      </c>
      <c r="O14" s="1" t="s">
        <v>95</v>
      </c>
      <c r="P14" s="7">
        <v>4000</v>
      </c>
      <c r="Q14">
        <v>2.5</v>
      </c>
      <c r="R14" s="8">
        <f t="shared" ref="R14:R25" si="5">Q14*P14*100</f>
        <v>1000000</v>
      </c>
      <c r="S14">
        <f t="shared" ref="S14:S38" si="6">S12+1</f>
        <v>3</v>
      </c>
      <c r="T14" s="8">
        <f t="shared" si="0"/>
        <v>12000</v>
      </c>
      <c r="U14" s="9">
        <f t="shared" si="1"/>
        <v>73.170731707317074</v>
      </c>
      <c r="V14" s="1" t="s">
        <v>13</v>
      </c>
      <c r="W14" s="7">
        <v>1</v>
      </c>
      <c r="X14">
        <v>0.1</v>
      </c>
      <c r="Y14" s="8">
        <f t="shared" si="3"/>
        <v>10</v>
      </c>
      <c r="Z14">
        <v>0</v>
      </c>
      <c r="AA14" s="8">
        <f t="shared" si="4"/>
        <v>0</v>
      </c>
      <c r="AB14" s="9">
        <f>AA14/(N14*$J$5)</f>
        <v>0</v>
      </c>
    </row>
    <row r="15" spans="1:28">
      <c r="A15">
        <v>5</v>
      </c>
      <c r="B15" s="1" t="s">
        <v>14</v>
      </c>
      <c r="C15">
        <v>25</v>
      </c>
      <c r="D15" s="5">
        <v>5000</v>
      </c>
      <c r="E15" s="1" t="s">
        <v>6</v>
      </c>
      <c r="F15">
        <v>9</v>
      </c>
      <c r="L15">
        <v>5</v>
      </c>
      <c r="M15" s="1">
        <v>5000</v>
      </c>
      <c r="N15" s="1">
        <f t="shared" si="2"/>
        <v>51</v>
      </c>
      <c r="O15" s="1" t="s">
        <v>14</v>
      </c>
      <c r="P15" s="7">
        <v>4000</v>
      </c>
      <c r="Q15">
        <v>2000</v>
      </c>
      <c r="R15" s="8">
        <f t="shared" si="5"/>
        <v>800000000</v>
      </c>
      <c r="S15">
        <f t="shared" si="6"/>
        <v>4</v>
      </c>
      <c r="T15" s="8">
        <f t="shared" si="0"/>
        <v>16000</v>
      </c>
      <c r="U15" s="9">
        <f t="shared" si="1"/>
        <v>78.431372549019613</v>
      </c>
      <c r="V15" s="1" t="s">
        <v>6</v>
      </c>
      <c r="W15" s="7">
        <v>1</v>
      </c>
      <c r="X15">
        <v>2000</v>
      </c>
      <c r="Y15" s="8">
        <f t="shared" si="3"/>
        <v>200000</v>
      </c>
      <c r="Z15">
        <v>0</v>
      </c>
      <c r="AA15" s="8">
        <f t="shared" si="4"/>
        <v>0</v>
      </c>
      <c r="AB15" s="9">
        <f>AA15/(N15*$J$5)</f>
        <v>0</v>
      </c>
    </row>
    <row r="16" spans="1:28">
      <c r="A16">
        <v>6</v>
      </c>
      <c r="B16" s="1" t="s">
        <v>15</v>
      </c>
      <c r="C16">
        <v>55</v>
      </c>
      <c r="D16" s="5">
        <v>6000</v>
      </c>
      <c r="E16" s="10" t="s">
        <v>5</v>
      </c>
      <c r="F16">
        <v>10</v>
      </c>
      <c r="L16">
        <v>6</v>
      </c>
      <c r="M16" s="1">
        <v>6000</v>
      </c>
      <c r="N16" s="1">
        <f t="shared" si="2"/>
        <v>61</v>
      </c>
      <c r="O16" s="1" t="s">
        <v>15</v>
      </c>
      <c r="P16" s="7">
        <v>4000</v>
      </c>
      <c r="Q16">
        <v>1E-4</v>
      </c>
      <c r="R16" s="8">
        <f t="shared" si="5"/>
        <v>40</v>
      </c>
      <c r="S16">
        <f t="shared" si="6"/>
        <v>4</v>
      </c>
      <c r="T16" s="8">
        <f t="shared" si="0"/>
        <v>16000</v>
      </c>
      <c r="U16" s="9">
        <f t="shared" si="1"/>
        <v>65.573770491803273</v>
      </c>
      <c r="V16" s="1" t="s">
        <v>5</v>
      </c>
      <c r="W16" s="7">
        <v>1</v>
      </c>
      <c r="X16">
        <v>800</v>
      </c>
      <c r="Y16" s="8">
        <f t="shared" si="3"/>
        <v>80000</v>
      </c>
      <c r="Z16">
        <v>0</v>
      </c>
      <c r="AA16" s="8">
        <f>Z16*W16</f>
        <v>0</v>
      </c>
      <c r="AB16" s="9">
        <f>AA16/(N15*$J$5)</f>
        <v>0</v>
      </c>
    </row>
    <row r="17" spans="1:28">
      <c r="A17">
        <v>7</v>
      </c>
      <c r="B17" s="1" t="s">
        <v>16</v>
      </c>
      <c r="C17">
        <v>27</v>
      </c>
      <c r="D17" s="5">
        <v>7000</v>
      </c>
      <c r="E17" s="1" t="s">
        <v>42</v>
      </c>
      <c r="F17">
        <v>72</v>
      </c>
      <c r="L17">
        <v>7</v>
      </c>
      <c r="M17" s="1">
        <v>7000</v>
      </c>
      <c r="N17" s="1">
        <f t="shared" si="2"/>
        <v>71</v>
      </c>
      <c r="O17" s="1" t="s">
        <v>16</v>
      </c>
      <c r="P17" s="7">
        <v>4000</v>
      </c>
      <c r="Q17">
        <v>4</v>
      </c>
      <c r="R17" s="8">
        <f t="shared" si="5"/>
        <v>1600000</v>
      </c>
      <c r="S17">
        <f t="shared" si="6"/>
        <v>5</v>
      </c>
      <c r="T17" s="8">
        <f t="shared" si="0"/>
        <v>20000</v>
      </c>
      <c r="U17" s="9">
        <f t="shared" si="1"/>
        <v>70.422535211267601</v>
      </c>
      <c r="V17" s="1" t="s">
        <v>42</v>
      </c>
      <c r="W17" s="7">
        <v>1</v>
      </c>
      <c r="X17">
        <v>1</v>
      </c>
      <c r="Y17" s="8">
        <f>X17*W17</f>
        <v>1</v>
      </c>
      <c r="Z17">
        <v>0</v>
      </c>
      <c r="AA17" s="8">
        <f>Z17*W17</f>
        <v>0</v>
      </c>
      <c r="AB17" s="9">
        <f>AA17/(N17*$J$5)</f>
        <v>0</v>
      </c>
    </row>
    <row r="18" spans="1:28">
      <c r="A18">
        <v>8</v>
      </c>
      <c r="B18" s="1" t="s">
        <v>17</v>
      </c>
      <c r="C18">
        <v>73</v>
      </c>
      <c r="D18" s="5">
        <v>8000</v>
      </c>
      <c r="E18" s="1" t="s">
        <v>18</v>
      </c>
      <c r="F18">
        <v>64</v>
      </c>
      <c r="L18">
        <v>8</v>
      </c>
      <c r="M18" s="1">
        <v>8000</v>
      </c>
      <c r="N18" s="1">
        <f t="shared" si="2"/>
        <v>81</v>
      </c>
      <c r="O18" s="1" t="s">
        <v>17</v>
      </c>
      <c r="P18" s="7">
        <v>4000</v>
      </c>
      <c r="Q18">
        <v>2.5000000000000001E-4</v>
      </c>
      <c r="R18" s="8">
        <f t="shared" si="5"/>
        <v>100</v>
      </c>
      <c r="S18">
        <f t="shared" si="6"/>
        <v>5</v>
      </c>
      <c r="T18" s="8">
        <f t="shared" si="0"/>
        <v>20000</v>
      </c>
      <c r="U18" s="9">
        <f t="shared" si="1"/>
        <v>61.728395061728392</v>
      </c>
      <c r="V18" s="1" t="s">
        <v>97</v>
      </c>
      <c r="W18" s="7">
        <v>1</v>
      </c>
      <c r="X18">
        <v>3</v>
      </c>
      <c r="Y18" s="8">
        <f t="shared" si="3"/>
        <v>300</v>
      </c>
      <c r="Z18">
        <v>0</v>
      </c>
      <c r="AA18" s="8">
        <f t="shared" si="4"/>
        <v>0</v>
      </c>
      <c r="AB18" s="9">
        <f>AA18/(N18*$J$5)</f>
        <v>0</v>
      </c>
    </row>
    <row r="19" spans="1:28">
      <c r="A19">
        <v>9</v>
      </c>
      <c r="B19" s="1" t="s">
        <v>19</v>
      </c>
      <c r="C19">
        <v>35</v>
      </c>
      <c r="D19" s="5">
        <v>9000</v>
      </c>
      <c r="E19" s="1" t="s">
        <v>20</v>
      </c>
      <c r="F19">
        <v>65</v>
      </c>
      <c r="L19">
        <v>9</v>
      </c>
      <c r="M19" s="1">
        <v>9000</v>
      </c>
      <c r="N19" s="1">
        <f t="shared" si="2"/>
        <v>91</v>
      </c>
      <c r="O19" s="1" t="s">
        <v>19</v>
      </c>
      <c r="P19" s="7">
        <v>4000</v>
      </c>
      <c r="Q19">
        <v>0.5</v>
      </c>
      <c r="R19" s="8">
        <f t="shared" si="5"/>
        <v>200000</v>
      </c>
      <c r="S19">
        <f t="shared" si="6"/>
        <v>6</v>
      </c>
      <c r="T19" s="8">
        <f t="shared" si="0"/>
        <v>24000</v>
      </c>
      <c r="U19" s="9">
        <f t="shared" si="1"/>
        <v>65.934065934065927</v>
      </c>
      <c r="V19" s="1" t="s">
        <v>20</v>
      </c>
      <c r="W19" s="7">
        <v>1</v>
      </c>
      <c r="X19">
        <v>2.5</v>
      </c>
      <c r="Y19" s="8">
        <f t="shared" si="3"/>
        <v>250</v>
      </c>
      <c r="Z19">
        <v>0</v>
      </c>
      <c r="AA19" s="8">
        <f t="shared" si="4"/>
        <v>0</v>
      </c>
      <c r="AB19" s="9">
        <f>AA19/(N19*$J$5)</f>
        <v>0</v>
      </c>
    </row>
    <row r="20" spans="1:28">
      <c r="A20">
        <v>10</v>
      </c>
      <c r="B20" s="1" t="s">
        <v>21</v>
      </c>
      <c r="C20">
        <v>36</v>
      </c>
      <c r="D20" s="5">
        <v>10000</v>
      </c>
      <c r="E20" s="1" t="s">
        <v>22</v>
      </c>
      <c r="F20">
        <v>66</v>
      </c>
      <c r="L20">
        <v>10</v>
      </c>
      <c r="M20" s="1">
        <v>10000</v>
      </c>
      <c r="N20" s="1">
        <f t="shared" si="2"/>
        <v>101</v>
      </c>
      <c r="O20" s="1" t="s">
        <v>21</v>
      </c>
      <c r="P20" s="7">
        <v>4000</v>
      </c>
      <c r="Q20">
        <v>0.4</v>
      </c>
      <c r="R20" s="8">
        <f t="shared" si="5"/>
        <v>160000</v>
      </c>
      <c r="S20">
        <f t="shared" si="6"/>
        <v>6</v>
      </c>
      <c r="T20" s="8">
        <f t="shared" si="0"/>
        <v>24000</v>
      </c>
      <c r="U20" s="9">
        <f t="shared" si="1"/>
        <v>59.405940594059409</v>
      </c>
      <c r="V20" s="1" t="s">
        <v>22</v>
      </c>
      <c r="W20" s="7">
        <v>1</v>
      </c>
      <c r="X20">
        <v>2.5</v>
      </c>
      <c r="Y20" s="8">
        <f t="shared" si="3"/>
        <v>250</v>
      </c>
      <c r="Z20">
        <v>0</v>
      </c>
      <c r="AA20" s="8">
        <f>Z20*W20</f>
        <v>0</v>
      </c>
      <c r="AB20" s="9">
        <f>AA20/(N21*$J$5)</f>
        <v>0</v>
      </c>
    </row>
    <row r="21" spans="1:28">
      <c r="A21">
        <v>11</v>
      </c>
      <c r="B21" s="1" t="s">
        <v>33</v>
      </c>
      <c r="C21">
        <v>49</v>
      </c>
      <c r="D21" s="5">
        <v>11000</v>
      </c>
      <c r="E21" s="1" t="s">
        <v>6</v>
      </c>
      <c r="F21">
        <v>9</v>
      </c>
      <c r="L21">
        <v>11</v>
      </c>
      <c r="M21" s="1">
        <v>11000</v>
      </c>
      <c r="N21" s="1">
        <f t="shared" si="2"/>
        <v>111</v>
      </c>
      <c r="O21" s="1" t="s">
        <v>33</v>
      </c>
      <c r="P21" s="7">
        <v>4000</v>
      </c>
      <c r="Q21">
        <v>0.01</v>
      </c>
      <c r="R21" s="8">
        <f t="shared" si="5"/>
        <v>4000</v>
      </c>
      <c r="S21">
        <f t="shared" si="6"/>
        <v>7</v>
      </c>
      <c r="T21" s="8">
        <f t="shared" si="0"/>
        <v>28000</v>
      </c>
      <c r="U21" s="9">
        <f t="shared" si="1"/>
        <v>63.063063063063062</v>
      </c>
      <c r="V21" s="1" t="s">
        <v>6</v>
      </c>
      <c r="W21" s="7">
        <v>1</v>
      </c>
      <c r="X21">
        <v>10000</v>
      </c>
      <c r="Y21" s="8">
        <f t="shared" si="3"/>
        <v>1000000</v>
      </c>
      <c r="Z21">
        <v>0</v>
      </c>
      <c r="AA21" s="8">
        <f>Z21*W21</f>
        <v>0</v>
      </c>
      <c r="AB21" s="9">
        <f>AA21/(N20*$J$5)</f>
        <v>0</v>
      </c>
    </row>
    <row r="22" spans="1:28">
      <c r="A22">
        <v>12</v>
      </c>
      <c r="B22" s="1" t="s">
        <v>23</v>
      </c>
      <c r="C22">
        <v>39</v>
      </c>
      <c r="D22" s="5">
        <v>12000</v>
      </c>
      <c r="E22" s="1" t="s">
        <v>24</v>
      </c>
      <c r="F22">
        <v>67</v>
      </c>
      <c r="L22">
        <v>12</v>
      </c>
      <c r="M22" s="1">
        <v>12000</v>
      </c>
      <c r="N22" s="1">
        <f t="shared" si="2"/>
        <v>121</v>
      </c>
      <c r="O22" s="1" t="s">
        <v>23</v>
      </c>
      <c r="P22" s="7">
        <v>4000</v>
      </c>
      <c r="Q22">
        <v>0.3</v>
      </c>
      <c r="R22" s="8">
        <f t="shared" si="5"/>
        <v>120000</v>
      </c>
      <c r="S22">
        <f t="shared" si="6"/>
        <v>7</v>
      </c>
      <c r="T22" s="8">
        <f t="shared" si="0"/>
        <v>28000</v>
      </c>
      <c r="U22" s="9">
        <f t="shared" si="1"/>
        <v>57.851239669421489</v>
      </c>
      <c r="V22" s="1" t="s">
        <v>24</v>
      </c>
      <c r="W22" s="7">
        <v>1</v>
      </c>
      <c r="X22">
        <v>1.25</v>
      </c>
      <c r="Y22" s="8">
        <f t="shared" si="3"/>
        <v>125</v>
      </c>
      <c r="Z22">
        <v>0</v>
      </c>
      <c r="AA22" s="8">
        <f t="shared" si="4"/>
        <v>0</v>
      </c>
      <c r="AB22" s="9">
        <f>AA22/(N22*$J$5)</f>
        <v>0</v>
      </c>
    </row>
    <row r="23" spans="1:28">
      <c r="A23">
        <v>13</v>
      </c>
      <c r="B23" s="1" t="s">
        <v>25</v>
      </c>
      <c r="C23">
        <v>42</v>
      </c>
      <c r="D23" s="5">
        <v>13000</v>
      </c>
      <c r="E23" s="1" t="s">
        <v>42</v>
      </c>
      <c r="F23">
        <v>72</v>
      </c>
      <c r="L23">
        <v>13</v>
      </c>
      <c r="M23" s="1">
        <v>13000</v>
      </c>
      <c r="N23" s="1">
        <f t="shared" si="2"/>
        <v>131</v>
      </c>
      <c r="O23" s="1" t="s">
        <v>25</v>
      </c>
      <c r="P23" s="7">
        <v>4000</v>
      </c>
      <c r="Q23">
        <v>0.1</v>
      </c>
      <c r="R23" s="8">
        <f t="shared" si="5"/>
        <v>40000</v>
      </c>
      <c r="S23">
        <f t="shared" si="6"/>
        <v>8</v>
      </c>
      <c r="T23" s="8">
        <f t="shared" si="0"/>
        <v>32000</v>
      </c>
      <c r="U23" s="9">
        <f t="shared" si="1"/>
        <v>61.068702290076338</v>
      </c>
      <c r="V23" s="1" t="s">
        <v>42</v>
      </c>
      <c r="W23" s="7">
        <v>1</v>
      </c>
      <c r="X23">
        <v>2</v>
      </c>
      <c r="Y23" s="8">
        <f>X23*W23</f>
        <v>2</v>
      </c>
      <c r="Z23">
        <v>0</v>
      </c>
      <c r="AA23" s="8">
        <f>Z23*W23</f>
        <v>0</v>
      </c>
      <c r="AB23" s="9">
        <f>AA23/(N23*$J$5)</f>
        <v>0</v>
      </c>
    </row>
    <row r="24" spans="1:28">
      <c r="A24">
        <v>14</v>
      </c>
      <c r="B24" s="1" t="s">
        <v>27</v>
      </c>
      <c r="C24">
        <v>43</v>
      </c>
      <c r="D24" s="5">
        <v>14000</v>
      </c>
      <c r="E24" s="1" t="s">
        <v>6</v>
      </c>
      <c r="F24">
        <v>9</v>
      </c>
      <c r="L24">
        <v>14</v>
      </c>
      <c r="M24" s="1">
        <v>14000</v>
      </c>
      <c r="N24" s="1">
        <f t="shared" si="2"/>
        <v>141</v>
      </c>
      <c r="O24" s="1" t="s">
        <v>27</v>
      </c>
      <c r="P24" s="7">
        <v>6000</v>
      </c>
      <c r="Q24">
        <v>0.2</v>
      </c>
      <c r="R24" s="8">
        <f t="shared" si="5"/>
        <v>120000</v>
      </c>
      <c r="S24">
        <f t="shared" si="6"/>
        <v>8</v>
      </c>
      <c r="T24" s="8">
        <f t="shared" si="0"/>
        <v>48000</v>
      </c>
      <c r="U24" s="9">
        <f t="shared" si="1"/>
        <v>85.106382978723403</v>
      </c>
      <c r="V24" s="1" t="s">
        <v>6</v>
      </c>
      <c r="W24" s="7">
        <v>1</v>
      </c>
      <c r="X24">
        <v>50000</v>
      </c>
      <c r="Y24" s="8">
        <f t="shared" si="3"/>
        <v>5000000</v>
      </c>
      <c r="Z24">
        <v>0</v>
      </c>
      <c r="AA24" s="8">
        <f t="shared" si="4"/>
        <v>0</v>
      </c>
      <c r="AB24" s="9">
        <f>AA24/(N24*$J$5)</f>
        <v>0</v>
      </c>
    </row>
    <row r="25" spans="1:28">
      <c r="A25">
        <v>15</v>
      </c>
      <c r="B25" s="1" t="s">
        <v>28</v>
      </c>
      <c r="C25">
        <v>47</v>
      </c>
      <c r="D25" s="5">
        <v>15000</v>
      </c>
      <c r="E25" s="1" t="s">
        <v>5</v>
      </c>
      <c r="F25">
        <v>10</v>
      </c>
      <c r="L25">
        <v>15</v>
      </c>
      <c r="M25" s="1">
        <v>15000</v>
      </c>
      <c r="N25" s="1">
        <f t="shared" si="2"/>
        <v>151</v>
      </c>
      <c r="O25" s="1" t="s">
        <v>65</v>
      </c>
      <c r="P25" s="7">
        <v>6000</v>
      </c>
      <c r="Q25">
        <v>0.06</v>
      </c>
      <c r="R25" s="8">
        <f t="shared" si="5"/>
        <v>36000</v>
      </c>
      <c r="S25">
        <f t="shared" si="6"/>
        <v>9</v>
      </c>
      <c r="T25" s="8">
        <f t="shared" si="0"/>
        <v>54000</v>
      </c>
      <c r="U25" s="9">
        <f t="shared" si="1"/>
        <v>89.403973509933778</v>
      </c>
      <c r="V25" s="1" t="s">
        <v>5</v>
      </c>
      <c r="W25" s="7">
        <v>1</v>
      </c>
      <c r="X25">
        <v>2000</v>
      </c>
      <c r="Y25" s="8">
        <f t="shared" si="3"/>
        <v>200000</v>
      </c>
      <c r="Z25">
        <v>0</v>
      </c>
      <c r="AA25" s="8">
        <f>Z25*W25</f>
        <v>0</v>
      </c>
      <c r="AB25" s="9">
        <f>AA25/(N20*$J$5)</f>
        <v>0</v>
      </c>
    </row>
    <row r="26" spans="1:28">
      <c r="A26">
        <v>16</v>
      </c>
      <c r="B26" s="1" t="s">
        <v>31</v>
      </c>
      <c r="C26">
        <v>62</v>
      </c>
      <c r="D26" s="5">
        <v>16000</v>
      </c>
      <c r="E26" s="1" t="s">
        <v>32</v>
      </c>
      <c r="F26">
        <v>68</v>
      </c>
      <c r="L26">
        <v>16</v>
      </c>
      <c r="M26" s="1">
        <v>16000</v>
      </c>
      <c r="N26" s="1">
        <f t="shared" si="2"/>
        <v>161</v>
      </c>
      <c r="O26" s="1" t="s">
        <v>31</v>
      </c>
      <c r="P26" s="7">
        <v>8000</v>
      </c>
      <c r="Q26">
        <v>20000000</v>
      </c>
      <c r="R26" s="8">
        <f>Q26*P26</f>
        <v>160000000000</v>
      </c>
      <c r="S26">
        <f t="shared" si="6"/>
        <v>9</v>
      </c>
      <c r="T26" s="8">
        <f t="shared" si="0"/>
        <v>72000</v>
      </c>
      <c r="U26" s="9">
        <f t="shared" si="1"/>
        <v>111.80124223602485</v>
      </c>
      <c r="V26" s="1" t="s">
        <v>32</v>
      </c>
      <c r="W26" s="7">
        <v>1</v>
      </c>
      <c r="X26">
        <v>0.1</v>
      </c>
      <c r="Y26" s="8">
        <f t="shared" si="3"/>
        <v>10</v>
      </c>
      <c r="Z26">
        <v>0</v>
      </c>
      <c r="AA26" s="8">
        <f>Z26*W26</f>
        <v>0</v>
      </c>
      <c r="AB26" s="9">
        <f>AA26/(N26*$J$5)</f>
        <v>0</v>
      </c>
    </row>
    <row r="27" spans="1:28">
      <c r="A27">
        <v>17</v>
      </c>
      <c r="B27" s="1" t="s">
        <v>26</v>
      </c>
      <c r="C27">
        <v>46</v>
      </c>
      <c r="D27" s="5">
        <v>17000</v>
      </c>
      <c r="E27" s="1" t="s">
        <v>5</v>
      </c>
      <c r="F27">
        <v>10</v>
      </c>
      <c r="L27">
        <v>17</v>
      </c>
      <c r="M27" s="1">
        <v>17000</v>
      </c>
      <c r="N27" s="1">
        <f t="shared" si="2"/>
        <v>171</v>
      </c>
      <c r="O27" s="1" t="s">
        <v>26</v>
      </c>
      <c r="P27" s="7">
        <v>8000</v>
      </c>
      <c r="Q27">
        <v>5.0000000000000001E-3</v>
      </c>
      <c r="R27" s="8">
        <f t="shared" ref="R27:R33" si="7">Q27*P27*100</f>
        <v>4000</v>
      </c>
      <c r="S27">
        <f t="shared" si="6"/>
        <v>10</v>
      </c>
      <c r="T27" s="8">
        <f t="shared" si="0"/>
        <v>80000</v>
      </c>
      <c r="U27" s="9">
        <f t="shared" si="1"/>
        <v>116.95906432748538</v>
      </c>
      <c r="V27" s="1" t="s">
        <v>5</v>
      </c>
      <c r="W27" s="7">
        <v>1</v>
      </c>
      <c r="X27">
        <v>10000</v>
      </c>
      <c r="Y27" s="8">
        <f t="shared" si="3"/>
        <v>1000000</v>
      </c>
      <c r="Z27">
        <v>0</v>
      </c>
      <c r="AA27" s="8">
        <f>Z27*W27</f>
        <v>0</v>
      </c>
      <c r="AB27" s="9">
        <f>AA27/(N25*$J$5)</f>
        <v>0</v>
      </c>
    </row>
    <row r="28" spans="1:28">
      <c r="A28">
        <v>18</v>
      </c>
      <c r="B28" s="1" t="s">
        <v>29</v>
      </c>
      <c r="C28">
        <v>50</v>
      </c>
      <c r="D28" s="5">
        <v>18000</v>
      </c>
      <c r="E28" s="1" t="s">
        <v>34</v>
      </c>
      <c r="F28">
        <v>69</v>
      </c>
      <c r="L28">
        <v>18</v>
      </c>
      <c r="M28" s="1">
        <v>18000</v>
      </c>
      <c r="N28" s="1">
        <f t="shared" si="2"/>
        <v>181</v>
      </c>
      <c r="O28" s="1" t="s">
        <v>102</v>
      </c>
      <c r="P28" s="7">
        <v>10000</v>
      </c>
      <c r="Q28">
        <v>0.03</v>
      </c>
      <c r="R28" s="8">
        <f t="shared" si="7"/>
        <v>30000</v>
      </c>
      <c r="S28">
        <f t="shared" si="6"/>
        <v>10</v>
      </c>
      <c r="T28" s="8">
        <f t="shared" si="0"/>
        <v>100000</v>
      </c>
      <c r="U28" s="9">
        <f t="shared" si="1"/>
        <v>138.12154696132598</v>
      </c>
      <c r="V28" s="1" t="s">
        <v>34</v>
      </c>
      <c r="W28" s="7">
        <v>1</v>
      </c>
      <c r="X28">
        <v>0.1</v>
      </c>
      <c r="Y28" s="8">
        <f t="shared" si="3"/>
        <v>10</v>
      </c>
      <c r="Z28">
        <v>0</v>
      </c>
      <c r="AA28" s="8">
        <f t="shared" si="4"/>
        <v>0</v>
      </c>
      <c r="AB28" s="9">
        <f>AA28/(N28*$J$5)</f>
        <v>0</v>
      </c>
    </row>
    <row r="29" spans="1:28">
      <c r="A29">
        <v>19</v>
      </c>
      <c r="B29" s="1" t="s">
        <v>35</v>
      </c>
      <c r="C29">
        <v>53</v>
      </c>
      <c r="D29" s="5">
        <v>18500</v>
      </c>
      <c r="E29" s="1" t="s">
        <v>36</v>
      </c>
      <c r="F29">
        <v>70</v>
      </c>
      <c r="L29">
        <v>19</v>
      </c>
      <c r="M29" s="1">
        <v>18500</v>
      </c>
      <c r="N29" s="1">
        <f t="shared" si="2"/>
        <v>186</v>
      </c>
      <c r="O29" s="1" t="s">
        <v>35</v>
      </c>
      <c r="P29" s="7">
        <v>10000</v>
      </c>
      <c r="Q29">
        <v>0.1</v>
      </c>
      <c r="R29" s="8">
        <f t="shared" si="7"/>
        <v>100000</v>
      </c>
      <c r="S29">
        <f t="shared" si="6"/>
        <v>11</v>
      </c>
      <c r="T29" s="8">
        <f t="shared" si="0"/>
        <v>110000</v>
      </c>
      <c r="U29" s="9">
        <f t="shared" si="1"/>
        <v>147.84946236559139</v>
      </c>
      <c r="V29" s="1" t="s">
        <v>36</v>
      </c>
      <c r="W29" s="7">
        <v>1</v>
      </c>
      <c r="X29">
        <v>0.1</v>
      </c>
      <c r="Y29" s="8">
        <f t="shared" si="3"/>
        <v>10</v>
      </c>
      <c r="Z29">
        <v>0</v>
      </c>
      <c r="AA29" s="8">
        <f>Z29*W29</f>
        <v>0</v>
      </c>
      <c r="AB29" s="9">
        <f>AA29/(N29*$J$5)</f>
        <v>0</v>
      </c>
    </row>
    <row r="30" spans="1:28">
      <c r="A30">
        <v>20</v>
      </c>
      <c r="B30" s="1" t="s">
        <v>37</v>
      </c>
      <c r="C30">
        <v>63</v>
      </c>
      <c r="D30" s="5">
        <v>19000</v>
      </c>
      <c r="E30" s="1" t="s">
        <v>38</v>
      </c>
      <c r="F30">
        <v>71</v>
      </c>
      <c r="L30">
        <v>20</v>
      </c>
      <c r="M30" s="1">
        <v>19000</v>
      </c>
      <c r="N30" s="1">
        <f t="shared" si="2"/>
        <v>191</v>
      </c>
      <c r="O30" s="1" t="s">
        <v>37</v>
      </c>
      <c r="P30" s="7">
        <v>10000</v>
      </c>
      <c r="Q30">
        <v>10</v>
      </c>
      <c r="R30" s="8">
        <f t="shared" si="7"/>
        <v>10000000</v>
      </c>
      <c r="S30">
        <f t="shared" si="6"/>
        <v>11</v>
      </c>
      <c r="T30" s="8">
        <f t="shared" si="0"/>
        <v>110000</v>
      </c>
      <c r="U30" s="9">
        <f t="shared" si="1"/>
        <v>143.97905759162305</v>
      </c>
      <c r="V30" s="1" t="s">
        <v>38</v>
      </c>
      <c r="W30" s="7">
        <v>1</v>
      </c>
      <c r="X30">
        <v>0.1</v>
      </c>
      <c r="Y30" s="8">
        <f t="shared" si="3"/>
        <v>10</v>
      </c>
      <c r="Z30">
        <v>0</v>
      </c>
      <c r="AA30" s="8">
        <f>Z30*W30</f>
        <v>0</v>
      </c>
      <c r="AB30" s="9">
        <f>AA30/(N30*$J$5)</f>
        <v>0</v>
      </c>
    </row>
    <row r="31" spans="1:28">
      <c r="A31">
        <v>21</v>
      </c>
      <c r="B31" s="1" t="s">
        <v>40</v>
      </c>
      <c r="C31">
        <v>58</v>
      </c>
      <c r="D31" s="5">
        <v>19500</v>
      </c>
      <c r="E31" s="1" t="s">
        <v>146</v>
      </c>
      <c r="F31">
        <v>82</v>
      </c>
      <c r="L31">
        <v>21</v>
      </c>
      <c r="M31" s="1">
        <v>19500</v>
      </c>
      <c r="N31" s="1">
        <f t="shared" si="2"/>
        <v>196</v>
      </c>
      <c r="O31" s="1" t="s">
        <v>40</v>
      </c>
      <c r="P31" s="7">
        <v>10000</v>
      </c>
      <c r="Q31">
        <v>2E-3</v>
      </c>
      <c r="R31" s="8">
        <f t="shared" si="7"/>
        <v>2000</v>
      </c>
      <c r="S31">
        <f t="shared" si="6"/>
        <v>12</v>
      </c>
      <c r="T31" s="8">
        <f t="shared" si="0"/>
        <v>120000</v>
      </c>
      <c r="U31" s="9">
        <f t="shared" si="1"/>
        <v>153.0612244897959</v>
      </c>
      <c r="V31" s="1" t="s">
        <v>146</v>
      </c>
      <c r="W31" s="7">
        <v>1</v>
      </c>
      <c r="X31">
        <v>0.1</v>
      </c>
      <c r="Y31" s="8">
        <f t="shared" si="3"/>
        <v>10</v>
      </c>
      <c r="Z31">
        <v>0</v>
      </c>
      <c r="AA31" s="8">
        <f>Z31*W31</f>
        <v>0</v>
      </c>
      <c r="AB31" s="9">
        <f>AA31/(N31*$J$5)</f>
        <v>0</v>
      </c>
    </row>
    <row r="32" spans="1:28">
      <c r="A32">
        <v>22</v>
      </c>
      <c r="B32" s="1" t="s">
        <v>153</v>
      </c>
      <c r="C32">
        <v>83</v>
      </c>
      <c r="D32" s="5">
        <v>19500</v>
      </c>
      <c r="E32" s="1" t="s">
        <v>39</v>
      </c>
      <c r="F32">
        <v>57</v>
      </c>
      <c r="L32">
        <v>22</v>
      </c>
      <c r="M32" s="1">
        <v>19500</v>
      </c>
      <c r="N32" s="1">
        <f t="shared" si="2"/>
        <v>196</v>
      </c>
      <c r="O32" s="1" t="s">
        <v>153</v>
      </c>
      <c r="P32" s="7">
        <v>10000</v>
      </c>
      <c r="Q32">
        <v>2.0000000000000001E-4</v>
      </c>
      <c r="R32" s="8">
        <f t="shared" si="7"/>
        <v>200</v>
      </c>
      <c r="S32">
        <f t="shared" si="6"/>
        <v>12</v>
      </c>
      <c r="T32" s="8">
        <f t="shared" si="0"/>
        <v>120000</v>
      </c>
      <c r="U32" s="9">
        <f t="shared" si="1"/>
        <v>153.0612244897959</v>
      </c>
      <c r="V32" s="1" t="s">
        <v>39</v>
      </c>
      <c r="W32" s="7">
        <v>1</v>
      </c>
      <c r="X32">
        <v>2</v>
      </c>
      <c r="Y32" s="8">
        <f t="shared" si="3"/>
        <v>200</v>
      </c>
      <c r="Z32">
        <v>0</v>
      </c>
      <c r="AA32" s="8">
        <f>Z32*W32</f>
        <v>0</v>
      </c>
      <c r="AB32" s="9">
        <f>AA32/(N31*$J$5)</f>
        <v>0</v>
      </c>
    </row>
    <row r="33" spans="1:28">
      <c r="A33">
        <v>23</v>
      </c>
      <c r="B33" s="1" t="s">
        <v>41</v>
      </c>
      <c r="C33">
        <v>61</v>
      </c>
      <c r="D33" s="5">
        <v>20500</v>
      </c>
      <c r="E33" s="1" t="s">
        <v>5</v>
      </c>
      <c r="F33">
        <v>10</v>
      </c>
      <c r="L33">
        <v>23</v>
      </c>
      <c r="M33" s="1">
        <v>20500</v>
      </c>
      <c r="N33" s="1">
        <f t="shared" si="2"/>
        <v>206</v>
      </c>
      <c r="O33" s="1" t="s">
        <v>41</v>
      </c>
      <c r="P33" s="7">
        <v>10000</v>
      </c>
      <c r="Q33">
        <v>2E-3</v>
      </c>
      <c r="R33" s="8">
        <f t="shared" si="7"/>
        <v>2000</v>
      </c>
      <c r="S33">
        <f t="shared" si="6"/>
        <v>13</v>
      </c>
      <c r="T33" s="8">
        <f t="shared" si="0"/>
        <v>130000</v>
      </c>
      <c r="U33" s="9">
        <f t="shared" si="1"/>
        <v>157.76699029126215</v>
      </c>
      <c r="V33" s="1" t="s">
        <v>5</v>
      </c>
      <c r="W33" s="7">
        <v>1</v>
      </c>
      <c r="X33">
        <v>30000</v>
      </c>
      <c r="Y33" s="8">
        <f t="shared" si="3"/>
        <v>3000000</v>
      </c>
      <c r="Z33">
        <v>0</v>
      </c>
      <c r="AA33" s="8">
        <f>Z33*W33</f>
        <v>0</v>
      </c>
      <c r="AB33" s="9">
        <f>AA33/(N33*$J$5)</f>
        <v>0</v>
      </c>
    </row>
    <row r="34" spans="1:28">
      <c r="A34">
        <v>24</v>
      </c>
      <c r="B34" s="1" t="s">
        <v>157</v>
      </c>
      <c r="C34">
        <v>88</v>
      </c>
      <c r="D34" s="5">
        <v>21000</v>
      </c>
      <c r="E34" s="1" t="s">
        <v>34</v>
      </c>
      <c r="F34">
        <v>69</v>
      </c>
      <c r="L34">
        <v>24</v>
      </c>
      <c r="M34" s="1">
        <v>21000</v>
      </c>
      <c r="N34" s="1">
        <f t="shared" ref="N34:N35" si="8">ROUNDUP((M34+1)/100,0)</f>
        <v>211</v>
      </c>
      <c r="O34" s="1" t="s">
        <v>161</v>
      </c>
      <c r="P34" s="7">
        <v>12000</v>
      </c>
      <c r="Q34">
        <v>0.05</v>
      </c>
      <c r="R34" s="8">
        <f t="shared" ref="R34:R35" si="9">Q34*P34*100</f>
        <v>60000</v>
      </c>
      <c r="S34">
        <f t="shared" si="6"/>
        <v>13</v>
      </c>
      <c r="T34" s="8">
        <f t="shared" ref="T34:T35" si="10">S34*P34</f>
        <v>156000</v>
      </c>
      <c r="U34" s="9">
        <f t="shared" ref="U34:U35" si="11">T34/(N34*$J$5)</f>
        <v>184.83412322274881</v>
      </c>
      <c r="V34" s="1" t="s">
        <v>34</v>
      </c>
      <c r="W34" s="7">
        <v>1</v>
      </c>
      <c r="X34">
        <v>0.1</v>
      </c>
      <c r="Y34" s="8">
        <f t="shared" ref="Y34:Y35" si="12">X34*W34*100</f>
        <v>10</v>
      </c>
      <c r="Z34">
        <v>0</v>
      </c>
      <c r="AA34" s="8">
        <f t="shared" ref="AA34:AA35" si="13">Z34*W34</f>
        <v>0</v>
      </c>
      <c r="AB34" s="9">
        <f>AA34/(N33*$J$5)</f>
        <v>0</v>
      </c>
    </row>
    <row r="35" spans="1:28">
      <c r="A35">
        <v>25</v>
      </c>
      <c r="B35" s="1" t="s">
        <v>165</v>
      </c>
      <c r="C35">
        <v>101</v>
      </c>
      <c r="D35" s="5">
        <v>21500</v>
      </c>
      <c r="E35" s="1" t="s">
        <v>36</v>
      </c>
      <c r="F35">
        <v>70</v>
      </c>
      <c r="L35">
        <v>25</v>
      </c>
      <c r="M35" s="1">
        <v>21500</v>
      </c>
      <c r="N35" s="1">
        <f t="shared" si="8"/>
        <v>216</v>
      </c>
      <c r="O35" s="1" t="s">
        <v>165</v>
      </c>
      <c r="P35" s="7">
        <v>12000</v>
      </c>
      <c r="Q35">
        <v>1.5E-3</v>
      </c>
      <c r="R35" s="8">
        <f t="shared" si="9"/>
        <v>1800</v>
      </c>
      <c r="S35">
        <f t="shared" si="6"/>
        <v>14</v>
      </c>
      <c r="T35" s="8">
        <f t="shared" si="10"/>
        <v>168000</v>
      </c>
      <c r="U35" s="9">
        <f t="shared" si="11"/>
        <v>194.44444444444446</v>
      </c>
      <c r="V35" s="1" t="s">
        <v>36</v>
      </c>
      <c r="W35" s="7">
        <v>1</v>
      </c>
      <c r="X35">
        <v>0.1</v>
      </c>
      <c r="Y35" s="8">
        <f t="shared" si="12"/>
        <v>10</v>
      </c>
      <c r="Z35">
        <v>0</v>
      </c>
      <c r="AA35" s="8">
        <f t="shared" si="13"/>
        <v>0</v>
      </c>
      <c r="AB35" s="9">
        <f>AA35/(N34*$J$5)</f>
        <v>0</v>
      </c>
    </row>
    <row r="36" spans="1:28">
      <c r="A36">
        <v>26</v>
      </c>
      <c r="B36" s="1" t="s">
        <v>170</v>
      </c>
      <c r="C36">
        <v>105</v>
      </c>
      <c r="D36" s="5">
        <v>22000</v>
      </c>
      <c r="E36" s="1" t="s">
        <v>38</v>
      </c>
      <c r="F36">
        <v>71</v>
      </c>
      <c r="L36">
        <v>26</v>
      </c>
      <c r="M36" s="1">
        <v>22000</v>
      </c>
      <c r="N36" s="1">
        <f t="shared" ref="N36" si="14">ROUNDUP((M36+1)/100,0)</f>
        <v>221</v>
      </c>
      <c r="O36" s="1" t="s">
        <v>170</v>
      </c>
      <c r="P36" s="7">
        <v>12000</v>
      </c>
      <c r="Q36">
        <v>2.9999999999999997E-4</v>
      </c>
      <c r="R36" s="8">
        <f t="shared" ref="R36" si="15">Q36*P36*100</f>
        <v>359.99999999999994</v>
      </c>
      <c r="S36">
        <f t="shared" si="6"/>
        <v>14</v>
      </c>
      <c r="T36" s="8">
        <f t="shared" ref="T36" si="16">S36*P36</f>
        <v>168000</v>
      </c>
      <c r="U36" s="9">
        <f t="shared" ref="U36" si="17">T36/(N36*$J$5)</f>
        <v>190.04524886877829</v>
      </c>
      <c r="V36" s="1" t="s">
        <v>38</v>
      </c>
      <c r="W36" s="7">
        <v>1</v>
      </c>
      <c r="X36">
        <v>0.1</v>
      </c>
      <c r="Y36" s="8">
        <f t="shared" ref="Y36" si="18">X36*W36*100</f>
        <v>10</v>
      </c>
      <c r="Z36">
        <v>0</v>
      </c>
      <c r="AA36" s="8">
        <f t="shared" ref="AA36" si="19">Z36*W36</f>
        <v>0</v>
      </c>
      <c r="AB36" s="9">
        <f>AA36/(N35*$J$5)</f>
        <v>0</v>
      </c>
    </row>
    <row r="37" spans="1:28">
      <c r="A37">
        <v>27</v>
      </c>
      <c r="B37" s="1" t="s">
        <v>173</v>
      </c>
      <c r="C37">
        <v>108</v>
      </c>
      <c r="D37" s="5" t="s">
        <v>169</v>
      </c>
      <c r="E37" s="1" t="s">
        <v>146</v>
      </c>
      <c r="F37">
        <v>82</v>
      </c>
      <c r="L37">
        <v>27</v>
      </c>
      <c r="M37" s="1">
        <v>22500</v>
      </c>
      <c r="N37" s="1">
        <f t="shared" ref="N37" si="20">ROUNDUP((M37+1)/100,0)</f>
        <v>226</v>
      </c>
      <c r="O37" s="1" t="s">
        <v>173</v>
      </c>
      <c r="P37" s="7">
        <v>12000</v>
      </c>
      <c r="Q37">
        <v>2.0000000000000001E-4</v>
      </c>
      <c r="R37" s="8">
        <f t="shared" ref="R37" si="21">Q37*P37*100</f>
        <v>240</v>
      </c>
      <c r="S37">
        <f t="shared" si="6"/>
        <v>15</v>
      </c>
      <c r="T37" s="8">
        <f t="shared" ref="T37" si="22">S37*P37</f>
        <v>180000</v>
      </c>
      <c r="U37" s="9">
        <f t="shared" ref="U37" si="23">T37/(N37*$J$5)</f>
        <v>199.11504424778761</v>
      </c>
      <c r="V37" s="1" t="s">
        <v>146</v>
      </c>
      <c r="W37" s="7">
        <v>1</v>
      </c>
      <c r="X37">
        <v>0.1</v>
      </c>
      <c r="Y37" s="8">
        <f t="shared" ref="Y37" si="24">X37*W37*100</f>
        <v>10</v>
      </c>
      <c r="Z37">
        <v>0</v>
      </c>
      <c r="AA37" s="8">
        <f t="shared" ref="AA37" si="25">Z37*W37</f>
        <v>0</v>
      </c>
      <c r="AB37" s="9">
        <f>AA37/(N36*$J$5)</f>
        <v>0</v>
      </c>
    </row>
    <row r="38" spans="1:28">
      <c r="A38">
        <v>28</v>
      </c>
      <c r="B38" s="1" t="s">
        <v>177</v>
      </c>
      <c r="C38">
        <v>110</v>
      </c>
      <c r="D38" s="5" t="s">
        <v>171</v>
      </c>
      <c r="E38" s="1" t="s">
        <v>172</v>
      </c>
      <c r="F38">
        <v>98</v>
      </c>
      <c r="L38">
        <v>28</v>
      </c>
      <c r="M38" s="1">
        <v>23000</v>
      </c>
      <c r="N38" s="1">
        <f t="shared" ref="N38" si="26">ROUNDUP((M38+1)/100,0)</f>
        <v>231</v>
      </c>
      <c r="O38" s="1" t="s">
        <v>177</v>
      </c>
      <c r="P38" s="7">
        <v>12000</v>
      </c>
      <c r="Q38">
        <v>3.5E-4</v>
      </c>
      <c r="R38" s="8">
        <f t="shared" ref="R38" si="27">Q38*P38*100</f>
        <v>420</v>
      </c>
      <c r="S38">
        <f t="shared" si="6"/>
        <v>15</v>
      </c>
      <c r="T38" s="8">
        <f t="shared" ref="T38" si="28">S38*P38</f>
        <v>180000</v>
      </c>
      <c r="U38" s="9">
        <f t="shared" ref="U38" si="29">T38/(N38*$J$5)</f>
        <v>194.80519480519482</v>
      </c>
      <c r="V38" s="1" t="s">
        <v>172</v>
      </c>
      <c r="W38" s="7">
        <v>1</v>
      </c>
      <c r="X38">
        <v>0.1</v>
      </c>
      <c r="Y38" s="8">
        <f t="shared" ref="Y38" si="30">X38*W38*100</f>
        <v>10</v>
      </c>
      <c r="Z38">
        <v>0</v>
      </c>
      <c r="AA38" s="8">
        <f t="shared" ref="AA38" si="31">Z38*W38</f>
        <v>0</v>
      </c>
      <c r="AB38" s="9">
        <f>AA38/(N37*$J$5)</f>
        <v>0</v>
      </c>
    </row>
  </sheetData>
  <phoneticPr fontId="1" type="noConversion"/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4E81F-E86D-4E4C-9660-5F25DDD719C0}">
  <dimension ref="A5:F35"/>
  <sheetViews>
    <sheetView topLeftCell="A31" workbookViewId="0">
      <selection activeCell="E27" sqref="E27"/>
    </sheetView>
  </sheetViews>
  <sheetFormatPr defaultRowHeight="16.5"/>
  <cols>
    <col min="2" max="4" width="25" customWidth="1"/>
    <col min="5" max="5" width="36.25" customWidth="1"/>
    <col min="6" max="6" width="17.5" customWidth="1"/>
  </cols>
  <sheetData>
    <row r="5" spans="1:6" ht="17.25" thickBot="1"/>
    <row r="6" spans="1:6" ht="17.25" thickBot="1">
      <c r="B6" s="2" t="s">
        <v>2</v>
      </c>
      <c r="C6" s="2" t="s">
        <v>98</v>
      </c>
      <c r="D6" s="2" t="s">
        <v>3</v>
      </c>
      <c r="E6" s="2" t="s">
        <v>4</v>
      </c>
      <c r="F6" s="2" t="s">
        <v>98</v>
      </c>
    </row>
    <row r="7" spans="1:6" ht="17.25" thickBot="1">
      <c r="A7">
        <v>0</v>
      </c>
      <c r="B7" s="3" t="s">
        <v>7</v>
      </c>
      <c r="C7" s="11">
        <f>VLOOKUP(A7,Balance!L:R,7,FALSE)</f>
        <v>800000</v>
      </c>
      <c r="D7" s="4">
        <v>0</v>
      </c>
      <c r="E7" s="3" t="s">
        <v>5</v>
      </c>
      <c r="F7" s="11">
        <f>VLOOKUP(A7,Balance!L:Y,14,FALSE)</f>
        <v>1000</v>
      </c>
    </row>
    <row r="8" spans="1:6" ht="17.25" thickBot="1">
      <c r="A8">
        <v>1</v>
      </c>
      <c r="B8" s="3" t="s">
        <v>8</v>
      </c>
      <c r="C8" s="11">
        <f>VLOOKUP(A8,Balance!L:R,7,FALSE)</f>
        <v>10000</v>
      </c>
      <c r="D8" s="4">
        <v>1000</v>
      </c>
      <c r="E8" s="3" t="s">
        <v>6</v>
      </c>
      <c r="F8" s="11">
        <f>VLOOKUP(A8,Balance!L:Y,14,FALSE)</f>
        <v>1000</v>
      </c>
    </row>
    <row r="9" spans="1:6" ht="17.25" thickBot="1">
      <c r="A9">
        <v>2</v>
      </c>
      <c r="B9" s="3" t="s">
        <v>10</v>
      </c>
      <c r="C9" s="11">
        <f>VLOOKUP(A9,Balance!L:R,7,FALSE)</f>
        <v>800000</v>
      </c>
      <c r="D9" s="4">
        <v>2000</v>
      </c>
      <c r="E9" s="3" t="s">
        <v>9</v>
      </c>
      <c r="F9" s="11">
        <f>VLOOKUP(A9,Balance!L:Y,14,FALSE)</f>
        <v>50000</v>
      </c>
    </row>
    <row r="10" spans="1:6" ht="17.25" thickBot="1">
      <c r="A10">
        <v>3</v>
      </c>
      <c r="B10" s="3" t="s">
        <v>12</v>
      </c>
      <c r="C10" s="11">
        <f>VLOOKUP(A10,Balance!L:R,7,FALSE)</f>
        <v>9000</v>
      </c>
      <c r="D10" s="4">
        <v>3000</v>
      </c>
      <c r="E10" s="3" t="s">
        <v>11</v>
      </c>
      <c r="F10" s="11">
        <f>VLOOKUP(A10,Balance!L:Y,14,FALSE)</f>
        <v>45000</v>
      </c>
    </row>
    <row r="11" spans="1:6" ht="17.25" thickBot="1">
      <c r="A11">
        <v>4</v>
      </c>
      <c r="B11" s="3" t="s">
        <v>99</v>
      </c>
      <c r="C11" s="11">
        <f>VLOOKUP(A11,Balance!L:R,7,FALSE)</f>
        <v>1000000</v>
      </c>
      <c r="D11" s="4">
        <v>4000</v>
      </c>
      <c r="E11" s="3" t="s">
        <v>13</v>
      </c>
      <c r="F11" s="11">
        <f>VLOOKUP(A11,Balance!L:Y,14,FALSE)</f>
        <v>10</v>
      </c>
    </row>
    <row r="12" spans="1:6" ht="17.25" thickBot="1">
      <c r="A12">
        <v>5</v>
      </c>
      <c r="B12" s="3" t="s">
        <v>14</v>
      </c>
      <c r="C12" s="11">
        <f>VLOOKUP(A12,Balance!L:R,7,FALSE)</f>
        <v>800000000</v>
      </c>
      <c r="D12" s="4">
        <v>5000</v>
      </c>
      <c r="E12" s="3" t="s">
        <v>6</v>
      </c>
      <c r="F12" s="11">
        <f>VLOOKUP(A12,Balance!L:Y,14,FALSE)</f>
        <v>200000</v>
      </c>
    </row>
    <row r="13" spans="1:6" ht="17.25" thickBot="1">
      <c r="A13">
        <v>6</v>
      </c>
      <c r="B13" s="3" t="s">
        <v>15</v>
      </c>
      <c r="C13" s="11">
        <f>VLOOKUP(A13,Balance!L:R,7,FALSE)</f>
        <v>40</v>
      </c>
      <c r="D13" s="4">
        <v>6000</v>
      </c>
      <c r="E13" s="3" t="s">
        <v>5</v>
      </c>
      <c r="F13" s="11">
        <f>VLOOKUP(A13,Balance!L:Y,14,FALSE)</f>
        <v>80000</v>
      </c>
    </row>
    <row r="14" spans="1:6" ht="17.25" thickBot="1">
      <c r="A14">
        <v>7</v>
      </c>
      <c r="B14" s="3" t="s">
        <v>16</v>
      </c>
      <c r="C14" s="11">
        <f>VLOOKUP(A14,Balance!L:R,7,FALSE)</f>
        <v>1600000</v>
      </c>
      <c r="D14" s="4">
        <v>7000</v>
      </c>
      <c r="E14" s="3" t="s">
        <v>42</v>
      </c>
      <c r="F14" s="11">
        <f>VLOOKUP(A14,Balance!L:Y,14,FALSE)</f>
        <v>1</v>
      </c>
    </row>
    <row r="15" spans="1:6" ht="17.25" thickBot="1">
      <c r="A15">
        <v>8</v>
      </c>
      <c r="B15" s="3" t="s">
        <v>17</v>
      </c>
      <c r="C15" s="11">
        <f>VLOOKUP(A15,Balance!L:R,7,FALSE)</f>
        <v>100</v>
      </c>
      <c r="D15" s="4">
        <v>8000</v>
      </c>
      <c r="E15" s="3" t="s">
        <v>18</v>
      </c>
      <c r="F15" s="11">
        <f>VLOOKUP(A15,Balance!L:Y,14,FALSE)</f>
        <v>300</v>
      </c>
    </row>
    <row r="16" spans="1:6" ht="17.25" thickBot="1">
      <c r="A16">
        <v>9</v>
      </c>
      <c r="B16" s="3" t="s">
        <v>19</v>
      </c>
      <c r="C16" s="11">
        <f>VLOOKUP(A16,Balance!L:R,7,FALSE)</f>
        <v>200000</v>
      </c>
      <c r="D16" s="4">
        <v>9000</v>
      </c>
      <c r="E16" s="3" t="s">
        <v>20</v>
      </c>
      <c r="F16" s="11">
        <f>VLOOKUP(A16,Balance!L:Y,14,FALSE)</f>
        <v>250</v>
      </c>
    </row>
    <row r="17" spans="1:6" ht="17.25" thickBot="1">
      <c r="A17">
        <v>10</v>
      </c>
      <c r="B17" s="3" t="s">
        <v>21</v>
      </c>
      <c r="C17" s="11">
        <f>VLOOKUP(A17,Balance!L:R,7,FALSE)</f>
        <v>160000</v>
      </c>
      <c r="D17" s="4">
        <v>10000</v>
      </c>
      <c r="E17" s="3" t="s">
        <v>22</v>
      </c>
      <c r="F17" s="11">
        <f>VLOOKUP(A17,Balance!L:Y,14,FALSE)</f>
        <v>250</v>
      </c>
    </row>
    <row r="18" spans="1:6" ht="17.25" thickBot="1">
      <c r="A18">
        <v>11</v>
      </c>
      <c r="B18" s="3" t="s">
        <v>33</v>
      </c>
      <c r="C18" s="11">
        <f>VLOOKUP(A18,Balance!L:R,7,FALSE)</f>
        <v>4000</v>
      </c>
      <c r="D18" s="4">
        <v>11000</v>
      </c>
      <c r="E18" s="3" t="s">
        <v>6</v>
      </c>
      <c r="F18" s="11">
        <f>VLOOKUP(A18,Balance!L:Y,14,FALSE)</f>
        <v>1000000</v>
      </c>
    </row>
    <row r="19" spans="1:6" ht="17.25" thickBot="1">
      <c r="A19">
        <v>12</v>
      </c>
      <c r="B19" s="3" t="s">
        <v>23</v>
      </c>
      <c r="C19" s="11">
        <f>VLOOKUP(A19,Balance!L:R,7,FALSE)</f>
        <v>120000</v>
      </c>
      <c r="D19" s="4">
        <v>12000</v>
      </c>
      <c r="E19" s="3" t="s">
        <v>24</v>
      </c>
      <c r="F19" s="11">
        <f>VLOOKUP(A19,Balance!L:Y,14,FALSE)</f>
        <v>125</v>
      </c>
    </row>
    <row r="20" spans="1:6" ht="17.25" thickBot="1">
      <c r="A20">
        <v>13</v>
      </c>
      <c r="B20" s="3" t="s">
        <v>25</v>
      </c>
      <c r="C20" s="11">
        <f>VLOOKUP(A20,Balance!L:R,7,FALSE)</f>
        <v>40000</v>
      </c>
      <c r="D20" s="4">
        <v>13000</v>
      </c>
      <c r="E20" s="3" t="s">
        <v>42</v>
      </c>
      <c r="F20" s="11">
        <f>VLOOKUP(A20,Balance!L:Y,14,FALSE)</f>
        <v>2</v>
      </c>
    </row>
    <row r="21" spans="1:6" ht="17.25" thickBot="1">
      <c r="A21">
        <v>14</v>
      </c>
      <c r="B21" s="3" t="s">
        <v>27</v>
      </c>
      <c r="C21" s="11">
        <f>VLOOKUP(A21,Balance!L:R,7,FALSE)</f>
        <v>120000</v>
      </c>
      <c r="D21" s="4">
        <v>14000</v>
      </c>
      <c r="E21" s="3" t="s">
        <v>6</v>
      </c>
      <c r="F21" s="11">
        <f>VLOOKUP(A21,Balance!L:Y,14,FALSE)</f>
        <v>5000000</v>
      </c>
    </row>
    <row r="22" spans="1:6" ht="17.25" thickBot="1">
      <c r="A22">
        <v>15</v>
      </c>
      <c r="B22" s="3" t="s">
        <v>28</v>
      </c>
      <c r="C22" s="11">
        <f>VLOOKUP(A22,Balance!L:R,7,FALSE)</f>
        <v>36000</v>
      </c>
      <c r="D22" s="4">
        <v>15000</v>
      </c>
      <c r="E22" s="3" t="s">
        <v>5</v>
      </c>
      <c r="F22" s="11">
        <f>VLOOKUP(A22,Balance!L:Y,14,FALSE)</f>
        <v>200000</v>
      </c>
    </row>
    <row r="23" spans="1:6" ht="17.25" thickBot="1">
      <c r="A23">
        <v>16</v>
      </c>
      <c r="B23" s="3" t="s">
        <v>31</v>
      </c>
      <c r="C23" s="11">
        <f>VLOOKUP(A23,Balance!L:R,7,FALSE)</f>
        <v>160000000000</v>
      </c>
      <c r="D23" s="4">
        <v>16000</v>
      </c>
      <c r="E23" s="3" t="s">
        <v>32</v>
      </c>
      <c r="F23" s="11">
        <f>VLOOKUP(A23,Balance!L:Y,14,FALSE)</f>
        <v>10</v>
      </c>
    </row>
    <row r="24" spans="1:6" ht="17.25" thickBot="1">
      <c r="A24">
        <v>17</v>
      </c>
      <c r="B24" s="3" t="s">
        <v>26</v>
      </c>
      <c r="C24" s="11">
        <f>VLOOKUP(A24,Balance!L:R,7,FALSE)</f>
        <v>4000</v>
      </c>
      <c r="D24" s="4">
        <v>17000</v>
      </c>
      <c r="E24" s="3" t="s">
        <v>5</v>
      </c>
      <c r="F24" s="11">
        <f>VLOOKUP(A24,Balance!L:Y,14,FALSE)</f>
        <v>1000000</v>
      </c>
    </row>
    <row r="25" spans="1:6" ht="17.25" thickBot="1">
      <c r="A25">
        <v>18</v>
      </c>
      <c r="B25" s="3" t="s">
        <v>29</v>
      </c>
      <c r="C25" s="11">
        <f>VLOOKUP(A25,Balance!L:R,7,FALSE)</f>
        <v>30000</v>
      </c>
      <c r="D25" s="4">
        <v>18000</v>
      </c>
      <c r="E25" s="3" t="s">
        <v>34</v>
      </c>
      <c r="F25" s="11">
        <f>VLOOKUP(A25,Balance!L:Y,14,FALSE)</f>
        <v>10</v>
      </c>
    </row>
    <row r="26" spans="1:6" ht="17.25" thickBot="1">
      <c r="A26">
        <v>19</v>
      </c>
      <c r="B26" s="3" t="s">
        <v>35</v>
      </c>
      <c r="C26" s="11">
        <f>VLOOKUP(A26,Balance!L:R,7,FALSE)</f>
        <v>100000</v>
      </c>
      <c r="D26" s="4">
        <v>19000</v>
      </c>
      <c r="E26" s="3" t="s">
        <v>36</v>
      </c>
      <c r="F26" s="11">
        <f>VLOOKUP(A26,Balance!L:Y,14,FALSE)</f>
        <v>10</v>
      </c>
    </row>
    <row r="27" spans="1:6" ht="17.25" thickBot="1">
      <c r="A27">
        <v>20</v>
      </c>
      <c r="B27" s="3" t="s">
        <v>37</v>
      </c>
      <c r="C27" s="11">
        <f>VLOOKUP(A27,Balance!L:R,7,FALSE)</f>
        <v>10000000</v>
      </c>
      <c r="D27" s="4">
        <v>20000</v>
      </c>
      <c r="E27" s="3" t="s">
        <v>38</v>
      </c>
      <c r="F27" s="11">
        <f>VLOOKUP(A27,Balance!L:Y,14,FALSE)</f>
        <v>10</v>
      </c>
    </row>
    <row r="28" spans="1:6" ht="17.25" thickBot="1">
      <c r="A28">
        <v>21</v>
      </c>
      <c r="B28" s="3" t="s">
        <v>40</v>
      </c>
      <c r="C28" s="11">
        <f>VLOOKUP(A28,Balance!L:R,7,FALSE)</f>
        <v>2000</v>
      </c>
      <c r="D28" s="4">
        <v>21000</v>
      </c>
      <c r="E28" s="3" t="s">
        <v>39</v>
      </c>
      <c r="F28" s="11">
        <f>VLOOKUP(A28,Balance!L:Y,14,FALSE)</f>
        <v>10</v>
      </c>
    </row>
    <row r="29" spans="1:6" ht="17.25" thickBot="1">
      <c r="A29">
        <v>22</v>
      </c>
      <c r="B29" s="3" t="s">
        <v>30</v>
      </c>
      <c r="C29" s="11">
        <f>VLOOKUP(A29,Balance!L:R,7,FALSE)</f>
        <v>200</v>
      </c>
      <c r="D29" s="4">
        <v>22000</v>
      </c>
      <c r="E29" s="3" t="s">
        <v>5</v>
      </c>
      <c r="F29" s="11">
        <f>VLOOKUP(A29,Balance!L:Y,14,FALSE)</f>
        <v>200</v>
      </c>
    </row>
    <row r="30" spans="1:6" ht="17.25" thickBot="1">
      <c r="A30">
        <v>23</v>
      </c>
      <c r="B30" s="3" t="s">
        <v>41</v>
      </c>
      <c r="C30" s="11">
        <f>VLOOKUP(A30,Balance!L:R,7,FALSE)</f>
        <v>2000</v>
      </c>
      <c r="D30" s="4">
        <v>23000</v>
      </c>
      <c r="E30" s="3" t="s">
        <v>42</v>
      </c>
      <c r="F30" s="11">
        <f>VLOOKUP(A30,Balance!L:Y,14,FALSE)</f>
        <v>3000000</v>
      </c>
    </row>
    <row r="35" spans="2:5">
      <c r="B35" s="13" t="s">
        <v>100</v>
      </c>
      <c r="C35" s="13"/>
      <c r="E35" s="1" t="s">
        <v>101</v>
      </c>
    </row>
  </sheetData>
  <mergeCells count="1">
    <mergeCell ref="B35:C35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GuimoonTable</vt:lpstr>
      <vt:lpstr>Balance</vt:lpstr>
      <vt:lpstr>정리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성훈</dc:creator>
  <cp:lastModifiedBy>성훈 권</cp:lastModifiedBy>
  <dcterms:created xsi:type="dcterms:W3CDTF">2023-07-04T05:35:36Z</dcterms:created>
  <dcterms:modified xsi:type="dcterms:W3CDTF">2024-03-13T02:37:50Z</dcterms:modified>
</cp:coreProperties>
</file>